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ree\Desktop\Trainity\Trainity_Assignments\5\"/>
    </mc:Choice>
  </mc:AlternateContent>
  <bookViews>
    <workbookView xWindow="0" yWindow="0" windowWidth="2390" windowHeight="410"/>
  </bookViews>
  <sheets>
    <sheet name="IMDB_Movies" sheetId="1" r:id="rId1"/>
    <sheet name="cleaned_data" sheetId="2" r:id="rId2"/>
    <sheet name="Count Of Genres" sheetId="5" r:id="rId3"/>
    <sheet name=" DS on Genres" sheetId="11" r:id="rId4"/>
    <sheet name="Movie Duration" sheetId="20" r:id="rId5"/>
    <sheet name="Count of Lang" sheetId="13" r:id="rId6"/>
    <sheet name="DS on Lang" sheetId="15" r:id="rId7"/>
    <sheet name="Director" sheetId="21" r:id="rId8"/>
    <sheet name="Budget" sheetId="22" r:id="rId9"/>
  </sheets>
  <definedNames>
    <definedName name="_xlchart.0" hidden="1">cleaned_data!$D$2:$D$3799</definedName>
    <definedName name="_xlchart.1" hidden="1">cleaned_data!$C$2:$C$3799</definedName>
  </definedNames>
  <calcPr calcId="162913"/>
</workbook>
</file>

<file path=xl/calcChain.xml><?xml version="1.0" encoding="utf-8"?>
<calcChain xmlns="http://schemas.openxmlformats.org/spreadsheetml/2006/main">
  <c r="I3" i="21" l="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2" i="21"/>
  <c r="G3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D1444" i="22"/>
  <c r="D1445" i="22"/>
  <c r="D1446" i="22"/>
  <c r="D1447" i="22"/>
  <c r="D1448" i="22"/>
  <c r="D1449" i="22"/>
  <c r="D1450" i="22"/>
  <c r="D1451" i="22"/>
  <c r="D1452" i="22"/>
  <c r="D1453" i="22"/>
  <c r="D1454" i="22"/>
  <c r="D1455" i="22"/>
  <c r="D1456" i="22"/>
  <c r="D1457" i="22"/>
  <c r="D1458" i="22"/>
  <c r="D1459" i="22"/>
  <c r="D1460" i="22"/>
  <c r="D1461" i="22"/>
  <c r="D1462" i="22"/>
  <c r="D1463" i="22"/>
  <c r="D1464" i="22"/>
  <c r="D1465" i="22"/>
  <c r="D1466" i="22"/>
  <c r="D1467" i="22"/>
  <c r="D1468" i="22"/>
  <c r="D1469" i="22"/>
  <c r="D1470" i="22"/>
  <c r="D1471" i="22"/>
  <c r="D1472" i="22"/>
  <c r="D1473" i="22"/>
  <c r="D1474" i="22"/>
  <c r="D1475" i="22"/>
  <c r="D1476" i="22"/>
  <c r="D1477" i="22"/>
  <c r="D1478" i="22"/>
  <c r="D1479" i="22"/>
  <c r="D1480" i="22"/>
  <c r="D1481" i="22"/>
  <c r="D1482" i="22"/>
  <c r="D1483" i="22"/>
  <c r="D1484" i="22"/>
  <c r="D1485" i="22"/>
  <c r="D1486" i="22"/>
  <c r="D1487" i="22"/>
  <c r="D1488" i="22"/>
  <c r="D1489" i="22"/>
  <c r="D1490" i="22"/>
  <c r="D1491" i="22"/>
  <c r="D1492" i="22"/>
  <c r="D1493" i="22"/>
  <c r="D1494" i="22"/>
  <c r="D1495" i="22"/>
  <c r="D1496" i="22"/>
  <c r="D1497" i="22"/>
  <c r="D1498" i="22"/>
  <c r="D1499" i="22"/>
  <c r="D1500" i="22"/>
  <c r="D1501" i="22"/>
  <c r="D1502" i="22"/>
  <c r="D1503" i="22"/>
  <c r="D1504" i="22"/>
  <c r="D1505" i="22"/>
  <c r="D1506" i="22"/>
  <c r="D1507" i="22"/>
  <c r="D1508" i="22"/>
  <c r="D1509" i="22"/>
  <c r="D1510" i="22"/>
  <c r="D1511" i="22"/>
  <c r="D1512" i="22"/>
  <c r="D1513" i="22"/>
  <c r="D1514" i="22"/>
  <c r="D1515" i="22"/>
  <c r="D1516" i="22"/>
  <c r="D1517" i="22"/>
  <c r="D1518" i="22"/>
  <c r="D1519" i="22"/>
  <c r="D1520" i="22"/>
  <c r="D1521" i="22"/>
  <c r="D1522" i="22"/>
  <c r="D1523" i="22"/>
  <c r="D1524" i="22"/>
  <c r="D1525" i="22"/>
  <c r="D1526" i="22"/>
  <c r="D1527" i="22"/>
  <c r="D1528" i="22"/>
  <c r="D1529" i="22"/>
  <c r="D1530" i="22"/>
  <c r="D1531" i="22"/>
  <c r="D1532" i="22"/>
  <c r="D1533" i="22"/>
  <c r="D1534" i="22"/>
  <c r="D1535" i="22"/>
  <c r="D1536" i="22"/>
  <c r="D1537" i="22"/>
  <c r="D1538" i="22"/>
  <c r="D1539" i="22"/>
  <c r="D1540" i="22"/>
  <c r="D1541" i="22"/>
  <c r="D1542" i="22"/>
  <c r="D1543" i="22"/>
  <c r="D1544" i="22"/>
  <c r="D1545" i="22"/>
  <c r="D1546" i="22"/>
  <c r="D1547" i="22"/>
  <c r="D1548" i="22"/>
  <c r="D1549" i="22"/>
  <c r="D1550" i="22"/>
  <c r="D1551" i="22"/>
  <c r="D1552" i="22"/>
  <c r="D1553" i="22"/>
  <c r="D1554" i="22"/>
  <c r="D1555" i="22"/>
  <c r="D1556" i="22"/>
  <c r="D1557" i="22"/>
  <c r="D1558" i="22"/>
  <c r="D1559" i="22"/>
  <c r="D1560" i="22"/>
  <c r="D1561" i="22"/>
  <c r="D1562" i="22"/>
  <c r="D1563" i="22"/>
  <c r="D1564" i="22"/>
  <c r="D1565" i="22"/>
  <c r="D1566" i="22"/>
  <c r="D1567" i="22"/>
  <c r="D1568" i="22"/>
  <c r="D1569" i="22"/>
  <c r="D1570" i="22"/>
  <c r="D1571" i="22"/>
  <c r="D1572" i="22"/>
  <c r="D1573" i="22"/>
  <c r="D1574" i="22"/>
  <c r="D1575" i="22"/>
  <c r="D1576" i="22"/>
  <c r="D1577" i="22"/>
  <c r="D1578" i="22"/>
  <c r="D1579" i="22"/>
  <c r="D1580" i="22"/>
  <c r="D1581" i="22"/>
  <c r="D1582" i="22"/>
  <c r="D1583" i="22"/>
  <c r="D1584" i="22"/>
  <c r="D1585" i="22"/>
  <c r="D1586" i="22"/>
  <c r="D1587" i="22"/>
  <c r="D1588" i="22"/>
  <c r="D1589" i="22"/>
  <c r="D1590" i="22"/>
  <c r="D1591" i="22"/>
  <c r="D1592" i="22"/>
  <c r="D1593" i="22"/>
  <c r="D1594" i="22"/>
  <c r="D1595" i="22"/>
  <c r="D1596" i="22"/>
  <c r="D1597" i="22"/>
  <c r="D1598" i="22"/>
  <c r="D1599" i="22"/>
  <c r="D1600" i="22"/>
  <c r="D1601" i="22"/>
  <c r="D1602" i="22"/>
  <c r="D1603" i="22"/>
  <c r="D1604" i="22"/>
  <c r="D1605" i="22"/>
  <c r="D1606" i="22"/>
  <c r="D1607" i="22"/>
  <c r="D1608" i="22"/>
  <c r="D1609" i="22"/>
  <c r="D1610" i="22"/>
  <c r="D1611" i="22"/>
  <c r="D1612" i="22"/>
  <c r="D1613" i="22"/>
  <c r="D1614" i="22"/>
  <c r="D1615" i="22"/>
  <c r="D1616" i="22"/>
  <c r="D1617" i="22"/>
  <c r="D1618" i="22"/>
  <c r="D1619" i="22"/>
  <c r="D1620" i="22"/>
  <c r="D1621" i="22"/>
  <c r="D1622" i="22"/>
  <c r="D1623" i="22"/>
  <c r="D1624" i="22"/>
  <c r="D1625" i="22"/>
  <c r="D1626" i="22"/>
  <c r="D1627" i="22"/>
  <c r="D1628" i="22"/>
  <c r="D1629" i="22"/>
  <c r="D1630" i="22"/>
  <c r="D1631" i="22"/>
  <c r="D1632" i="22"/>
  <c r="D1633" i="22"/>
  <c r="D1634" i="22"/>
  <c r="D1635" i="22"/>
  <c r="D1636" i="22"/>
  <c r="D1637" i="22"/>
  <c r="D1638" i="22"/>
  <c r="D1639" i="22"/>
  <c r="D1640" i="22"/>
  <c r="D1641" i="22"/>
  <c r="D1642" i="22"/>
  <c r="D1643" i="22"/>
  <c r="D1644" i="22"/>
  <c r="D1645" i="22"/>
  <c r="D1646" i="22"/>
  <c r="D1647" i="22"/>
  <c r="D1648" i="22"/>
  <c r="D1649" i="22"/>
  <c r="D1650" i="22"/>
  <c r="D1651" i="22"/>
  <c r="D1652" i="22"/>
  <c r="D1653" i="22"/>
  <c r="D1654" i="22"/>
  <c r="D1655" i="22"/>
  <c r="D1656" i="22"/>
  <c r="D1657" i="22"/>
  <c r="D1658" i="22"/>
  <c r="D1659" i="22"/>
  <c r="D1660" i="22"/>
  <c r="D1661" i="22"/>
  <c r="D1662" i="22"/>
  <c r="D1663" i="22"/>
  <c r="D1664" i="22"/>
  <c r="D1665" i="22"/>
  <c r="D1666" i="22"/>
  <c r="D1667" i="22"/>
  <c r="D1668" i="22"/>
  <c r="D1669" i="22"/>
  <c r="D1670" i="22"/>
  <c r="D1671" i="22"/>
  <c r="D1672" i="22"/>
  <c r="D1673" i="22"/>
  <c r="D1674" i="22"/>
  <c r="D1675" i="22"/>
  <c r="D1676" i="22"/>
  <c r="D1677" i="22"/>
  <c r="D1678" i="22"/>
  <c r="D1679" i="22"/>
  <c r="D1680" i="22"/>
  <c r="D1681" i="22"/>
  <c r="D1682" i="22"/>
  <c r="D1683" i="22"/>
  <c r="D1684" i="22"/>
  <c r="D1685" i="22"/>
  <c r="D1686" i="22"/>
  <c r="D1687" i="22"/>
  <c r="D1688" i="22"/>
  <c r="D1689" i="22"/>
  <c r="D1690" i="22"/>
  <c r="D1691" i="22"/>
  <c r="D1692" i="22"/>
  <c r="D1693" i="22"/>
  <c r="D1694" i="22"/>
  <c r="D1695" i="22"/>
  <c r="D1696" i="22"/>
  <c r="D1697" i="22"/>
  <c r="D1698" i="22"/>
  <c r="D1699" i="22"/>
  <c r="D1700" i="22"/>
  <c r="D1701" i="22"/>
  <c r="D1702" i="22"/>
  <c r="D1703" i="22"/>
  <c r="D1704" i="22"/>
  <c r="D1705" i="22"/>
  <c r="D1706" i="22"/>
  <c r="D1707" i="22"/>
  <c r="D1708" i="22"/>
  <c r="D1709" i="22"/>
  <c r="D1710" i="22"/>
  <c r="D1711" i="22"/>
  <c r="D1712" i="22"/>
  <c r="D1713" i="22"/>
  <c r="D1714" i="22"/>
  <c r="D1715" i="22"/>
  <c r="D1716" i="22"/>
  <c r="D1717" i="22"/>
  <c r="D1718" i="22"/>
  <c r="D1719" i="22"/>
  <c r="D1720" i="22"/>
  <c r="D1721" i="22"/>
  <c r="D1722" i="22"/>
  <c r="D1723" i="22"/>
  <c r="D1724" i="22"/>
  <c r="D1725" i="22"/>
  <c r="D1726" i="22"/>
  <c r="D1727" i="22"/>
  <c r="D1728" i="22"/>
  <c r="D1729" i="22"/>
  <c r="D1730" i="22"/>
  <c r="D1731" i="22"/>
  <c r="D1732" i="22"/>
  <c r="D1733" i="22"/>
  <c r="D1734" i="22"/>
  <c r="D1735" i="22"/>
  <c r="D1736" i="22"/>
  <c r="D1737" i="22"/>
  <c r="D1738" i="22"/>
  <c r="D1739" i="22"/>
  <c r="D1740" i="22"/>
  <c r="D1741" i="22"/>
  <c r="D1742" i="22"/>
  <c r="D1743" i="22"/>
  <c r="D1744" i="22"/>
  <c r="D1745" i="22"/>
  <c r="D1746" i="22"/>
  <c r="D1747" i="22"/>
  <c r="D1748" i="22"/>
  <c r="D1749" i="22"/>
  <c r="D1750" i="22"/>
  <c r="D1751" i="22"/>
  <c r="D1752" i="22"/>
  <c r="D1753" i="22"/>
  <c r="D1754" i="22"/>
  <c r="D1755" i="22"/>
  <c r="D1756" i="22"/>
  <c r="D1757" i="22"/>
  <c r="D1758" i="22"/>
  <c r="D1759" i="22"/>
  <c r="D1760" i="22"/>
  <c r="D1761" i="22"/>
  <c r="D1762" i="22"/>
  <c r="D1763" i="22"/>
  <c r="D1764" i="22"/>
  <c r="D1765" i="22"/>
  <c r="D1766" i="22"/>
  <c r="D1767" i="22"/>
  <c r="D1768" i="22"/>
  <c r="D1769" i="22"/>
  <c r="D1770" i="22"/>
  <c r="D1771" i="22"/>
  <c r="D1772" i="22"/>
  <c r="D1773" i="22"/>
  <c r="D1774" i="22"/>
  <c r="D1775" i="22"/>
  <c r="D1776" i="22"/>
  <c r="D1777" i="22"/>
  <c r="D1778" i="22"/>
  <c r="D1779" i="22"/>
  <c r="D1780" i="22"/>
  <c r="D1781" i="22"/>
  <c r="D1782" i="22"/>
  <c r="D1783" i="22"/>
  <c r="D1784" i="22"/>
  <c r="D1785" i="22"/>
  <c r="D1786" i="22"/>
  <c r="D1787" i="22"/>
  <c r="D1788" i="22"/>
  <c r="D1789" i="22"/>
  <c r="D1790" i="22"/>
  <c r="D1791" i="22"/>
  <c r="D1792" i="22"/>
  <c r="D1793" i="22"/>
  <c r="D1794" i="22"/>
  <c r="D1795" i="22"/>
  <c r="D1796" i="22"/>
  <c r="D1797" i="22"/>
  <c r="D1798" i="22"/>
  <c r="D1799" i="22"/>
  <c r="D1800" i="22"/>
  <c r="D1801" i="22"/>
  <c r="D1802" i="22"/>
  <c r="D1803" i="22"/>
  <c r="D1804" i="22"/>
  <c r="D1805" i="22"/>
  <c r="D1806" i="22"/>
  <c r="D1807" i="22"/>
  <c r="D1808" i="22"/>
  <c r="D1809" i="22"/>
  <c r="D1810" i="22"/>
  <c r="D1811" i="22"/>
  <c r="D1812" i="22"/>
  <c r="D1813" i="22"/>
  <c r="D1814" i="22"/>
  <c r="D1815" i="22"/>
  <c r="D1816" i="22"/>
  <c r="D1817" i="22"/>
  <c r="D1818" i="22"/>
  <c r="D1819" i="22"/>
  <c r="D1820" i="22"/>
  <c r="D1821" i="22"/>
  <c r="D1822" i="22"/>
  <c r="D1823" i="22"/>
  <c r="D1824" i="22"/>
  <c r="D1825" i="22"/>
  <c r="D1826" i="22"/>
  <c r="D1827" i="22"/>
  <c r="D1828" i="22"/>
  <c r="D1829" i="22"/>
  <c r="D1830" i="22"/>
  <c r="D1831" i="22"/>
  <c r="D1832" i="22"/>
  <c r="D1833" i="22"/>
  <c r="D1834" i="22"/>
  <c r="D1835" i="22"/>
  <c r="D1836" i="22"/>
  <c r="D1837" i="22"/>
  <c r="D1838" i="22"/>
  <c r="D1839" i="22"/>
  <c r="D1840" i="22"/>
  <c r="D1841" i="22"/>
  <c r="D1842" i="22"/>
  <c r="D1843" i="22"/>
  <c r="D1844" i="22"/>
  <c r="D1845" i="22"/>
  <c r="D1846" i="22"/>
  <c r="D1847" i="22"/>
  <c r="D1848" i="22"/>
  <c r="D1849" i="22"/>
  <c r="D1850" i="22"/>
  <c r="D1851" i="22"/>
  <c r="D1852" i="22"/>
  <c r="D1853" i="22"/>
  <c r="D1854" i="22"/>
  <c r="D1855" i="22"/>
  <c r="D1856" i="22"/>
  <c r="D1857" i="22"/>
  <c r="D1858" i="22"/>
  <c r="D1859" i="22"/>
  <c r="D1860" i="22"/>
  <c r="D1861" i="22"/>
  <c r="D1862" i="22"/>
  <c r="D1863" i="22"/>
  <c r="D1864" i="22"/>
  <c r="D1865" i="22"/>
  <c r="D1866" i="22"/>
  <c r="D1867" i="22"/>
  <c r="D1868" i="22"/>
  <c r="D1869" i="22"/>
  <c r="D1870" i="22"/>
  <c r="D1871" i="22"/>
  <c r="D1872" i="22"/>
  <c r="D1873" i="22"/>
  <c r="D1874" i="22"/>
  <c r="D1875" i="22"/>
  <c r="D1876" i="22"/>
  <c r="D1877" i="22"/>
  <c r="D1878" i="22"/>
  <c r="D1879" i="22"/>
  <c r="D1880" i="22"/>
  <c r="D1881" i="22"/>
  <c r="D1882" i="22"/>
  <c r="D1883" i="22"/>
  <c r="D1884" i="22"/>
  <c r="D1885" i="22"/>
  <c r="D1886" i="22"/>
  <c r="D1887" i="22"/>
  <c r="D1888" i="22"/>
  <c r="D1889" i="22"/>
  <c r="D1890" i="22"/>
  <c r="D1891" i="22"/>
  <c r="D1892" i="22"/>
  <c r="D1893" i="22"/>
  <c r="D1894" i="22"/>
  <c r="D1895" i="22"/>
  <c r="D1896" i="22"/>
  <c r="D1897" i="22"/>
  <c r="D1898" i="22"/>
  <c r="D1899" i="22"/>
  <c r="D1900" i="22"/>
  <c r="D1901" i="22"/>
  <c r="D1902" i="22"/>
  <c r="D1903" i="22"/>
  <c r="D1904" i="22"/>
  <c r="D1905" i="22"/>
  <c r="D1906" i="22"/>
  <c r="D1907" i="22"/>
  <c r="D1908" i="22"/>
  <c r="D1909" i="22"/>
  <c r="D1910" i="22"/>
  <c r="D1911" i="22"/>
  <c r="D1912" i="22"/>
  <c r="D1913" i="22"/>
  <c r="D1914" i="22"/>
  <c r="D1915" i="22"/>
  <c r="D1916" i="22"/>
  <c r="D1917" i="22"/>
  <c r="D1918" i="22"/>
  <c r="D1919" i="22"/>
  <c r="D1920" i="22"/>
  <c r="D1921" i="22"/>
  <c r="D1922" i="22"/>
  <c r="D1923" i="22"/>
  <c r="D1924" i="22"/>
  <c r="D1925" i="22"/>
  <c r="D1926" i="22"/>
  <c r="D1927" i="22"/>
  <c r="D1928" i="22"/>
  <c r="D1929" i="22"/>
  <c r="D1930" i="22"/>
  <c r="D1931" i="22"/>
  <c r="D1932" i="22"/>
  <c r="D1933" i="22"/>
  <c r="D1934" i="22"/>
  <c r="D1935" i="22"/>
  <c r="D1936" i="22"/>
  <c r="D1937" i="22"/>
  <c r="D1938" i="22"/>
  <c r="D1939" i="22"/>
  <c r="D1940" i="22"/>
  <c r="D1941" i="22"/>
  <c r="D1942" i="22"/>
  <c r="D1943" i="22"/>
  <c r="D1944" i="22"/>
  <c r="D1945" i="22"/>
  <c r="D1946" i="22"/>
  <c r="D1947" i="22"/>
  <c r="D1948" i="22"/>
  <c r="D1949" i="22"/>
  <c r="D1950" i="22"/>
  <c r="D1951" i="22"/>
  <c r="D1952" i="22"/>
  <c r="D1953" i="22"/>
  <c r="D1954" i="22"/>
  <c r="D1955" i="22"/>
  <c r="D1956" i="22"/>
  <c r="D1957" i="22"/>
  <c r="D1958" i="22"/>
  <c r="D1959" i="22"/>
  <c r="D1960" i="22"/>
  <c r="D1961" i="22"/>
  <c r="D1962" i="22"/>
  <c r="D1963" i="22"/>
  <c r="D1964" i="22"/>
  <c r="D1965" i="22"/>
  <c r="D1966" i="22"/>
  <c r="D1967" i="22"/>
  <c r="D1968" i="22"/>
  <c r="D1969" i="22"/>
  <c r="D1970" i="22"/>
  <c r="D1971" i="22"/>
  <c r="D1972" i="22"/>
  <c r="D1973" i="22"/>
  <c r="D1974" i="22"/>
  <c r="D1975" i="22"/>
  <c r="D1976" i="22"/>
  <c r="D1977" i="22"/>
  <c r="D1978" i="22"/>
  <c r="D1979" i="22"/>
  <c r="D1980" i="22"/>
  <c r="D1981" i="22"/>
  <c r="D1982" i="22"/>
  <c r="D1983" i="22"/>
  <c r="D1984" i="22"/>
  <c r="D1985" i="22"/>
  <c r="D1986" i="22"/>
  <c r="D1987" i="22"/>
  <c r="D1988" i="22"/>
  <c r="D1989" i="22"/>
  <c r="D1990" i="22"/>
  <c r="D1991" i="22"/>
  <c r="D1992" i="22"/>
  <c r="D1993" i="22"/>
  <c r="D1994" i="22"/>
  <c r="D1995" i="22"/>
  <c r="D1996" i="22"/>
  <c r="D1997" i="22"/>
  <c r="D1998" i="22"/>
  <c r="D1999" i="22"/>
  <c r="D2000" i="22"/>
  <c r="D2001" i="22"/>
  <c r="D2002" i="22"/>
  <c r="D2003" i="22"/>
  <c r="D2004" i="22"/>
  <c r="D2005" i="22"/>
  <c r="D2006" i="22"/>
  <c r="D2007" i="22"/>
  <c r="D2008" i="22"/>
  <c r="D2009" i="22"/>
  <c r="D2010" i="22"/>
  <c r="D2011" i="22"/>
  <c r="D2012" i="22"/>
  <c r="D2013" i="22"/>
  <c r="D2014" i="22"/>
  <c r="D2015" i="22"/>
  <c r="D2016" i="22"/>
  <c r="D2017" i="22"/>
  <c r="D2018" i="22"/>
  <c r="D2019" i="22"/>
  <c r="D2020" i="22"/>
  <c r="D2021" i="22"/>
  <c r="D2022" i="22"/>
  <c r="D2023" i="22"/>
  <c r="D2024" i="22"/>
  <c r="D2025" i="22"/>
  <c r="D2026" i="22"/>
  <c r="D2027" i="22"/>
  <c r="D2028" i="22"/>
  <c r="D2029" i="22"/>
  <c r="D2030" i="22"/>
  <c r="D2031" i="22"/>
  <c r="D2032" i="22"/>
  <c r="D2033" i="22"/>
  <c r="D2034" i="22"/>
  <c r="D2035" i="22"/>
  <c r="D2036" i="22"/>
  <c r="D2037" i="22"/>
  <c r="D2038" i="22"/>
  <c r="D2039" i="22"/>
  <c r="D2040" i="22"/>
  <c r="D2041" i="22"/>
  <c r="D2042" i="22"/>
  <c r="D2043" i="22"/>
  <c r="D2044" i="22"/>
  <c r="D2045" i="22"/>
  <c r="D2046" i="22"/>
  <c r="D2047" i="22"/>
  <c r="D2048" i="22"/>
  <c r="D2049" i="22"/>
  <c r="D2050" i="22"/>
  <c r="D2051" i="22"/>
  <c r="D2052" i="22"/>
  <c r="D2053" i="22"/>
  <c r="D2054" i="22"/>
  <c r="D2055" i="22"/>
  <c r="D2056" i="22"/>
  <c r="D2057" i="22"/>
  <c r="D2058" i="22"/>
  <c r="D2059" i="22"/>
  <c r="D2060" i="22"/>
  <c r="D2061" i="22"/>
  <c r="D2062" i="22"/>
  <c r="D2063" i="22"/>
  <c r="D2064" i="22"/>
  <c r="D2065" i="22"/>
  <c r="D2066" i="22"/>
  <c r="D2067" i="22"/>
  <c r="D2068" i="22"/>
  <c r="D2069" i="22"/>
  <c r="D2070" i="22"/>
  <c r="D2071" i="22"/>
  <c r="D2072" i="22"/>
  <c r="D2073" i="22"/>
  <c r="D2074" i="22"/>
  <c r="D2075" i="22"/>
  <c r="D2076" i="22"/>
  <c r="D2077" i="22"/>
  <c r="D2078" i="22"/>
  <c r="D2079" i="22"/>
  <c r="D2080" i="22"/>
  <c r="D2081" i="22"/>
  <c r="D2082" i="22"/>
  <c r="D2083" i="22"/>
  <c r="D2084" i="22"/>
  <c r="D2085" i="22"/>
  <c r="D2086" i="22"/>
  <c r="D2087" i="22"/>
  <c r="D2088" i="22"/>
  <c r="D2089" i="22"/>
  <c r="D2090" i="22"/>
  <c r="D2091" i="22"/>
  <c r="D2092" i="22"/>
  <c r="D2093" i="22"/>
  <c r="D2094" i="22"/>
  <c r="D2095" i="22"/>
  <c r="D2096" i="22"/>
  <c r="D2097" i="22"/>
  <c r="D2098" i="22"/>
  <c r="D2099" i="22"/>
  <c r="D2100" i="22"/>
  <c r="D2101" i="22"/>
  <c r="D2102" i="22"/>
  <c r="D2103" i="22"/>
  <c r="D2104" i="22"/>
  <c r="D2105" i="22"/>
  <c r="D2106" i="22"/>
  <c r="D2107" i="22"/>
  <c r="D2108" i="22"/>
  <c r="D2109" i="22"/>
  <c r="D2110" i="22"/>
  <c r="D2111" i="22"/>
  <c r="D2112" i="22"/>
  <c r="D2113" i="22"/>
  <c r="D2114" i="22"/>
  <c r="D2115" i="22"/>
  <c r="D2116" i="22"/>
  <c r="D2117" i="22"/>
  <c r="D2118" i="22"/>
  <c r="D2119" i="22"/>
  <c r="D2120" i="22"/>
  <c r="D2121" i="22"/>
  <c r="D2122" i="22"/>
  <c r="D2123" i="22"/>
  <c r="D2124" i="22"/>
  <c r="D2125" i="22"/>
  <c r="D2126" i="22"/>
  <c r="D2127" i="22"/>
  <c r="D2128" i="22"/>
  <c r="D2129" i="22"/>
  <c r="D2130" i="22"/>
  <c r="D2131" i="22"/>
  <c r="D2132" i="22"/>
  <c r="D2133" i="22"/>
  <c r="D2134" i="22"/>
  <c r="D2135" i="22"/>
  <c r="D2136" i="22"/>
  <c r="D2137" i="22"/>
  <c r="D2138" i="22"/>
  <c r="D2139" i="22"/>
  <c r="D2140" i="22"/>
  <c r="D2141" i="22"/>
  <c r="D2142" i="22"/>
  <c r="D2143" i="22"/>
  <c r="D2144" i="22"/>
  <c r="D2145" i="22"/>
  <c r="D2146" i="22"/>
  <c r="D2147" i="22"/>
  <c r="D2148" i="22"/>
  <c r="D2149" i="22"/>
  <c r="D2150" i="22"/>
  <c r="D2151" i="22"/>
  <c r="D2152" i="22"/>
  <c r="D2153" i="22"/>
  <c r="D2154" i="22"/>
  <c r="D2155" i="22"/>
  <c r="D2156" i="22"/>
  <c r="D2157" i="22"/>
  <c r="D2158" i="22"/>
  <c r="D2159" i="22"/>
  <c r="D2160" i="22"/>
  <c r="D2161" i="22"/>
  <c r="D2162" i="22"/>
  <c r="D2163" i="22"/>
  <c r="D2164" i="22"/>
  <c r="D2165" i="22"/>
  <c r="D2166" i="22"/>
  <c r="D2167" i="22"/>
  <c r="D2168" i="22"/>
  <c r="D2169" i="22"/>
  <c r="D2170" i="22"/>
  <c r="D2171" i="22"/>
  <c r="D2172" i="22"/>
  <c r="D2173" i="22"/>
  <c r="D2174" i="22"/>
  <c r="D2175" i="22"/>
  <c r="D2176" i="22"/>
  <c r="D2177" i="22"/>
  <c r="D2178" i="22"/>
  <c r="D2179" i="22"/>
  <c r="D2180" i="22"/>
  <c r="D2181" i="22"/>
  <c r="D2182" i="22"/>
  <c r="D2183" i="22"/>
  <c r="D2184" i="22"/>
  <c r="D2185" i="22"/>
  <c r="D2186" i="22"/>
  <c r="D2187" i="22"/>
  <c r="D2188" i="22"/>
  <c r="D2189" i="22"/>
  <c r="D2190" i="22"/>
  <c r="D2191" i="22"/>
  <c r="D2192" i="22"/>
  <c r="D2193" i="22"/>
  <c r="D2194" i="22"/>
  <c r="D2195" i="22"/>
  <c r="D2196" i="22"/>
  <c r="D2197" i="22"/>
  <c r="D2198" i="22"/>
  <c r="D2199" i="22"/>
  <c r="D2200" i="22"/>
  <c r="D2201" i="22"/>
  <c r="D2202" i="22"/>
  <c r="D2203" i="22"/>
  <c r="D2204" i="22"/>
  <c r="D2205" i="22"/>
  <c r="D2206" i="22"/>
  <c r="D2207" i="22"/>
  <c r="D2208" i="22"/>
  <c r="D2209" i="22"/>
  <c r="D2210" i="22"/>
  <c r="D2211" i="22"/>
  <c r="D2212" i="22"/>
  <c r="D2213" i="22"/>
  <c r="D2214" i="22"/>
  <c r="D2215" i="22"/>
  <c r="D2216" i="22"/>
  <c r="D2217" i="22"/>
  <c r="D2218" i="22"/>
  <c r="D2219" i="22"/>
  <c r="D2220" i="22"/>
  <c r="D2221" i="22"/>
  <c r="D2222" i="22"/>
  <c r="D2223" i="22"/>
  <c r="D2224" i="22"/>
  <c r="D2225" i="22"/>
  <c r="D2226" i="22"/>
  <c r="D2227" i="22"/>
  <c r="D2228" i="22"/>
  <c r="D2229" i="22"/>
  <c r="D2230" i="22"/>
  <c r="D2231" i="22"/>
  <c r="D2232" i="22"/>
  <c r="D2233" i="22"/>
  <c r="D2234" i="22"/>
  <c r="D2235" i="22"/>
  <c r="D2236" i="22"/>
  <c r="D2237" i="22"/>
  <c r="D2238" i="22"/>
  <c r="D2239" i="22"/>
  <c r="D2240" i="22"/>
  <c r="D2241" i="22"/>
  <c r="D2242" i="22"/>
  <c r="D2243" i="22"/>
  <c r="D2244" i="22"/>
  <c r="D2245" i="22"/>
  <c r="D2246" i="22"/>
  <c r="D2247" i="22"/>
  <c r="D2248" i="22"/>
  <c r="D2249" i="22"/>
  <c r="D2250" i="22"/>
  <c r="D2251" i="22"/>
  <c r="D2252" i="22"/>
  <c r="D2253" i="22"/>
  <c r="D2254" i="22"/>
  <c r="D2255" i="22"/>
  <c r="D2256" i="22"/>
  <c r="D2257" i="22"/>
  <c r="D2258" i="22"/>
  <c r="D2259" i="22"/>
  <c r="D2260" i="22"/>
  <c r="D2261" i="22"/>
  <c r="D2262" i="22"/>
  <c r="D2263" i="22"/>
  <c r="D2264" i="22"/>
  <c r="D2265" i="22"/>
  <c r="D2266" i="22"/>
  <c r="D2267" i="22"/>
  <c r="D2268" i="22"/>
  <c r="D2269" i="22"/>
  <c r="D2270" i="22"/>
  <c r="D2271" i="22"/>
  <c r="D2272" i="22"/>
  <c r="D2273" i="22"/>
  <c r="D2274" i="22"/>
  <c r="D2275" i="22"/>
  <c r="D2276" i="22"/>
  <c r="D2277" i="22"/>
  <c r="D2278" i="22"/>
  <c r="D2279" i="22"/>
  <c r="D2280" i="22"/>
  <c r="D2281" i="22"/>
  <c r="D2282" i="22"/>
  <c r="D2283" i="22"/>
  <c r="D2284" i="22"/>
  <c r="D2285" i="22"/>
  <c r="D2286" i="22"/>
  <c r="D2287" i="22"/>
  <c r="D2288" i="22"/>
  <c r="D2289" i="22"/>
  <c r="D2290" i="22"/>
  <c r="D2291" i="22"/>
  <c r="D2292" i="22"/>
  <c r="D2293" i="22"/>
  <c r="D2294" i="22"/>
  <c r="D2295" i="22"/>
  <c r="D2296" i="22"/>
  <c r="D2297" i="22"/>
  <c r="D2298" i="22"/>
  <c r="D2299" i="22"/>
  <c r="D2300" i="22"/>
  <c r="D2301" i="22"/>
  <c r="D2302" i="22"/>
  <c r="D2303" i="22"/>
  <c r="D2304" i="22"/>
  <c r="D2305" i="22"/>
  <c r="D2306" i="22"/>
  <c r="D2307" i="22"/>
  <c r="D2308" i="22"/>
  <c r="D2309" i="22"/>
  <c r="D2310" i="22"/>
  <c r="D2311" i="22"/>
  <c r="D2312" i="22"/>
  <c r="D2313" i="22"/>
  <c r="D2314" i="22"/>
  <c r="D2315" i="22"/>
  <c r="D2316" i="22"/>
  <c r="D2317" i="22"/>
  <c r="D2318" i="22"/>
  <c r="D2319" i="22"/>
  <c r="D2320" i="22"/>
  <c r="D2321" i="22"/>
  <c r="D2322" i="22"/>
  <c r="D2323" i="22"/>
  <c r="D2324" i="22"/>
  <c r="D2325" i="22"/>
  <c r="D2326" i="22"/>
  <c r="D2327" i="22"/>
  <c r="D2328" i="22"/>
  <c r="D2329" i="22"/>
  <c r="D2330" i="22"/>
  <c r="D2331" i="22"/>
  <c r="D2332" i="22"/>
  <c r="D2333" i="22"/>
  <c r="D2334" i="22"/>
  <c r="D2335" i="22"/>
  <c r="D2336" i="22"/>
  <c r="D2337" i="22"/>
  <c r="D2338" i="22"/>
  <c r="D2339" i="22"/>
  <c r="D2340" i="22"/>
  <c r="D2341" i="22"/>
  <c r="D2342" i="22"/>
  <c r="D2343" i="22"/>
  <c r="D2344" i="22"/>
  <c r="D2345" i="22"/>
  <c r="D2346" i="22"/>
  <c r="D2347" i="22"/>
  <c r="D2348" i="22"/>
  <c r="D2349" i="22"/>
  <c r="D2350" i="22"/>
  <c r="D2351" i="22"/>
  <c r="D2352" i="22"/>
  <c r="D2353" i="22"/>
  <c r="D2354" i="22"/>
  <c r="D2355" i="22"/>
  <c r="D2356" i="22"/>
  <c r="D2357" i="22"/>
  <c r="D2358" i="22"/>
  <c r="D2359" i="22"/>
  <c r="D2360" i="22"/>
  <c r="D2361" i="22"/>
  <c r="D2362" i="22"/>
  <c r="D2363" i="22"/>
  <c r="D2364" i="22"/>
  <c r="D2365" i="22"/>
  <c r="D2366" i="22"/>
  <c r="D2367" i="22"/>
  <c r="D2368" i="22"/>
  <c r="D2369" i="22"/>
  <c r="D2370" i="22"/>
  <c r="D2371" i="22"/>
  <c r="D2372" i="22"/>
  <c r="D2373" i="22"/>
  <c r="D2374" i="22"/>
  <c r="D2375" i="22"/>
  <c r="D2376" i="22"/>
  <c r="D2377" i="22"/>
  <c r="D2378" i="22"/>
  <c r="D2379" i="22"/>
  <c r="D2380" i="22"/>
  <c r="D2381" i="22"/>
  <c r="D2382" i="22"/>
  <c r="D2383" i="22"/>
  <c r="D2384" i="22"/>
  <c r="D2385" i="22"/>
  <c r="D2386" i="22"/>
  <c r="D2387" i="22"/>
  <c r="D2388" i="22"/>
  <c r="D2389" i="22"/>
  <c r="D2390" i="22"/>
  <c r="D2391" i="22"/>
  <c r="D2392" i="22"/>
  <c r="D2393" i="22"/>
  <c r="D2394" i="22"/>
  <c r="D2395" i="22"/>
  <c r="D2396" i="22"/>
  <c r="D2397" i="22"/>
  <c r="D2398" i="22"/>
  <c r="D2399" i="22"/>
  <c r="D2400" i="22"/>
  <c r="D2401" i="22"/>
  <c r="D2402" i="22"/>
  <c r="D2403" i="22"/>
  <c r="D2404" i="22"/>
  <c r="D2405" i="22"/>
  <c r="D2406" i="22"/>
  <c r="D2407" i="22"/>
  <c r="D2408" i="22"/>
  <c r="D2409" i="22"/>
  <c r="D2410" i="22"/>
  <c r="D2411" i="22"/>
  <c r="D2412" i="22"/>
  <c r="D2413" i="22"/>
  <c r="D2414" i="22"/>
  <c r="D2415" i="22"/>
  <c r="D2416" i="22"/>
  <c r="D2417" i="22"/>
  <c r="D2418" i="22"/>
  <c r="D2419" i="22"/>
  <c r="D2420" i="22"/>
  <c r="D2421" i="22"/>
  <c r="D2422" i="22"/>
  <c r="D2423" i="22"/>
  <c r="D2424" i="22"/>
  <c r="D2425" i="22"/>
  <c r="D2426" i="22"/>
  <c r="D2427" i="22"/>
  <c r="D2428" i="22"/>
  <c r="D2429" i="22"/>
  <c r="D2430" i="22"/>
  <c r="D2431" i="22"/>
  <c r="D2432" i="22"/>
  <c r="D2433" i="22"/>
  <c r="D2434" i="22"/>
  <c r="D2435" i="22"/>
  <c r="D2436" i="22"/>
  <c r="D2437" i="22"/>
  <c r="D2438" i="22"/>
  <c r="D2439" i="22"/>
  <c r="D2440" i="22"/>
  <c r="D2441" i="22"/>
  <c r="D2442" i="22"/>
  <c r="D2443" i="22"/>
  <c r="D2444" i="22"/>
  <c r="D2445" i="22"/>
  <c r="D2446" i="22"/>
  <c r="D2447" i="22"/>
  <c r="D2448" i="22"/>
  <c r="D2449" i="22"/>
  <c r="D2450" i="22"/>
  <c r="D2451" i="22"/>
  <c r="D2452" i="22"/>
  <c r="D2453" i="22"/>
  <c r="D2454" i="22"/>
  <c r="D2455" i="22"/>
  <c r="D2456" i="22"/>
  <c r="D2457" i="22"/>
  <c r="D2458" i="22"/>
  <c r="D2459" i="22"/>
  <c r="D2460" i="22"/>
  <c r="D2461" i="22"/>
  <c r="D2462" i="22"/>
  <c r="D2463" i="22"/>
  <c r="D2464" i="22"/>
  <c r="D2465" i="22"/>
  <c r="D2466" i="22"/>
  <c r="D2467" i="22"/>
  <c r="D2468" i="22"/>
  <c r="D2469" i="22"/>
  <c r="D2470" i="22"/>
  <c r="D2471" i="22"/>
  <c r="D2472" i="22"/>
  <c r="D2473" i="22"/>
  <c r="D2474" i="22"/>
  <c r="D2475" i="22"/>
  <c r="D2476" i="22"/>
  <c r="D2477" i="22"/>
  <c r="D2478" i="22"/>
  <c r="D2479" i="22"/>
  <c r="D2480" i="22"/>
  <c r="D2481" i="22"/>
  <c r="D2482" i="22"/>
  <c r="D2483" i="22"/>
  <c r="D2484" i="22"/>
  <c r="D2485" i="22"/>
  <c r="D2486" i="22"/>
  <c r="D2487" i="22"/>
  <c r="D2488" i="22"/>
  <c r="D2489" i="22"/>
  <c r="D2490" i="22"/>
  <c r="D2491" i="22"/>
  <c r="D2492" i="22"/>
  <c r="D2493" i="22"/>
  <c r="D2494" i="22"/>
  <c r="D2495" i="22"/>
  <c r="D2496" i="22"/>
  <c r="D2497" i="22"/>
  <c r="D2498" i="22"/>
  <c r="D2499" i="22"/>
  <c r="D2500" i="22"/>
  <c r="D2501" i="22"/>
  <c r="D2502" i="22"/>
  <c r="D2503" i="22"/>
  <c r="D2504" i="22"/>
  <c r="D2505" i="22"/>
  <c r="D2506" i="22"/>
  <c r="D2507" i="22"/>
  <c r="D2508" i="22"/>
  <c r="D2509" i="22"/>
  <c r="D2510" i="22"/>
  <c r="D2511" i="22"/>
  <c r="D2512" i="22"/>
  <c r="D2513" i="22"/>
  <c r="D2514" i="22"/>
  <c r="D2515" i="22"/>
  <c r="D2516" i="22"/>
  <c r="D2517" i="22"/>
  <c r="D2518" i="22"/>
  <c r="D2519" i="22"/>
  <c r="D2520" i="22"/>
  <c r="D2521" i="22"/>
  <c r="D2522" i="22"/>
  <c r="D2523" i="22"/>
  <c r="D2524" i="22"/>
  <c r="D2525" i="22"/>
  <c r="D2526" i="22"/>
  <c r="D2527" i="22"/>
  <c r="D2528" i="22"/>
  <c r="D2529" i="22"/>
  <c r="D2530" i="22"/>
  <c r="D2531" i="22"/>
  <c r="D2532" i="22"/>
  <c r="D2533" i="22"/>
  <c r="D2534" i="22"/>
  <c r="D2535" i="22"/>
  <c r="D2536" i="22"/>
  <c r="D2537" i="22"/>
  <c r="D2538" i="22"/>
  <c r="D2539" i="22"/>
  <c r="D2540" i="22"/>
  <c r="D2541" i="22"/>
  <c r="D2542" i="22"/>
  <c r="D2543" i="22"/>
  <c r="D2544" i="22"/>
  <c r="D2545" i="22"/>
  <c r="D2546" i="22"/>
  <c r="D2547" i="22"/>
  <c r="D2548" i="22"/>
  <c r="D2549" i="22"/>
  <c r="D2550" i="22"/>
  <c r="D2551" i="22"/>
  <c r="D2552" i="22"/>
  <c r="D2553" i="22"/>
  <c r="D2554" i="22"/>
  <c r="D2555" i="22"/>
  <c r="D2556" i="22"/>
  <c r="D2557" i="22"/>
  <c r="D2558" i="22"/>
  <c r="D2559" i="22"/>
  <c r="D2560" i="22"/>
  <c r="D2561" i="22"/>
  <c r="D2562" i="22"/>
  <c r="D2563" i="22"/>
  <c r="D2564" i="22"/>
  <c r="D2565" i="22"/>
  <c r="D2566" i="22"/>
  <c r="D2567" i="22"/>
  <c r="D2568" i="22"/>
  <c r="D2569" i="22"/>
  <c r="D2570" i="22"/>
  <c r="D2571" i="22"/>
  <c r="D2572" i="22"/>
  <c r="D2573" i="22"/>
  <c r="D2574" i="22"/>
  <c r="D2575" i="22"/>
  <c r="D2576" i="22"/>
  <c r="D2577" i="22"/>
  <c r="D2578" i="22"/>
  <c r="D2579" i="22"/>
  <c r="D2580" i="22"/>
  <c r="D2581" i="22"/>
  <c r="D2582" i="22"/>
  <c r="D2583" i="22"/>
  <c r="D2584" i="22"/>
  <c r="D2585" i="22"/>
  <c r="D2586" i="22"/>
  <c r="D2587" i="22"/>
  <c r="D2588" i="22"/>
  <c r="D2589" i="22"/>
  <c r="D2590" i="22"/>
  <c r="D2591" i="22"/>
  <c r="D2592" i="22"/>
  <c r="D2593" i="22"/>
  <c r="D2594" i="22"/>
  <c r="D2595" i="22"/>
  <c r="D2596" i="22"/>
  <c r="D2597" i="22"/>
  <c r="D2598" i="22"/>
  <c r="D2599" i="22"/>
  <c r="D2600" i="22"/>
  <c r="D2601" i="22"/>
  <c r="D2602" i="22"/>
  <c r="D2603" i="22"/>
  <c r="D2604" i="22"/>
  <c r="D2605" i="22"/>
  <c r="D2606" i="22"/>
  <c r="D2607" i="22"/>
  <c r="D2608" i="22"/>
  <c r="D2609" i="22"/>
  <c r="D2610" i="22"/>
  <c r="D2611" i="22"/>
  <c r="D2612" i="22"/>
  <c r="D2613" i="22"/>
  <c r="D2614" i="22"/>
  <c r="D2615" i="22"/>
  <c r="D2616" i="22"/>
  <c r="D2617" i="22"/>
  <c r="D2618" i="22"/>
  <c r="D2619" i="22"/>
  <c r="D2620" i="22"/>
  <c r="D2621" i="22"/>
  <c r="D2622" i="22"/>
  <c r="D2623" i="22"/>
  <c r="D2624" i="22"/>
  <c r="D2625" i="22"/>
  <c r="D2626" i="22"/>
  <c r="D2627" i="22"/>
  <c r="D2628" i="22"/>
  <c r="D2629" i="22"/>
  <c r="D2630" i="22"/>
  <c r="D2631" i="22"/>
  <c r="D2632" i="22"/>
  <c r="D2633" i="22"/>
  <c r="D2634" i="22"/>
  <c r="D2635" i="22"/>
  <c r="D2636" i="22"/>
  <c r="D2637" i="22"/>
  <c r="D2638" i="22"/>
  <c r="D2639" i="22"/>
  <c r="D2640" i="22"/>
  <c r="D2641" i="22"/>
  <c r="D2642" i="22"/>
  <c r="D2643" i="22"/>
  <c r="D2644" i="22"/>
  <c r="D2645" i="22"/>
  <c r="D2646" i="22"/>
  <c r="D2647" i="22"/>
  <c r="D2648" i="22"/>
  <c r="D2649" i="22"/>
  <c r="D2650" i="22"/>
  <c r="D2651" i="22"/>
  <c r="D2652" i="22"/>
  <c r="D2653" i="22"/>
  <c r="D2654" i="22"/>
  <c r="D2655" i="22"/>
  <c r="D2656" i="22"/>
  <c r="D2657" i="22"/>
  <c r="D2658" i="22"/>
  <c r="D2659" i="22"/>
  <c r="D2660" i="22"/>
  <c r="D2661" i="22"/>
  <c r="D2662" i="22"/>
  <c r="D2663" i="22"/>
  <c r="D2664" i="22"/>
  <c r="D2665" i="22"/>
  <c r="D2666" i="22"/>
  <c r="D2667" i="22"/>
  <c r="D2668" i="22"/>
  <c r="D2669" i="22"/>
  <c r="D2670" i="22"/>
  <c r="D2671" i="22"/>
  <c r="D2672" i="22"/>
  <c r="D2673" i="22"/>
  <c r="D2674" i="22"/>
  <c r="D2675" i="22"/>
  <c r="D2676" i="22"/>
  <c r="D2677" i="22"/>
  <c r="D2678" i="22"/>
  <c r="D2679" i="22"/>
  <c r="D2680" i="22"/>
  <c r="D2681" i="22"/>
  <c r="D2682" i="22"/>
  <c r="D2683" i="22"/>
  <c r="D2684" i="22"/>
  <c r="D2685" i="22"/>
  <c r="D2686" i="22"/>
  <c r="D2687" i="22"/>
  <c r="D2688" i="22"/>
  <c r="D2689" i="22"/>
  <c r="D2690" i="22"/>
  <c r="D2691" i="22"/>
  <c r="D2692" i="22"/>
  <c r="D2693" i="22"/>
  <c r="D2694" i="22"/>
  <c r="D2695" i="22"/>
  <c r="D2696" i="22"/>
  <c r="D2697" i="22"/>
  <c r="D2698" i="22"/>
  <c r="D2699" i="22"/>
  <c r="D2700" i="22"/>
  <c r="D2701" i="22"/>
  <c r="D2702" i="22"/>
  <c r="D2703" i="22"/>
  <c r="D2704" i="22"/>
  <c r="D2705" i="22"/>
  <c r="D2706" i="22"/>
  <c r="D2707" i="22"/>
  <c r="D2708" i="22"/>
  <c r="D2709" i="22"/>
  <c r="D2710" i="22"/>
  <c r="D2711" i="22"/>
  <c r="D2712" i="22"/>
  <c r="D2713" i="22"/>
  <c r="D2714" i="22"/>
  <c r="D2715" i="22"/>
  <c r="D2716" i="22"/>
  <c r="D2717" i="22"/>
  <c r="D2718" i="22"/>
  <c r="D2719" i="22"/>
  <c r="D2720" i="22"/>
  <c r="D2721" i="22"/>
  <c r="D2722" i="22"/>
  <c r="D2723" i="22"/>
  <c r="D2724" i="22"/>
  <c r="D2725" i="22"/>
  <c r="D2726" i="22"/>
  <c r="D2727" i="22"/>
  <c r="D2728" i="22"/>
  <c r="D2729" i="22"/>
  <c r="D2730" i="22"/>
  <c r="D2731" i="22"/>
  <c r="D2732" i="22"/>
  <c r="D2733" i="22"/>
  <c r="D2734" i="22"/>
  <c r="D2735" i="22"/>
  <c r="D2736" i="22"/>
  <c r="D2737" i="22"/>
  <c r="D2738" i="22"/>
  <c r="D2739" i="22"/>
  <c r="D2740" i="22"/>
  <c r="D2741" i="22"/>
  <c r="D2742" i="22"/>
  <c r="D2743" i="22"/>
  <c r="D2744" i="22"/>
  <c r="D2745" i="22"/>
  <c r="D2746" i="22"/>
  <c r="D2747" i="22"/>
  <c r="D2748" i="22"/>
  <c r="D2749" i="22"/>
  <c r="D2750" i="22"/>
  <c r="D2751" i="22"/>
  <c r="D2752" i="22"/>
  <c r="D2753" i="22"/>
  <c r="D2754" i="22"/>
  <c r="D2755" i="22"/>
  <c r="D2756" i="22"/>
  <c r="D2757" i="22"/>
  <c r="D2758" i="22"/>
  <c r="D2759" i="22"/>
  <c r="D2760" i="22"/>
  <c r="D2761" i="22"/>
  <c r="D2762" i="22"/>
  <c r="D2763" i="22"/>
  <c r="D2764" i="22"/>
  <c r="D2765" i="22"/>
  <c r="D2766" i="22"/>
  <c r="D2767" i="22"/>
  <c r="D2768" i="22"/>
  <c r="D2769" i="22"/>
  <c r="D2770" i="22"/>
  <c r="D2771" i="22"/>
  <c r="D2772" i="22"/>
  <c r="D2773" i="22"/>
  <c r="D2774" i="22"/>
  <c r="D2775" i="22"/>
  <c r="D2776" i="22"/>
  <c r="D2777" i="22"/>
  <c r="D2778" i="22"/>
  <c r="D2779" i="22"/>
  <c r="D2780" i="22"/>
  <c r="D2781" i="22"/>
  <c r="D2782" i="22"/>
  <c r="D2783" i="22"/>
  <c r="D2784" i="22"/>
  <c r="D2785" i="22"/>
  <c r="D2786" i="22"/>
  <c r="D2787" i="22"/>
  <c r="D2788" i="22"/>
  <c r="D2789" i="22"/>
  <c r="D2790" i="22"/>
  <c r="D2791" i="22"/>
  <c r="D2792" i="22"/>
  <c r="D2793" i="22"/>
  <c r="D2794" i="22"/>
  <c r="D2795" i="22"/>
  <c r="D2796" i="22"/>
  <c r="D2797" i="22"/>
  <c r="D2798" i="22"/>
  <c r="D2799" i="22"/>
  <c r="D2800" i="22"/>
  <c r="D2801" i="22"/>
  <c r="D2802" i="22"/>
  <c r="D2803" i="22"/>
  <c r="D2804" i="22"/>
  <c r="D2805" i="22"/>
  <c r="D2806" i="22"/>
  <c r="D2807" i="22"/>
  <c r="D2808" i="22"/>
  <c r="D2809" i="22"/>
  <c r="D2810" i="22"/>
  <c r="D2811" i="22"/>
  <c r="D2812" i="22"/>
  <c r="D2813" i="22"/>
  <c r="D2814" i="22"/>
  <c r="D2815" i="22"/>
  <c r="D2816" i="22"/>
  <c r="D2817" i="22"/>
  <c r="D2818" i="22"/>
  <c r="D2819" i="22"/>
  <c r="D2820" i="22"/>
  <c r="D2821" i="22"/>
  <c r="D2822" i="22"/>
  <c r="D2823" i="22"/>
  <c r="D2824" i="22"/>
  <c r="D2825" i="22"/>
  <c r="D2826" i="22"/>
  <c r="D2827" i="22"/>
  <c r="D2828" i="22"/>
  <c r="D2829" i="22"/>
  <c r="D2830" i="22"/>
  <c r="D2831" i="22"/>
  <c r="D2832" i="22"/>
  <c r="D2833" i="22"/>
  <c r="D2834" i="22"/>
  <c r="D2835" i="22"/>
  <c r="D2836" i="22"/>
  <c r="D2837" i="22"/>
  <c r="D2838" i="22"/>
  <c r="D2839" i="22"/>
  <c r="D2840" i="22"/>
  <c r="D2841" i="22"/>
  <c r="D2842" i="22"/>
  <c r="D2843" i="22"/>
  <c r="D2844" i="22"/>
  <c r="D2845" i="22"/>
  <c r="D2846" i="22"/>
  <c r="D2847" i="22"/>
  <c r="D2848" i="22"/>
  <c r="D2849" i="22"/>
  <c r="D2850" i="22"/>
  <c r="D2851" i="22"/>
  <c r="D2852" i="22"/>
  <c r="D2853" i="22"/>
  <c r="D2854" i="22"/>
  <c r="D2855" i="22"/>
  <c r="D2856" i="22"/>
  <c r="D2857" i="22"/>
  <c r="D2858" i="22"/>
  <c r="D2859" i="22"/>
  <c r="D2860" i="22"/>
  <c r="D2861" i="22"/>
  <c r="D2862" i="22"/>
  <c r="D2863" i="22"/>
  <c r="D2864" i="22"/>
  <c r="D2865" i="22"/>
  <c r="D2866" i="22"/>
  <c r="D2867" i="22"/>
  <c r="D2868" i="22"/>
  <c r="D2869" i="22"/>
  <c r="D2870" i="22"/>
  <c r="D2871" i="22"/>
  <c r="D2872" i="22"/>
  <c r="D2873" i="22"/>
  <c r="D2874" i="22"/>
  <c r="D2875" i="22"/>
  <c r="D2876" i="22"/>
  <c r="D2877" i="22"/>
  <c r="D2878" i="22"/>
  <c r="D2879" i="22"/>
  <c r="D2880" i="22"/>
  <c r="D2881" i="22"/>
  <c r="D2882" i="22"/>
  <c r="D2883" i="22"/>
  <c r="D2884" i="22"/>
  <c r="D2885" i="22"/>
  <c r="D2886" i="22"/>
  <c r="D2887" i="22"/>
  <c r="D2888" i="22"/>
  <c r="D2889" i="22"/>
  <c r="D2890" i="22"/>
  <c r="D2891" i="22"/>
  <c r="D2892" i="22"/>
  <c r="D2893" i="22"/>
  <c r="D2894" i="22"/>
  <c r="D2895" i="22"/>
  <c r="D2896" i="22"/>
  <c r="D2897" i="22"/>
  <c r="D2898" i="22"/>
  <c r="D2899" i="22"/>
  <c r="D2900" i="22"/>
  <c r="D2901" i="22"/>
  <c r="D2902" i="22"/>
  <c r="D2903" i="22"/>
  <c r="D2904" i="22"/>
  <c r="D2905" i="22"/>
  <c r="D2906" i="22"/>
  <c r="D2907" i="22"/>
  <c r="D2908" i="22"/>
  <c r="D2909" i="22"/>
  <c r="D2910" i="22"/>
  <c r="D2911" i="22"/>
  <c r="D2912" i="22"/>
  <c r="D2913" i="22"/>
  <c r="D2914" i="22"/>
  <c r="D2915" i="22"/>
  <c r="D2916" i="22"/>
  <c r="D2917" i="22"/>
  <c r="D2918" i="22"/>
  <c r="D2919" i="22"/>
  <c r="D2920" i="22"/>
  <c r="D2921" i="22"/>
  <c r="D2922" i="22"/>
  <c r="D2923" i="22"/>
  <c r="D2924" i="22"/>
  <c r="D2925" i="22"/>
  <c r="D2926" i="22"/>
  <c r="D2927" i="22"/>
  <c r="D2928" i="22"/>
  <c r="D2929" i="22"/>
  <c r="D2930" i="22"/>
  <c r="D2931" i="22"/>
  <c r="D2932" i="22"/>
  <c r="D2933" i="22"/>
  <c r="D2934" i="22"/>
  <c r="D2935" i="22"/>
  <c r="D2936" i="22"/>
  <c r="D2937" i="22"/>
  <c r="D2938" i="22"/>
  <c r="D2939" i="22"/>
  <c r="D2940" i="22"/>
  <c r="D2941" i="22"/>
  <c r="D2942" i="22"/>
  <c r="D2943" i="22"/>
  <c r="D2944" i="22"/>
  <c r="D2945" i="22"/>
  <c r="D2946" i="22"/>
  <c r="D2947" i="22"/>
  <c r="D2948" i="22"/>
  <c r="D2949" i="22"/>
  <c r="D2950" i="22"/>
  <c r="D2951" i="22"/>
  <c r="D2952" i="22"/>
  <c r="D2953" i="22"/>
  <c r="D2954" i="22"/>
  <c r="D2955" i="22"/>
  <c r="D2956" i="22"/>
  <c r="D2957" i="22"/>
  <c r="D2958" i="22"/>
  <c r="D2959" i="22"/>
  <c r="D2960" i="22"/>
  <c r="D2961" i="22"/>
  <c r="D2962" i="22"/>
  <c r="D2963" i="22"/>
  <c r="D2964" i="22"/>
  <c r="D2965" i="22"/>
  <c r="D2966" i="22"/>
  <c r="D2967" i="22"/>
  <c r="D2968" i="22"/>
  <c r="D2969" i="22"/>
  <c r="D2970" i="22"/>
  <c r="D2971" i="22"/>
  <c r="D2972" i="22"/>
  <c r="D2973" i="22"/>
  <c r="D2974" i="22"/>
  <c r="D2975" i="22"/>
  <c r="D2976" i="22"/>
  <c r="D2977" i="22"/>
  <c r="D2978" i="22"/>
  <c r="D2979" i="22"/>
  <c r="D2980" i="22"/>
  <c r="D2981" i="22"/>
  <c r="D2982" i="22"/>
  <c r="D2983" i="22"/>
  <c r="D2984" i="22"/>
  <c r="D2985" i="22"/>
  <c r="D2986" i="22"/>
  <c r="D2987" i="22"/>
  <c r="D2988" i="22"/>
  <c r="D2989" i="22"/>
  <c r="D2990" i="22"/>
  <c r="D2991" i="22"/>
  <c r="D2992" i="22"/>
  <c r="D2993" i="22"/>
  <c r="D2994" i="22"/>
  <c r="D2995" i="22"/>
  <c r="D2996" i="22"/>
  <c r="D2997" i="22"/>
  <c r="D2998" i="22"/>
  <c r="D2999" i="22"/>
  <c r="D3000" i="22"/>
  <c r="D3001" i="22"/>
  <c r="D3002" i="22"/>
  <c r="D3003" i="22"/>
  <c r="D3004" i="22"/>
  <c r="D3005" i="22"/>
  <c r="D3006" i="22"/>
  <c r="D3007" i="22"/>
  <c r="D3008" i="22"/>
  <c r="D3009" i="22"/>
  <c r="D3010" i="22"/>
  <c r="D3011" i="22"/>
  <c r="D3012" i="22"/>
  <c r="D3013" i="22"/>
  <c r="D3014" i="22"/>
  <c r="D3015" i="22"/>
  <c r="D3016" i="22"/>
  <c r="D3017" i="22"/>
  <c r="D3018" i="22"/>
  <c r="D3019" i="22"/>
  <c r="D3020" i="22"/>
  <c r="D3021" i="22"/>
  <c r="D3022" i="22"/>
  <c r="D3023" i="22"/>
  <c r="D3024" i="22"/>
  <c r="D3025" i="22"/>
  <c r="D3026" i="22"/>
  <c r="D3027" i="22"/>
  <c r="D3028" i="22"/>
  <c r="D3029" i="22"/>
  <c r="D3030" i="22"/>
  <c r="D3031" i="22"/>
  <c r="D3032" i="22"/>
  <c r="D3033" i="22"/>
  <c r="D3034" i="22"/>
  <c r="D3035" i="22"/>
  <c r="D3036" i="22"/>
  <c r="D3037" i="22"/>
  <c r="D3038" i="22"/>
  <c r="D3039" i="22"/>
  <c r="D3040" i="22"/>
  <c r="D3041" i="22"/>
  <c r="D3042" i="22"/>
  <c r="D3043" i="22"/>
  <c r="D3044" i="22"/>
  <c r="D3045" i="22"/>
  <c r="D3046" i="22"/>
  <c r="D3047" i="22"/>
  <c r="D3048" i="22"/>
  <c r="D3049" i="22"/>
  <c r="D3050" i="22"/>
  <c r="D3051" i="22"/>
  <c r="D3052" i="22"/>
  <c r="D3053" i="22"/>
  <c r="D3054" i="22"/>
  <c r="D3055" i="22"/>
  <c r="D3056" i="22"/>
  <c r="D3057" i="22"/>
  <c r="D3058" i="22"/>
  <c r="D3059" i="22"/>
  <c r="D3060" i="22"/>
  <c r="D3061" i="22"/>
  <c r="D3062" i="22"/>
  <c r="D3063" i="22"/>
  <c r="D3064" i="22"/>
  <c r="D3065" i="22"/>
  <c r="D3066" i="22"/>
  <c r="D3067" i="22"/>
  <c r="D3068" i="22"/>
  <c r="D3069" i="22"/>
  <c r="D3070" i="22"/>
  <c r="D3071" i="22"/>
  <c r="D3072" i="22"/>
  <c r="D3073" i="22"/>
  <c r="D3074" i="22"/>
  <c r="D3075" i="22"/>
  <c r="D3076" i="22"/>
  <c r="D3077" i="22"/>
  <c r="D3078" i="22"/>
  <c r="D3079" i="22"/>
  <c r="D3080" i="22"/>
  <c r="D3081" i="22"/>
  <c r="D3082" i="22"/>
  <c r="D3083" i="22"/>
  <c r="D3084" i="22"/>
  <c r="D3085" i="22"/>
  <c r="D3086" i="22"/>
  <c r="D3087" i="22"/>
  <c r="D3088" i="22"/>
  <c r="D3089" i="22"/>
  <c r="D3090" i="22"/>
  <c r="D3091" i="22"/>
  <c r="D3092" i="22"/>
  <c r="D3093" i="22"/>
  <c r="D3094" i="22"/>
  <c r="D3095" i="22"/>
  <c r="D3096" i="22"/>
  <c r="D3097" i="22"/>
  <c r="D3098" i="22"/>
  <c r="D3099" i="22"/>
  <c r="D3100" i="22"/>
  <c r="D3101" i="22"/>
  <c r="D3102" i="22"/>
  <c r="D3103" i="22"/>
  <c r="D3104" i="22"/>
  <c r="D3105" i="22"/>
  <c r="D3106" i="22"/>
  <c r="D3107" i="22"/>
  <c r="D3108" i="22"/>
  <c r="D3109" i="22"/>
  <c r="D3110" i="22"/>
  <c r="D3111" i="22"/>
  <c r="D3112" i="22"/>
  <c r="D3113" i="22"/>
  <c r="D3114" i="22"/>
  <c r="D3115" i="22"/>
  <c r="D3116" i="22"/>
  <c r="D3117" i="22"/>
  <c r="D3118" i="22"/>
  <c r="D3119" i="22"/>
  <c r="D3120" i="22"/>
  <c r="D3121" i="22"/>
  <c r="D3122" i="22"/>
  <c r="D3123" i="22"/>
  <c r="D3124" i="22"/>
  <c r="D3125" i="22"/>
  <c r="D3126" i="22"/>
  <c r="D3127" i="22"/>
  <c r="D3128" i="22"/>
  <c r="D3129" i="22"/>
  <c r="D3130" i="22"/>
  <c r="D3131" i="22"/>
  <c r="D3132" i="22"/>
  <c r="D3133" i="22"/>
  <c r="D3134" i="22"/>
  <c r="D3135" i="22"/>
  <c r="D3136" i="22"/>
  <c r="D3137" i="22"/>
  <c r="D3138" i="22"/>
  <c r="D3139" i="22"/>
  <c r="D3140" i="22"/>
  <c r="D3141" i="22"/>
  <c r="D3142" i="22"/>
  <c r="D3143" i="22"/>
  <c r="D3144" i="22"/>
  <c r="D3145" i="22"/>
  <c r="D3146" i="22"/>
  <c r="D3147" i="22"/>
  <c r="D3148" i="22"/>
  <c r="D3149" i="22"/>
  <c r="D3150" i="22"/>
  <c r="D3151" i="22"/>
  <c r="D3152" i="22"/>
  <c r="D3153" i="22"/>
  <c r="D3154" i="22"/>
  <c r="D3155" i="22"/>
  <c r="D3156" i="22"/>
  <c r="D3157" i="22"/>
  <c r="D3158" i="22"/>
  <c r="D3159" i="22"/>
  <c r="D3160" i="22"/>
  <c r="D3161" i="22"/>
  <c r="D3162" i="22"/>
  <c r="D3163" i="22"/>
  <c r="D3164" i="22"/>
  <c r="D3165" i="22"/>
  <c r="D3166" i="22"/>
  <c r="D3167" i="22"/>
  <c r="D3168" i="22"/>
  <c r="D3169" i="22"/>
  <c r="D3170" i="22"/>
  <c r="D3171" i="22"/>
  <c r="D3172" i="22"/>
  <c r="D3173" i="22"/>
  <c r="D3174" i="22"/>
  <c r="D3175" i="22"/>
  <c r="D3176" i="22"/>
  <c r="D3177" i="22"/>
  <c r="D3178" i="22"/>
  <c r="D3179" i="22"/>
  <c r="D3180" i="22"/>
  <c r="D3181" i="22"/>
  <c r="D3182" i="22"/>
  <c r="D3183" i="22"/>
  <c r="D3184" i="22"/>
  <c r="D3185" i="22"/>
  <c r="D3186" i="22"/>
  <c r="D3187" i="22"/>
  <c r="D3188" i="22"/>
  <c r="D3189" i="22"/>
  <c r="D3190" i="22"/>
  <c r="D3191" i="22"/>
  <c r="D3192" i="22"/>
  <c r="D3193" i="22"/>
  <c r="D3194" i="22"/>
  <c r="D3195" i="22"/>
  <c r="D3196" i="22"/>
  <c r="D3197" i="22"/>
  <c r="D3198" i="22"/>
  <c r="D3199" i="22"/>
  <c r="D3200" i="22"/>
  <c r="D3201" i="22"/>
  <c r="D3202" i="22"/>
  <c r="D3203" i="22"/>
  <c r="D3204" i="22"/>
  <c r="D3205" i="22"/>
  <c r="D3206" i="22"/>
  <c r="D3207" i="22"/>
  <c r="D3208" i="22"/>
  <c r="D3209" i="22"/>
  <c r="D3210" i="22"/>
  <c r="D3211" i="22"/>
  <c r="D3212" i="22"/>
  <c r="D3213" i="22"/>
  <c r="D3214" i="22"/>
  <c r="D3215" i="22"/>
  <c r="D3216" i="22"/>
  <c r="D3217" i="22"/>
  <c r="D3218" i="22"/>
  <c r="D3219" i="22"/>
  <c r="D3220" i="22"/>
  <c r="D3221" i="22"/>
  <c r="D3222" i="22"/>
  <c r="D3223" i="22"/>
  <c r="D3224" i="22"/>
  <c r="D3225" i="22"/>
  <c r="D3226" i="22"/>
  <c r="D3227" i="22"/>
  <c r="D3228" i="22"/>
  <c r="D3229" i="22"/>
  <c r="D3230" i="22"/>
  <c r="D3231" i="22"/>
  <c r="D3232" i="22"/>
  <c r="D3233" i="22"/>
  <c r="D3234" i="22"/>
  <c r="D3235" i="22"/>
  <c r="D3236" i="22"/>
  <c r="D3237" i="22"/>
  <c r="D3238" i="22"/>
  <c r="D3239" i="22"/>
  <c r="D3240" i="22"/>
  <c r="D3241" i="22"/>
  <c r="D3242" i="22"/>
  <c r="D3243" i="22"/>
  <c r="D3244" i="22"/>
  <c r="D3245" i="22"/>
  <c r="D3246" i="22"/>
  <c r="D3247" i="22"/>
  <c r="D3248" i="22"/>
  <c r="D3249" i="22"/>
  <c r="D3250" i="22"/>
  <c r="D3251" i="22"/>
  <c r="D3252" i="22"/>
  <c r="D3253" i="22"/>
  <c r="D3254" i="22"/>
  <c r="D3255" i="22"/>
  <c r="D3256" i="22"/>
  <c r="D3257" i="22"/>
  <c r="D3258" i="22"/>
  <c r="D3259" i="22"/>
  <c r="D3260" i="22"/>
  <c r="D3261" i="22"/>
  <c r="D3262" i="22"/>
  <c r="D3263" i="22"/>
  <c r="D3264" i="22"/>
  <c r="D3265" i="22"/>
  <c r="D3266" i="22"/>
  <c r="D3267" i="22"/>
  <c r="D3268" i="22"/>
  <c r="D3269" i="22"/>
  <c r="D3270" i="22"/>
  <c r="D3271" i="22"/>
  <c r="D3272" i="22"/>
  <c r="D3273" i="22"/>
  <c r="D3274" i="22"/>
  <c r="D3275" i="22"/>
  <c r="D3276" i="22"/>
  <c r="D3277" i="22"/>
  <c r="D3278" i="22"/>
  <c r="D3279" i="22"/>
  <c r="D3280" i="22"/>
  <c r="D3281" i="22"/>
  <c r="D3282" i="22"/>
  <c r="D3283" i="22"/>
  <c r="D3284" i="22"/>
  <c r="D3285" i="22"/>
  <c r="D3286" i="22"/>
  <c r="D3287" i="22"/>
  <c r="D3288" i="22"/>
  <c r="D3289" i="22"/>
  <c r="D3290" i="22"/>
  <c r="D3291" i="22"/>
  <c r="D3292" i="22"/>
  <c r="D3293" i="22"/>
  <c r="D3294" i="22"/>
  <c r="D3295" i="22"/>
  <c r="D3296" i="22"/>
  <c r="D3297" i="22"/>
  <c r="D3298" i="22"/>
  <c r="D3299" i="22"/>
  <c r="D3300" i="22"/>
  <c r="D3301" i="22"/>
  <c r="D3302" i="22"/>
  <c r="D3303" i="22"/>
  <c r="D3304" i="22"/>
  <c r="D3305" i="22"/>
  <c r="D3306" i="22"/>
  <c r="D3307" i="22"/>
  <c r="D3308" i="22"/>
  <c r="D3309" i="22"/>
  <c r="D3310" i="22"/>
  <c r="D3311" i="22"/>
  <c r="D3312" i="22"/>
  <c r="D3313" i="22"/>
  <c r="D3314" i="22"/>
  <c r="D3315" i="22"/>
  <c r="D3316" i="22"/>
  <c r="D3317" i="22"/>
  <c r="D3318" i="22"/>
  <c r="D3319" i="22"/>
  <c r="D3320" i="22"/>
  <c r="D3321" i="22"/>
  <c r="D3322" i="22"/>
  <c r="D3323" i="22"/>
  <c r="D3324" i="22"/>
  <c r="D3325" i="22"/>
  <c r="D3326" i="22"/>
  <c r="D3327" i="22"/>
  <c r="D3328" i="22"/>
  <c r="D3329" i="22"/>
  <c r="D3330" i="22"/>
  <c r="D3331" i="22"/>
  <c r="D3332" i="22"/>
  <c r="D3333" i="22"/>
  <c r="D3334" i="22"/>
  <c r="D3335" i="22"/>
  <c r="D3336" i="22"/>
  <c r="D3337" i="22"/>
  <c r="D3338" i="22"/>
  <c r="D3339" i="22"/>
  <c r="D3340" i="22"/>
  <c r="D3341" i="22"/>
  <c r="D3342" i="22"/>
  <c r="D3343" i="22"/>
  <c r="D3344" i="22"/>
  <c r="D3345" i="22"/>
  <c r="D3346" i="22"/>
  <c r="D3347" i="22"/>
  <c r="D3348" i="22"/>
  <c r="D3349" i="22"/>
  <c r="D3350" i="22"/>
  <c r="D3351" i="22"/>
  <c r="D3352" i="22"/>
  <c r="D3353" i="22"/>
  <c r="D3354" i="22"/>
  <c r="D3355" i="22"/>
  <c r="D3356" i="22"/>
  <c r="D3357" i="22"/>
  <c r="D3358" i="22"/>
  <c r="D3359" i="22"/>
  <c r="D3360" i="22"/>
  <c r="D3361" i="22"/>
  <c r="D3362" i="22"/>
  <c r="D3363" i="22"/>
  <c r="D3364" i="22"/>
  <c r="D3365" i="22"/>
  <c r="D3366" i="22"/>
  <c r="D3367" i="22"/>
  <c r="D3368" i="22"/>
  <c r="D3369" i="22"/>
  <c r="D3370" i="22"/>
  <c r="D3371" i="22"/>
  <c r="D3372" i="22"/>
  <c r="D3373" i="22"/>
  <c r="D3374" i="22"/>
  <c r="D3375" i="22"/>
  <c r="D3376" i="22"/>
  <c r="D3377" i="22"/>
  <c r="D3378" i="22"/>
  <c r="D3379" i="22"/>
  <c r="D3380" i="22"/>
  <c r="D3381" i="22"/>
  <c r="D3382" i="22"/>
  <c r="D3383" i="22"/>
  <c r="D3384" i="22"/>
  <c r="D3385" i="22"/>
  <c r="D3386" i="22"/>
  <c r="D3387" i="22"/>
  <c r="D3388" i="22"/>
  <c r="D3389" i="22"/>
  <c r="D3390" i="22"/>
  <c r="D3391" i="22"/>
  <c r="D3392" i="22"/>
  <c r="D3393" i="22"/>
  <c r="D3394" i="22"/>
  <c r="D3395" i="22"/>
  <c r="D3396" i="22"/>
  <c r="D3397" i="22"/>
  <c r="D3398" i="22"/>
  <c r="D3399" i="22"/>
  <c r="D3400" i="22"/>
  <c r="D3401" i="22"/>
  <c r="D3402" i="22"/>
  <c r="D3403" i="22"/>
  <c r="D3404" i="22"/>
  <c r="D3405" i="22"/>
  <c r="D3406" i="22"/>
  <c r="D3407" i="22"/>
  <c r="D3408" i="22"/>
  <c r="D3409" i="22"/>
  <c r="D3410" i="22"/>
  <c r="D3411" i="22"/>
  <c r="D3412" i="22"/>
  <c r="D3413" i="22"/>
  <c r="D3414" i="22"/>
  <c r="D3415" i="22"/>
  <c r="D3416" i="22"/>
  <c r="D3417" i="22"/>
  <c r="D3418" i="22"/>
  <c r="D3419" i="22"/>
  <c r="D3420" i="22"/>
  <c r="D3421" i="22"/>
  <c r="D3422" i="22"/>
  <c r="D3423" i="22"/>
  <c r="D3424" i="22"/>
  <c r="D3425" i="22"/>
  <c r="D3426" i="22"/>
  <c r="D3427" i="22"/>
  <c r="D3428" i="22"/>
  <c r="D3429" i="22"/>
  <c r="D3430" i="22"/>
  <c r="D3431" i="22"/>
  <c r="D3432" i="22"/>
  <c r="D3433" i="22"/>
  <c r="D3434" i="22"/>
  <c r="D3435" i="22"/>
  <c r="D3436" i="22"/>
  <c r="D3437" i="22"/>
  <c r="D3438" i="22"/>
  <c r="D3439" i="22"/>
  <c r="D3440" i="22"/>
  <c r="D3441" i="22"/>
  <c r="D3442" i="22"/>
  <c r="D3443" i="22"/>
  <c r="D3444" i="22"/>
  <c r="D3445" i="22"/>
  <c r="D3446" i="22"/>
  <c r="D3447" i="22"/>
  <c r="D3448" i="22"/>
  <c r="D3449" i="22"/>
  <c r="D3450" i="22"/>
  <c r="D3451" i="22"/>
  <c r="D3452" i="22"/>
  <c r="D3453" i="22"/>
  <c r="D3454" i="22"/>
  <c r="D3455" i="22"/>
  <c r="D3456" i="22"/>
  <c r="D3457" i="22"/>
  <c r="D3458" i="22"/>
  <c r="D3459" i="22"/>
  <c r="D3460" i="22"/>
  <c r="D3461" i="22"/>
  <c r="D3462" i="22"/>
  <c r="D3463" i="22"/>
  <c r="D3464" i="22"/>
  <c r="D3465" i="22"/>
  <c r="D3466" i="22"/>
  <c r="D3467" i="22"/>
  <c r="D3468" i="22"/>
  <c r="D3469" i="22"/>
  <c r="D3470" i="22"/>
  <c r="D3471" i="22"/>
  <c r="D3472" i="22"/>
  <c r="D3473" i="22"/>
  <c r="D3474" i="22"/>
  <c r="D3475" i="22"/>
  <c r="D3476" i="22"/>
  <c r="D3477" i="22"/>
  <c r="D3478" i="22"/>
  <c r="D3479" i="22"/>
  <c r="D3480" i="22"/>
  <c r="D3481" i="22"/>
  <c r="D3482" i="22"/>
  <c r="D3483" i="22"/>
  <c r="D3484" i="22"/>
  <c r="D3485" i="22"/>
  <c r="D3486" i="22"/>
  <c r="D3487" i="22"/>
  <c r="D3488" i="22"/>
  <c r="D3489" i="22"/>
  <c r="D3490" i="22"/>
  <c r="D3491" i="22"/>
  <c r="D3492" i="22"/>
  <c r="D3493" i="22"/>
  <c r="D3494" i="22"/>
  <c r="D3495" i="22"/>
  <c r="D3496" i="22"/>
  <c r="D3497" i="22"/>
  <c r="D3498" i="22"/>
  <c r="D3499" i="22"/>
  <c r="D3500" i="22"/>
  <c r="D3501" i="22"/>
  <c r="D3502" i="22"/>
  <c r="D3503" i="22"/>
  <c r="D3504" i="22"/>
  <c r="D3505" i="22"/>
  <c r="D3506" i="22"/>
  <c r="D3507" i="22"/>
  <c r="D3508" i="22"/>
  <c r="D3509" i="22"/>
  <c r="D3510" i="22"/>
  <c r="D3511" i="22"/>
  <c r="D3512" i="22"/>
  <c r="D3513" i="22"/>
  <c r="D3514" i="22"/>
  <c r="D3515" i="22"/>
  <c r="D3516" i="22"/>
  <c r="D3517" i="22"/>
  <c r="D3518" i="22"/>
  <c r="D3519" i="22"/>
  <c r="D3520" i="22"/>
  <c r="D3521" i="22"/>
  <c r="D3522" i="22"/>
  <c r="D3523" i="22"/>
  <c r="D3524" i="22"/>
  <c r="D3525" i="22"/>
  <c r="D3526" i="22"/>
  <c r="D3527" i="22"/>
  <c r="D3528" i="22"/>
  <c r="D3529" i="22"/>
  <c r="D3530" i="22"/>
  <c r="D3531" i="22"/>
  <c r="D3532" i="22"/>
  <c r="D3533" i="22"/>
  <c r="D3534" i="22"/>
  <c r="D3535" i="22"/>
  <c r="D3536" i="22"/>
  <c r="D3537" i="22"/>
  <c r="D3538" i="22"/>
  <c r="D3539" i="22"/>
  <c r="D3540" i="22"/>
  <c r="D3541" i="22"/>
  <c r="D3542" i="22"/>
  <c r="D3543" i="22"/>
  <c r="D3544" i="22"/>
  <c r="D3545" i="22"/>
  <c r="D3546" i="22"/>
  <c r="D3547" i="22"/>
  <c r="D3548" i="22"/>
  <c r="D3549" i="22"/>
  <c r="D3550" i="22"/>
  <c r="D3551" i="22"/>
  <c r="D3552" i="22"/>
  <c r="D3553" i="22"/>
  <c r="D3554" i="22"/>
  <c r="D3555" i="22"/>
  <c r="D3556" i="22"/>
  <c r="D3557" i="22"/>
  <c r="D3558" i="22"/>
  <c r="D3559" i="22"/>
  <c r="D3560" i="22"/>
  <c r="D3561" i="22"/>
  <c r="D3562" i="22"/>
  <c r="D3563" i="22"/>
  <c r="D3564" i="22"/>
  <c r="D3565" i="22"/>
  <c r="D3566" i="22"/>
  <c r="D3567" i="22"/>
  <c r="D3568" i="22"/>
  <c r="D3569" i="22"/>
  <c r="D3570" i="22"/>
  <c r="D3571" i="22"/>
  <c r="D3572" i="22"/>
  <c r="D3573" i="22"/>
  <c r="D3574" i="22"/>
  <c r="D3575" i="22"/>
  <c r="D3576" i="22"/>
  <c r="D3577" i="22"/>
  <c r="D3578" i="22"/>
  <c r="D3579" i="22"/>
  <c r="D3580" i="22"/>
  <c r="D3581" i="22"/>
  <c r="D3582" i="22"/>
  <c r="D3583" i="22"/>
  <c r="D3584" i="22"/>
  <c r="D3585" i="22"/>
  <c r="D3586" i="22"/>
  <c r="D3587" i="22"/>
  <c r="D3588" i="22"/>
  <c r="D3589" i="22"/>
  <c r="D3590" i="22"/>
  <c r="D3591" i="22"/>
  <c r="D3592" i="22"/>
  <c r="D3593" i="22"/>
  <c r="D3594" i="22"/>
  <c r="D3595" i="22"/>
  <c r="D3596" i="22"/>
  <c r="D3597" i="22"/>
  <c r="D3598" i="22"/>
  <c r="D3599" i="22"/>
  <c r="D3600" i="22"/>
  <c r="D3601" i="22"/>
  <c r="D3602" i="22"/>
  <c r="D3603" i="22"/>
  <c r="D3604" i="22"/>
  <c r="D3605" i="22"/>
  <c r="D3606" i="22"/>
  <c r="D3607" i="22"/>
  <c r="D3608" i="22"/>
  <c r="D3609" i="22"/>
  <c r="D3610" i="22"/>
  <c r="D3611" i="22"/>
  <c r="D3612" i="22"/>
  <c r="D3613" i="22"/>
  <c r="D3614" i="22"/>
  <c r="D3615" i="22"/>
  <c r="D3616" i="22"/>
  <c r="D3617" i="22"/>
  <c r="D3618" i="22"/>
  <c r="D3619" i="22"/>
  <c r="D3620" i="22"/>
  <c r="D3621" i="22"/>
  <c r="D3622" i="22"/>
  <c r="D3623" i="22"/>
  <c r="D3624" i="22"/>
  <c r="D3625" i="22"/>
  <c r="D3626" i="22"/>
  <c r="D3627" i="22"/>
  <c r="D3628" i="22"/>
  <c r="D3629" i="22"/>
  <c r="D3630" i="22"/>
  <c r="D3631" i="22"/>
  <c r="D3632" i="22"/>
  <c r="D3633" i="22"/>
  <c r="D3634" i="22"/>
  <c r="D3635" i="22"/>
  <c r="D3636" i="22"/>
  <c r="D3637" i="22"/>
  <c r="D3638" i="22"/>
  <c r="D3639" i="22"/>
  <c r="D3640" i="22"/>
  <c r="D3641" i="22"/>
  <c r="D3642" i="22"/>
  <c r="D3643" i="22"/>
  <c r="D3644" i="22"/>
  <c r="D3645" i="22"/>
  <c r="D3646" i="22"/>
  <c r="D3647" i="22"/>
  <c r="D3648" i="22"/>
  <c r="D3649" i="22"/>
  <c r="D3650" i="22"/>
  <c r="D3651" i="22"/>
  <c r="D3652" i="22"/>
  <c r="D3653" i="22"/>
  <c r="D3654" i="22"/>
  <c r="D3655" i="22"/>
  <c r="D3656" i="22"/>
  <c r="D3657" i="22"/>
  <c r="D3658" i="22"/>
  <c r="D3659" i="22"/>
  <c r="D3660" i="22"/>
  <c r="D3661" i="22"/>
  <c r="D3662" i="22"/>
  <c r="D3663" i="22"/>
  <c r="D3664" i="22"/>
  <c r="D3665" i="22"/>
  <c r="D3666" i="22"/>
  <c r="D3667" i="22"/>
  <c r="D3668" i="22"/>
  <c r="D3669" i="22"/>
  <c r="D3670" i="22"/>
  <c r="D3671" i="22"/>
  <c r="D3672" i="22"/>
  <c r="D3673" i="22"/>
  <c r="D3674" i="22"/>
  <c r="D3675" i="22"/>
  <c r="D3676" i="22"/>
  <c r="D3677" i="22"/>
  <c r="D3678" i="22"/>
  <c r="D3679" i="22"/>
  <c r="D3680" i="22"/>
  <c r="D3681" i="22"/>
  <c r="D3682" i="22"/>
  <c r="D3683" i="22"/>
  <c r="D3684" i="22"/>
  <c r="D3685" i="22"/>
  <c r="D3686" i="22"/>
  <c r="D3687" i="22"/>
  <c r="D3688" i="22"/>
  <c r="D3689" i="22"/>
  <c r="D3690" i="22"/>
  <c r="D3691" i="22"/>
  <c r="D3692" i="22"/>
  <c r="D3693" i="22"/>
  <c r="D3694" i="22"/>
  <c r="D3695" i="22"/>
  <c r="D3696" i="22"/>
  <c r="D3697" i="22"/>
  <c r="D3698" i="22"/>
  <c r="D3699" i="22"/>
  <c r="D3700" i="22"/>
  <c r="D3701" i="22"/>
  <c r="D3702" i="22"/>
  <c r="D3703" i="22"/>
  <c r="D3704" i="22"/>
  <c r="D3705" i="22"/>
  <c r="D3706" i="22"/>
  <c r="D3707" i="22"/>
  <c r="D3708" i="22"/>
  <c r="D3709" i="22"/>
  <c r="D3710" i="22"/>
  <c r="D3711" i="22"/>
  <c r="D3712" i="22"/>
  <c r="D3713" i="22"/>
  <c r="D3714" i="22"/>
  <c r="D3715" i="22"/>
  <c r="D3716" i="22"/>
  <c r="D3717" i="22"/>
  <c r="D3718" i="22"/>
  <c r="D3719" i="22"/>
  <c r="D3720" i="22"/>
  <c r="D3721" i="22"/>
  <c r="D3722" i="22"/>
  <c r="D3723" i="22"/>
  <c r="D3724" i="22"/>
  <c r="D3725" i="22"/>
  <c r="D3726" i="22"/>
  <c r="D3727" i="22"/>
  <c r="D3728" i="22"/>
  <c r="D3729" i="22"/>
  <c r="D3730" i="22"/>
  <c r="D3731" i="22"/>
  <c r="D3732" i="22"/>
  <c r="D3733" i="22"/>
  <c r="D3734" i="22"/>
  <c r="D3735" i="22"/>
  <c r="D3736" i="22"/>
  <c r="D3737" i="22"/>
  <c r="D3738" i="22"/>
  <c r="D3739" i="22"/>
  <c r="D3740" i="22"/>
  <c r="D3741" i="22"/>
  <c r="D3742" i="22"/>
  <c r="D3743" i="22"/>
  <c r="D3744" i="22"/>
  <c r="D3745" i="22"/>
  <c r="D3746" i="22"/>
  <c r="D3747" i="22"/>
  <c r="D3748" i="22"/>
  <c r="D3749" i="22"/>
  <c r="D3750" i="22"/>
  <c r="D3751" i="22"/>
  <c r="D3752" i="22"/>
  <c r="D3753" i="22"/>
  <c r="D3754" i="22"/>
  <c r="D3755" i="22"/>
  <c r="D3756" i="22"/>
  <c r="D3757" i="22"/>
  <c r="D3758" i="22"/>
  <c r="D3759" i="22"/>
  <c r="D3760" i="22"/>
  <c r="D3761" i="22"/>
  <c r="D3762" i="22"/>
  <c r="D3763" i="22"/>
  <c r="D3764" i="22"/>
  <c r="D3765" i="22"/>
  <c r="D3766" i="22"/>
  <c r="D3767" i="22"/>
  <c r="D3768" i="22"/>
  <c r="D3769" i="22"/>
  <c r="D3770" i="22"/>
  <c r="D3771" i="22"/>
  <c r="D3772" i="22"/>
  <c r="D3773" i="22"/>
  <c r="D3774" i="22"/>
  <c r="D3775" i="22"/>
  <c r="D3776" i="22"/>
  <c r="D3777" i="22"/>
  <c r="D3778" i="22"/>
  <c r="D3779" i="22"/>
  <c r="D3780" i="22"/>
  <c r="D3781" i="22"/>
  <c r="D3782" i="22"/>
  <c r="D3783" i="22"/>
  <c r="D3784" i="22"/>
  <c r="D3785" i="22"/>
  <c r="D3786" i="22"/>
  <c r="D3787" i="22"/>
  <c r="D3788" i="22"/>
  <c r="D3789" i="22"/>
  <c r="D3790" i="22"/>
  <c r="D3791" i="22"/>
  <c r="D3792" i="22"/>
  <c r="D3793" i="22"/>
  <c r="D3794" i="22"/>
  <c r="D3795" i="22"/>
  <c r="D3796" i="22"/>
  <c r="D3797" i="22"/>
  <c r="D3798" i="22"/>
  <c r="D3799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" i="22"/>
  <c r="G19" i="2" l="1"/>
  <c r="H19" i="22" l="1"/>
  <c r="F19" i="22" s="1"/>
  <c r="H22" i="22"/>
  <c r="F22" i="22" s="1"/>
  <c r="H26" i="22"/>
  <c r="F26" i="22" s="1"/>
  <c r="H23" i="22"/>
  <c r="F23" i="22" s="1"/>
  <c r="H27" i="22"/>
  <c r="F27" i="22" s="1"/>
  <c r="H20" i="22"/>
  <c r="F20" i="22" s="1"/>
  <c r="H24" i="22"/>
  <c r="F24" i="22" s="1"/>
  <c r="H28" i="22"/>
  <c r="F28" i="22" s="1"/>
  <c r="H21" i="22"/>
  <c r="F21" i="22" s="1"/>
  <c r="H25" i="22"/>
  <c r="F25" i="22" s="1"/>
  <c r="G5" i="22"/>
  <c r="G7" i="22" s="1"/>
  <c r="G9" i="22" s="1"/>
  <c r="J26" i="22" l="1"/>
  <c r="G26" i="22"/>
  <c r="K26" i="22"/>
  <c r="I26" i="22"/>
  <c r="K25" i="22"/>
  <c r="I25" i="22"/>
  <c r="J25" i="22"/>
  <c r="G25" i="22"/>
  <c r="K20" i="22"/>
  <c r="I20" i="22"/>
  <c r="J20" i="22"/>
  <c r="G20" i="22"/>
  <c r="J22" i="22"/>
  <c r="G22" i="22"/>
  <c r="K22" i="22"/>
  <c r="I22" i="22"/>
  <c r="K28" i="22"/>
  <c r="I28" i="22"/>
  <c r="J28" i="22"/>
  <c r="G28" i="22"/>
  <c r="J23" i="22"/>
  <c r="G23" i="22"/>
  <c r="K23" i="22"/>
  <c r="I23" i="22"/>
  <c r="K24" i="22"/>
  <c r="I24" i="22"/>
  <c r="J24" i="22"/>
  <c r="G24" i="22"/>
  <c r="K21" i="22"/>
  <c r="I21" i="22"/>
  <c r="J21" i="22"/>
  <c r="G21" i="22"/>
  <c r="J27" i="22"/>
  <c r="G27" i="22"/>
  <c r="K27" i="22"/>
  <c r="I27" i="22"/>
  <c r="K19" i="22"/>
  <c r="I19" i="22"/>
  <c r="J19" i="22"/>
  <c r="G19" i="22"/>
  <c r="G8" i="22"/>
  <c r="B3" i="21" l="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2" i="21"/>
  <c r="C2" i="21" s="1"/>
  <c r="E12" i="20"/>
  <c r="E11" i="20"/>
  <c r="E9" i="20"/>
  <c r="E8" i="20"/>
  <c r="E7" i="20"/>
  <c r="E6" i="20"/>
  <c r="E5" i="20"/>
  <c r="C1750" i="21" l="1"/>
  <c r="C1757" i="21"/>
  <c r="C1753" i="21"/>
  <c r="C1749" i="21"/>
  <c r="C1745" i="21"/>
  <c r="C1741" i="21"/>
  <c r="C1737" i="21"/>
  <c r="C1733" i="21"/>
  <c r="C1729" i="21"/>
  <c r="C1725" i="21"/>
  <c r="C1721" i="21"/>
  <c r="C1717" i="21"/>
  <c r="C1713" i="21"/>
  <c r="C1709" i="21"/>
  <c r="C1705" i="21"/>
  <c r="C1701" i="21"/>
  <c r="C1697" i="21"/>
  <c r="C1693" i="21"/>
  <c r="C1689" i="21"/>
  <c r="C1685" i="21"/>
  <c r="C1681" i="21"/>
  <c r="C1677" i="21"/>
  <c r="C1673" i="21"/>
  <c r="C1669" i="21"/>
  <c r="C1665" i="21"/>
  <c r="C1661" i="21"/>
  <c r="C1657" i="21"/>
  <c r="C1653" i="21"/>
  <c r="C1649" i="21"/>
  <c r="C1645" i="21"/>
  <c r="C1641" i="21"/>
  <c r="C1637" i="21"/>
  <c r="C1633" i="21"/>
  <c r="C1629" i="21"/>
  <c r="C1625" i="21"/>
  <c r="C1621" i="21"/>
  <c r="C1617" i="21"/>
  <c r="C1613" i="21"/>
  <c r="C1609" i="21"/>
  <c r="C1605" i="21"/>
  <c r="C1601" i="21"/>
  <c r="C1597" i="21"/>
  <c r="C1593" i="21"/>
  <c r="C1589" i="21"/>
  <c r="C1585" i="21"/>
  <c r="C1581" i="21"/>
  <c r="C1577" i="21"/>
  <c r="C1573" i="21"/>
  <c r="C1569" i="21"/>
  <c r="C1565" i="21"/>
  <c r="C1561" i="21"/>
  <c r="C1557" i="21"/>
  <c r="C1553" i="21"/>
  <c r="C1549" i="21"/>
  <c r="C1545" i="21"/>
  <c r="C1541" i="21"/>
  <c r="C1537" i="21"/>
  <c r="C1533" i="21"/>
  <c r="C1529" i="21"/>
  <c r="C1525" i="21"/>
  <c r="C1521" i="21"/>
  <c r="C1517" i="21"/>
  <c r="C1513" i="21"/>
  <c r="C1509" i="21"/>
  <c r="C1505" i="21"/>
  <c r="C1501" i="21"/>
  <c r="C1497" i="21"/>
  <c r="C1493" i="21"/>
  <c r="C1489" i="21"/>
  <c r="C1485" i="21"/>
  <c r="C1481" i="21"/>
  <c r="C1477" i="21"/>
  <c r="C1473" i="21"/>
  <c r="C1469" i="21"/>
  <c r="C1465" i="21"/>
  <c r="C1461" i="21"/>
  <c r="C1457" i="21"/>
  <c r="C1453" i="21"/>
  <c r="C1449" i="21"/>
  <c r="C1445" i="21"/>
  <c r="C1441" i="21"/>
  <c r="C1437" i="21"/>
  <c r="C1433" i="21"/>
  <c r="C1429" i="21"/>
  <c r="C1425" i="21"/>
  <c r="C1421" i="21"/>
  <c r="C1417" i="21"/>
  <c r="C1413" i="21"/>
  <c r="C1409" i="21"/>
  <c r="C1405" i="21"/>
  <c r="C1401" i="21"/>
  <c r="C1397" i="21"/>
  <c r="C1393" i="21"/>
  <c r="C1389" i="21"/>
  <c r="C1385" i="21"/>
  <c r="C1381" i="21"/>
  <c r="C1377" i="21"/>
  <c r="C1373" i="21"/>
  <c r="C1369" i="21"/>
  <c r="C1365" i="21"/>
  <c r="C1361" i="21"/>
  <c r="C1357" i="21"/>
  <c r="C1353" i="21"/>
  <c r="C1349" i="21"/>
  <c r="C1345" i="21"/>
  <c r="C1341" i="21"/>
  <c r="C1337" i="21"/>
  <c r="C1333" i="21"/>
  <c r="C1329" i="21"/>
  <c r="C1325" i="21"/>
  <c r="C1321" i="21"/>
  <c r="C1317" i="21"/>
  <c r="C1313" i="21"/>
  <c r="C1309" i="21"/>
  <c r="C1305" i="21"/>
  <c r="C1301" i="21"/>
  <c r="C1297" i="21"/>
  <c r="C1293" i="21"/>
  <c r="C1289" i="21"/>
  <c r="C1285" i="21"/>
  <c r="C1281" i="21"/>
  <c r="C1277" i="21"/>
  <c r="C1273" i="21"/>
  <c r="C1269" i="21"/>
  <c r="C1265" i="21"/>
  <c r="C1261" i="21"/>
  <c r="C1257" i="21"/>
  <c r="C1253" i="21"/>
  <c r="C1249" i="21"/>
  <c r="C1245" i="21"/>
  <c r="C1241" i="21"/>
  <c r="C1237" i="21"/>
  <c r="C1233" i="21"/>
  <c r="C1229" i="21"/>
  <c r="C1225" i="21"/>
  <c r="C1221" i="21"/>
  <c r="C1217" i="21"/>
  <c r="C1213" i="21"/>
  <c r="C1209" i="21"/>
  <c r="C1205" i="21"/>
  <c r="C1201" i="21"/>
  <c r="C1197" i="21"/>
  <c r="C1193" i="21"/>
  <c r="C1189" i="21"/>
  <c r="C1185" i="21"/>
  <c r="C1181" i="21"/>
  <c r="C1177" i="21"/>
  <c r="C1173" i="21"/>
  <c r="C1169" i="21"/>
  <c r="C1165" i="21"/>
  <c r="C1161" i="21"/>
  <c r="C1157" i="21"/>
  <c r="C1153" i="21"/>
  <c r="C1149" i="21"/>
  <c r="C1145" i="21"/>
  <c r="C1141" i="21"/>
  <c r="C1137" i="21"/>
  <c r="C1133" i="21"/>
  <c r="C1129" i="21"/>
  <c r="C1125" i="21"/>
  <c r="C1121" i="21"/>
  <c r="C1117" i="21"/>
  <c r="C1113" i="21"/>
  <c r="C1109" i="21"/>
  <c r="C1105" i="21"/>
  <c r="C1101" i="21"/>
  <c r="C1097" i="21"/>
  <c r="C1093" i="21"/>
  <c r="C1089" i="21"/>
  <c r="C1085" i="21"/>
  <c r="C1081" i="21"/>
  <c r="C1077" i="21"/>
  <c r="C1073" i="21"/>
  <c r="C1069" i="21"/>
  <c r="C1065" i="21"/>
  <c r="C1061" i="21"/>
  <c r="C1057" i="21"/>
  <c r="C1053" i="21"/>
  <c r="C1049" i="21"/>
  <c r="C1045" i="21"/>
  <c r="C1041" i="21"/>
  <c r="C1037" i="21"/>
  <c r="C1033" i="21"/>
  <c r="C1029" i="21"/>
  <c r="C1025" i="21"/>
  <c r="C1758" i="21"/>
  <c r="C1756" i="21"/>
  <c r="C1748" i="21"/>
  <c r="C1740" i="21"/>
  <c r="C1732" i="21"/>
  <c r="C1724" i="21"/>
  <c r="C1720" i="21"/>
  <c r="C1716" i="21"/>
  <c r="C1712" i="21"/>
  <c r="C1708" i="21"/>
  <c r="C1704" i="21"/>
  <c r="C1700" i="21"/>
  <c r="C1696" i="21"/>
  <c r="C1692" i="21"/>
  <c r="C1688" i="21"/>
  <c r="C1684" i="21"/>
  <c r="C1680" i="21"/>
  <c r="C1676" i="21"/>
  <c r="C1672" i="21"/>
  <c r="C1668" i="21"/>
  <c r="C1664" i="21"/>
  <c r="C1660" i="21"/>
  <c r="C1656" i="21"/>
  <c r="C1652" i="21"/>
  <c r="C1648" i="21"/>
  <c r="C1644" i="21"/>
  <c r="C1640" i="21"/>
  <c r="C1636" i="21"/>
  <c r="C1632" i="21"/>
  <c r="C1628" i="21"/>
  <c r="C1624" i="21"/>
  <c r="C1620" i="21"/>
  <c r="C1616" i="21"/>
  <c r="C1612" i="21"/>
  <c r="C1608" i="21"/>
  <c r="C1604" i="21"/>
  <c r="C1600" i="21"/>
  <c r="C1596" i="21"/>
  <c r="C1592" i="21"/>
  <c r="C1588" i="21"/>
  <c r="C1584" i="21"/>
  <c r="C1580" i="21"/>
  <c r="C1576" i="21"/>
  <c r="C1572" i="21"/>
  <c r="C1568" i="21"/>
  <c r="C1564" i="21"/>
  <c r="C1560" i="21"/>
  <c r="C1556" i="21"/>
  <c r="C1552" i="21"/>
  <c r="C1548" i="21"/>
  <c r="C1544" i="21"/>
  <c r="C1540" i="21"/>
  <c r="C1536" i="21"/>
  <c r="C1532" i="21"/>
  <c r="C1528" i="21"/>
  <c r="C1524" i="21"/>
  <c r="C1520" i="21"/>
  <c r="C1516" i="21"/>
  <c r="C1512" i="21"/>
  <c r="C1508" i="21"/>
  <c r="C1504" i="21"/>
  <c r="C1500" i="21"/>
  <c r="C1496" i="21"/>
  <c r="C1492" i="21"/>
  <c r="C1488" i="21"/>
  <c r="C1484" i="21"/>
  <c r="C1480" i="21"/>
  <c r="C1476" i="21"/>
  <c r="C1472" i="21"/>
  <c r="C1468" i="21"/>
  <c r="C1464" i="21"/>
  <c r="C1460" i="21"/>
  <c r="C1456" i="21"/>
  <c r="C1452" i="21"/>
  <c r="C1448" i="21"/>
  <c r="C1444" i="21"/>
  <c r="C1440" i="21"/>
  <c r="C1436" i="21"/>
  <c r="C1432" i="21"/>
  <c r="C1428" i="21"/>
  <c r="C1424" i="21"/>
  <c r="C1420" i="21"/>
  <c r="C1416" i="21"/>
  <c r="C1412" i="21"/>
  <c r="C1408" i="21"/>
  <c r="C1404" i="21"/>
  <c r="C1400" i="21"/>
  <c r="C1396" i="21"/>
  <c r="C1392" i="21"/>
  <c r="C1388" i="21"/>
  <c r="C1384" i="21"/>
  <c r="C1380" i="21"/>
  <c r="C1376" i="21"/>
  <c r="C1372" i="21"/>
  <c r="C1368" i="21"/>
  <c r="C1364" i="21"/>
  <c r="C1360" i="21"/>
  <c r="C1356" i="21"/>
  <c r="C1352" i="21"/>
  <c r="C1348" i="21"/>
  <c r="C1344" i="21"/>
  <c r="C1340" i="21"/>
  <c r="C1336" i="21"/>
  <c r="C1332" i="21"/>
  <c r="C1328" i="21"/>
  <c r="C1324" i="21"/>
  <c r="C1320" i="21"/>
  <c r="C1316" i="21"/>
  <c r="C1312" i="21"/>
  <c r="C1308" i="21"/>
  <c r="C1304" i="21"/>
  <c r="C1300" i="21"/>
  <c r="C1296" i="21"/>
  <c r="C1292" i="21"/>
  <c r="C1288" i="21"/>
  <c r="C1284" i="21"/>
  <c r="C1280" i="21"/>
  <c r="C1276" i="21"/>
  <c r="C1272" i="21"/>
  <c r="C1268" i="21"/>
  <c r="C1264" i="21"/>
  <c r="C1260" i="21"/>
  <c r="C1256" i="21"/>
  <c r="C1252" i="21"/>
  <c r="C1248" i="21"/>
  <c r="C1244" i="21"/>
  <c r="C1240" i="21"/>
  <c r="C1236" i="21"/>
  <c r="C1232" i="21"/>
  <c r="C1228" i="21"/>
  <c r="C1224" i="21"/>
  <c r="C1220" i="21"/>
  <c r="C1216" i="21"/>
  <c r="C1212" i="21"/>
  <c r="C1208" i="21"/>
  <c r="C1204" i="21"/>
  <c r="C1200" i="21"/>
  <c r="C1196" i="21"/>
  <c r="C1192" i="21"/>
  <c r="C1188" i="21"/>
  <c r="C1184" i="21"/>
  <c r="C1180" i="21"/>
  <c r="C1176" i="21"/>
  <c r="C1172" i="21"/>
  <c r="C1168" i="21"/>
  <c r="C1164" i="21"/>
  <c r="C1160" i="21"/>
  <c r="C1156" i="21"/>
  <c r="C1152" i="21"/>
  <c r="C1148" i="21"/>
  <c r="C1144" i="21"/>
  <c r="C1140" i="21"/>
  <c r="C1136" i="21"/>
  <c r="C1132" i="21"/>
  <c r="C1128" i="21"/>
  <c r="C1124" i="21"/>
  <c r="C1120" i="21"/>
  <c r="C1116" i="21"/>
  <c r="C1112" i="21"/>
  <c r="C1108" i="21"/>
  <c r="C1104" i="21"/>
  <c r="C1100" i="21"/>
  <c r="C1096" i="21"/>
  <c r="C1092" i="21"/>
  <c r="C1088" i="21"/>
  <c r="C1084" i="21"/>
  <c r="C1080" i="21"/>
  <c r="C1076" i="21"/>
  <c r="C1072" i="21"/>
  <c r="C1068" i="21"/>
  <c r="C1064" i="21"/>
  <c r="C1060" i="21"/>
  <c r="C1056" i="21"/>
  <c r="C1052" i="21"/>
  <c r="C1048" i="21"/>
  <c r="C1044" i="21"/>
  <c r="C1040" i="21"/>
  <c r="C1036" i="21"/>
  <c r="C1032" i="21"/>
  <c r="C1028" i="21"/>
  <c r="C1752" i="21"/>
  <c r="C1744" i="21"/>
  <c r="C1736" i="21"/>
  <c r="C1728" i="21"/>
  <c r="C1759" i="21"/>
  <c r="C1755" i="21"/>
  <c r="C1751" i="21"/>
  <c r="C1747" i="21"/>
  <c r="C1743" i="21"/>
  <c r="C1739" i="21"/>
  <c r="C1735" i="21"/>
  <c r="C1731" i="21"/>
  <c r="C1727" i="21"/>
  <c r="C1723" i="21"/>
  <c r="C1719" i="21"/>
  <c r="C1715" i="21"/>
  <c r="C1711" i="21"/>
  <c r="C1707" i="21"/>
  <c r="C1703" i="21"/>
  <c r="C1699" i="21"/>
  <c r="C1695" i="21"/>
  <c r="C1691" i="21"/>
  <c r="C1687" i="21"/>
  <c r="C1683" i="21"/>
  <c r="C1679" i="21"/>
  <c r="C1675" i="21"/>
  <c r="C1671" i="21"/>
  <c r="C1667" i="21"/>
  <c r="C1663" i="21"/>
  <c r="C1659" i="21"/>
  <c r="C1655" i="21"/>
  <c r="C1651" i="21"/>
  <c r="C1647" i="21"/>
  <c r="C1643" i="21"/>
  <c r="C1639" i="21"/>
  <c r="C1635" i="21"/>
  <c r="C1631" i="21"/>
  <c r="C1627" i="21"/>
  <c r="C1623" i="21"/>
  <c r="C1619" i="21"/>
  <c r="C1615" i="21"/>
  <c r="C1611" i="21"/>
  <c r="C1607" i="21"/>
  <c r="C1603" i="21"/>
  <c r="C1599" i="21"/>
  <c r="C1595" i="21"/>
  <c r="C1591" i="21"/>
  <c r="C1587" i="21"/>
  <c r="C1583" i="21"/>
  <c r="C1579" i="21"/>
  <c r="C1575" i="21"/>
  <c r="C1571" i="21"/>
  <c r="C1567" i="21"/>
  <c r="C1563" i="21"/>
  <c r="C1559" i="21"/>
  <c r="C1555" i="21"/>
  <c r="C1551" i="21"/>
  <c r="C1547" i="21"/>
  <c r="C1543" i="21"/>
  <c r="C1539" i="21"/>
  <c r="C1535" i="21"/>
  <c r="C1531" i="21"/>
  <c r="C1527" i="21"/>
  <c r="C1523" i="21"/>
  <c r="C1519" i="21"/>
  <c r="C1515" i="21"/>
  <c r="C1511" i="21"/>
  <c r="C1507" i="21"/>
  <c r="C1503" i="21"/>
  <c r="C1499" i="21"/>
  <c r="C1495" i="21"/>
  <c r="C1491" i="21"/>
  <c r="C1487" i="21"/>
  <c r="C1483" i="21"/>
  <c r="C1479" i="21"/>
  <c r="C1475" i="21"/>
  <c r="C1471" i="21"/>
  <c r="C1467" i="21"/>
  <c r="C1463" i="21"/>
  <c r="C1459" i="21"/>
  <c r="C1455" i="21"/>
  <c r="C1451" i="21"/>
  <c r="C1447" i="21"/>
  <c r="C1443" i="21"/>
  <c r="C1439" i="21"/>
  <c r="C1435" i="21"/>
  <c r="C1431" i="21"/>
  <c r="C1427" i="21"/>
  <c r="C1423" i="21"/>
  <c r="C1419" i="21"/>
  <c r="C1415" i="21"/>
  <c r="C1411" i="21"/>
  <c r="C1407" i="21"/>
  <c r="C1403" i="21"/>
  <c r="C1399" i="21"/>
  <c r="C1395" i="21"/>
  <c r="C1391" i="21"/>
  <c r="C1387" i="21"/>
  <c r="C1383" i="21"/>
  <c r="C1379" i="21"/>
  <c r="C1375" i="21"/>
  <c r="C1371" i="21"/>
  <c r="C1367" i="21"/>
  <c r="C1363" i="21"/>
  <c r="C1359" i="21"/>
  <c r="C1355" i="21"/>
  <c r="C1351" i="21"/>
  <c r="C1347" i="21"/>
  <c r="C1343" i="21"/>
  <c r="C1339" i="21"/>
  <c r="C1335" i="21"/>
  <c r="C1331" i="21"/>
  <c r="C1327" i="21"/>
  <c r="C1323" i="21"/>
  <c r="C1319" i="21"/>
  <c r="C1315" i="21"/>
  <c r="C1311" i="21"/>
  <c r="C1307" i="21"/>
  <c r="C1303" i="21"/>
  <c r="C1299" i="21"/>
  <c r="C1295" i="21"/>
  <c r="C1291" i="21"/>
  <c r="C1287" i="21"/>
  <c r="C1283" i="21"/>
  <c r="C1279" i="21"/>
  <c r="C1275" i="21"/>
  <c r="C1271" i="21"/>
  <c r="C1267" i="21"/>
  <c r="C1263" i="21"/>
  <c r="C1259" i="21"/>
  <c r="C1255" i="21"/>
  <c r="C1251" i="21"/>
  <c r="C1247" i="21"/>
  <c r="C1243" i="21"/>
  <c r="C1239" i="21"/>
  <c r="C1235" i="21"/>
  <c r="C1231" i="21"/>
  <c r="C1227" i="21"/>
  <c r="C1223" i="21"/>
  <c r="C1219" i="21"/>
  <c r="C1215" i="21"/>
  <c r="C1211" i="21"/>
  <c r="C1207" i="21"/>
  <c r="C1203" i="21"/>
  <c r="C1199" i="21"/>
  <c r="C1195" i="21"/>
  <c r="C1191" i="21"/>
  <c r="C1187" i="21"/>
  <c r="C1183" i="21"/>
  <c r="C1179" i="21"/>
  <c r="C1175" i="21"/>
  <c r="C1171" i="21"/>
  <c r="C1167" i="21"/>
  <c r="C1163" i="21"/>
  <c r="C1159" i="21"/>
  <c r="C1155" i="21"/>
  <c r="C1151" i="21"/>
  <c r="C1147" i="21"/>
  <c r="C1143" i="21"/>
  <c r="C1139" i="21"/>
  <c r="C1135" i="21"/>
  <c r="C1131" i="21"/>
  <c r="C1127" i="21"/>
  <c r="C1123" i="21"/>
  <c r="C1119" i="21"/>
  <c r="C1115" i="21"/>
  <c r="C1111" i="21"/>
  <c r="C1107" i="21"/>
  <c r="C1103" i="21"/>
  <c r="C1099" i="21"/>
  <c r="C1095" i="21"/>
  <c r="C1091" i="21"/>
  <c r="C1087" i="21"/>
  <c r="C1083" i="21"/>
  <c r="C1079" i="21"/>
  <c r="C1075" i="21"/>
  <c r="C1071" i="21"/>
  <c r="C1067" i="21"/>
  <c r="C1063" i="21"/>
  <c r="C1059" i="21"/>
  <c r="C1055" i="21"/>
  <c r="C1051" i="21"/>
  <c r="C1047" i="21"/>
  <c r="C1043" i="21"/>
  <c r="C1039" i="21"/>
  <c r="C1754" i="21"/>
  <c r="C1746" i="21"/>
  <c r="C1742" i="21"/>
  <c r="C1738" i="21"/>
  <c r="C1734" i="21"/>
  <c r="C1730" i="21"/>
  <c r="C1726" i="21"/>
  <c r="C1722" i="21"/>
  <c r="C1718" i="21"/>
  <c r="C1714" i="21"/>
  <c r="C1710" i="21"/>
  <c r="C1706" i="21"/>
  <c r="C1702" i="21"/>
  <c r="C1698" i="21"/>
  <c r="C1694" i="21"/>
  <c r="C1690" i="21"/>
  <c r="C1686" i="21"/>
  <c r="C1682" i="21"/>
  <c r="C1678" i="21"/>
  <c r="C1674" i="21"/>
  <c r="C1670" i="21"/>
  <c r="C1666" i="21"/>
  <c r="C1662" i="21"/>
  <c r="C1658" i="21"/>
  <c r="C1654" i="21"/>
  <c r="C1650" i="21"/>
  <c r="C1646" i="21"/>
  <c r="C1642" i="21"/>
  <c r="C1638" i="21"/>
  <c r="C1634" i="21"/>
  <c r="C1630" i="21"/>
  <c r="C1626" i="21"/>
  <c r="C1622" i="21"/>
  <c r="C1618" i="21"/>
  <c r="C1614" i="21"/>
  <c r="C1610" i="21"/>
  <c r="C1606" i="21"/>
  <c r="C1602" i="21"/>
  <c r="C1598" i="21"/>
  <c r="C1594" i="21"/>
  <c r="C1590" i="21"/>
  <c r="C1586" i="21"/>
  <c r="C1582" i="21"/>
  <c r="C1578" i="21"/>
  <c r="C1574" i="21"/>
  <c r="C1570" i="21"/>
  <c r="C1566" i="21"/>
  <c r="C1562" i="21"/>
  <c r="C1558" i="21"/>
  <c r="C1554" i="21"/>
  <c r="C1550" i="21"/>
  <c r="C1546" i="21"/>
  <c r="C1542" i="21"/>
  <c r="C1538" i="21"/>
  <c r="C1534" i="21"/>
  <c r="C1530" i="21"/>
  <c r="C1526" i="21"/>
  <c r="C1522" i="21"/>
  <c r="C1518" i="21"/>
  <c r="C1514" i="21"/>
  <c r="C1510" i="21"/>
  <c r="C1506" i="21"/>
  <c r="C1502" i="21"/>
  <c r="C1498" i="21"/>
  <c r="C1494" i="21"/>
  <c r="C1490" i="21"/>
  <c r="C1486" i="21"/>
  <c r="C1482" i="21"/>
  <c r="C1478" i="21"/>
  <c r="C1474" i="21"/>
  <c r="C1470" i="21"/>
  <c r="C1466" i="21"/>
  <c r="C1462" i="21"/>
  <c r="C1458" i="21"/>
  <c r="C1454" i="21"/>
  <c r="C1450" i="21"/>
  <c r="C1446" i="21"/>
  <c r="C1442" i="21"/>
  <c r="C1438" i="21"/>
  <c r="C1434" i="21"/>
  <c r="C1430" i="21"/>
  <c r="C1426" i="21"/>
  <c r="C1422" i="21"/>
  <c r="C1418" i="21"/>
  <c r="C1414" i="21"/>
  <c r="C1410" i="21"/>
  <c r="C1406" i="21"/>
  <c r="C1402" i="21"/>
  <c r="C1398" i="21"/>
  <c r="C1394" i="21"/>
  <c r="C1390" i="21"/>
  <c r="C1386" i="21"/>
  <c r="C1382" i="21"/>
  <c r="C1378" i="21"/>
  <c r="C1374" i="21"/>
  <c r="C1370" i="21"/>
  <c r="C1366" i="21"/>
  <c r="C1362" i="21"/>
  <c r="C1358" i="21"/>
  <c r="C1354" i="21"/>
  <c r="C1350" i="21"/>
  <c r="C1346" i="21"/>
  <c r="C1342" i="21"/>
  <c r="C1338" i="21"/>
  <c r="C1334" i="21"/>
  <c r="C1330" i="21"/>
  <c r="C1326" i="21"/>
  <c r="C1322" i="21"/>
  <c r="C1318" i="21"/>
  <c r="C1314" i="21"/>
  <c r="C1310" i="21"/>
  <c r="C1306" i="21"/>
  <c r="C1302" i="21"/>
  <c r="C1298" i="21"/>
  <c r="C1294" i="21"/>
  <c r="C1290" i="21"/>
  <c r="C1286" i="21"/>
  <c r="C1282" i="21"/>
  <c r="C1278" i="21"/>
  <c r="C1274" i="21"/>
  <c r="C1270" i="21"/>
  <c r="C1266" i="21"/>
  <c r="C1262" i="21"/>
  <c r="C1258" i="21"/>
  <c r="C1254" i="21"/>
  <c r="C1250" i="21"/>
  <c r="C1246" i="21"/>
  <c r="C1242" i="21"/>
  <c r="C1238" i="21"/>
  <c r="C1234" i="21"/>
  <c r="C1230" i="21"/>
  <c r="C1226" i="21"/>
  <c r="C1222" i="21"/>
  <c r="C1218" i="21"/>
  <c r="C1214" i="21"/>
  <c r="C1210" i="21"/>
  <c r="C1206" i="21"/>
  <c r="C1202" i="21"/>
  <c r="C1198" i="21"/>
  <c r="C1194" i="21"/>
  <c r="C1190" i="21"/>
  <c r="C1186" i="21"/>
  <c r="C1182" i="21"/>
  <c r="C1178" i="21"/>
  <c r="C1174" i="21"/>
  <c r="C1170" i="21"/>
  <c r="C1166" i="21"/>
  <c r="C1162" i="21"/>
  <c r="C1158" i="21"/>
  <c r="C1154" i="21"/>
  <c r="C1150" i="21"/>
  <c r="C1146" i="21"/>
  <c r="C1142" i="21"/>
  <c r="C1138" i="21"/>
  <c r="C1134" i="21"/>
  <c r="C1130" i="21"/>
  <c r="C1126" i="21"/>
  <c r="C1122" i="21"/>
  <c r="C1118" i="21"/>
  <c r="C1114" i="21"/>
  <c r="C1110" i="21"/>
  <c r="C1106" i="21"/>
  <c r="C1102" i="21"/>
  <c r="C1098" i="21"/>
  <c r="C1094" i="21"/>
  <c r="C1090" i="21"/>
  <c r="C1086" i="21"/>
  <c r="C1082" i="21"/>
  <c r="C1078" i="21"/>
  <c r="C1074" i="21"/>
  <c r="C1070" i="21"/>
  <c r="C1066" i="21"/>
  <c r="C1062" i="21"/>
  <c r="C1058" i="21"/>
  <c r="C1054" i="21"/>
  <c r="C1050" i="21"/>
  <c r="C1046" i="21"/>
  <c r="C1042" i="21"/>
  <c r="C1038" i="21"/>
  <c r="C1034" i="21"/>
  <c r="C1021" i="21"/>
  <c r="C1017" i="21"/>
  <c r="C1013" i="21"/>
  <c r="C1009" i="21"/>
  <c r="C1005" i="21"/>
  <c r="C1001" i="21"/>
  <c r="C997" i="21"/>
  <c r="C993" i="21"/>
  <c r="C989" i="21"/>
  <c r="C985" i="21"/>
  <c r="C981" i="21"/>
  <c r="C977" i="21"/>
  <c r="C973" i="21"/>
  <c r="C969" i="21"/>
  <c r="C965" i="21"/>
  <c r="C961" i="21"/>
  <c r="C957" i="21"/>
  <c r="C953" i="21"/>
  <c r="C949" i="21"/>
  <c r="C945" i="21"/>
  <c r="C941" i="21"/>
  <c r="C937" i="21"/>
  <c r="C933" i="21"/>
  <c r="C929" i="21"/>
  <c r="C925" i="21"/>
  <c r="C921" i="21"/>
  <c r="C917" i="21"/>
  <c r="C913" i="21"/>
  <c r="C909" i="21"/>
  <c r="C905" i="21"/>
  <c r="C901" i="21"/>
  <c r="C897" i="21"/>
  <c r="C893" i="21"/>
  <c r="C889" i="21"/>
  <c r="C885" i="21"/>
  <c r="C881" i="21"/>
  <c r="C877" i="21"/>
  <c r="C873" i="21"/>
  <c r="C869" i="21"/>
  <c r="C865" i="21"/>
  <c r="C861" i="21"/>
  <c r="C857" i="21"/>
  <c r="C853" i="21"/>
  <c r="C849" i="21"/>
  <c r="C845" i="21"/>
  <c r="C841" i="21"/>
  <c r="C837" i="21"/>
  <c r="C833" i="21"/>
  <c r="C829" i="21"/>
  <c r="C825" i="21"/>
  <c r="C821" i="21"/>
  <c r="C817" i="21"/>
  <c r="C813" i="21"/>
  <c r="C809" i="21"/>
  <c r="C805" i="21"/>
  <c r="C801" i="21"/>
  <c r="C797" i="21"/>
  <c r="C793" i="21"/>
  <c r="C789" i="21"/>
  <c r="C785" i="21"/>
  <c r="C781" i="21"/>
  <c r="C777" i="21"/>
  <c r="C773" i="21"/>
  <c r="C769" i="21"/>
  <c r="C765" i="21"/>
  <c r="C761" i="21"/>
  <c r="C757" i="21"/>
  <c r="C753" i="21"/>
  <c r="C749" i="21"/>
  <c r="C745" i="21"/>
  <c r="C741" i="21"/>
  <c r="C737" i="21"/>
  <c r="C733" i="21"/>
  <c r="C729" i="21"/>
  <c r="C725" i="21"/>
  <c r="C721" i="21"/>
  <c r="C717" i="21"/>
  <c r="C713" i="21"/>
  <c r="C709" i="21"/>
  <c r="C705" i="21"/>
  <c r="C701" i="21"/>
  <c r="C697" i="21"/>
  <c r="C693" i="21"/>
  <c r="C689" i="21"/>
  <c r="C685" i="21"/>
  <c r="C681" i="21"/>
  <c r="C677" i="21"/>
  <c r="C673" i="21"/>
  <c r="C669" i="21"/>
  <c r="C665" i="21"/>
  <c r="C661" i="21"/>
  <c r="C657" i="21"/>
  <c r="C653" i="21"/>
  <c r="C649" i="21"/>
  <c r="C645" i="21"/>
  <c r="C641" i="21"/>
  <c r="C637" i="21"/>
  <c r="C633" i="21"/>
  <c r="C629" i="21"/>
  <c r="C625" i="21"/>
  <c r="C621" i="21"/>
  <c r="C617" i="21"/>
  <c r="C613" i="21"/>
  <c r="C609" i="21"/>
  <c r="C605" i="21"/>
  <c r="C601" i="21"/>
  <c r="C597" i="21"/>
  <c r="C593" i="21"/>
  <c r="C589" i="21"/>
  <c r="C585" i="21"/>
  <c r="C581" i="21"/>
  <c r="C577" i="21"/>
  <c r="C573" i="21"/>
  <c r="C569" i="21"/>
  <c r="C565" i="21"/>
  <c r="C561" i="21"/>
  <c r="C557" i="21"/>
  <c r="C553" i="21"/>
  <c r="C549" i="21"/>
  <c r="C545" i="21"/>
  <c r="C541" i="21"/>
  <c r="C537" i="21"/>
  <c r="C533" i="21"/>
  <c r="C529" i="21"/>
  <c r="C525" i="21"/>
  <c r="C521" i="21"/>
  <c r="C517" i="21"/>
  <c r="C513" i="21"/>
  <c r="C509" i="21"/>
  <c r="C505" i="21"/>
  <c r="C501" i="21"/>
  <c r="C497" i="21"/>
  <c r="C493" i="21"/>
  <c r="C489" i="21"/>
  <c r="C485" i="21"/>
  <c r="C481" i="21"/>
  <c r="C477" i="21"/>
  <c r="C473" i="21"/>
  <c r="C469" i="21"/>
  <c r="C465" i="21"/>
  <c r="C461" i="21"/>
  <c r="C457" i="21"/>
  <c r="C453" i="21"/>
  <c r="C449" i="21"/>
  <c r="C445" i="21"/>
  <c r="C441" i="21"/>
  <c r="C437" i="21"/>
  <c r="C433" i="21"/>
  <c r="C429" i="21"/>
  <c r="C425" i="21"/>
  <c r="C421" i="21"/>
  <c r="C417" i="21"/>
  <c r="C413" i="21"/>
  <c r="C409" i="21"/>
  <c r="C405" i="21"/>
  <c r="C401" i="21"/>
  <c r="C397" i="21"/>
  <c r="C393" i="21"/>
  <c r="C389" i="21"/>
  <c r="C385" i="21"/>
  <c r="C381" i="21"/>
  <c r="C377" i="21"/>
  <c r="C373" i="21"/>
  <c r="C369" i="21"/>
  <c r="C365" i="21"/>
  <c r="C361" i="21"/>
  <c r="C357" i="21"/>
  <c r="C353" i="21"/>
  <c r="C349" i="21"/>
  <c r="C345" i="21"/>
  <c r="C1024" i="21"/>
  <c r="C1020" i="21"/>
  <c r="C1016" i="21"/>
  <c r="C1012" i="21"/>
  <c r="C1008" i="21"/>
  <c r="C1004" i="21"/>
  <c r="C1000" i="21"/>
  <c r="C996" i="21"/>
  <c r="C992" i="21"/>
  <c r="C988" i="21"/>
  <c r="C984" i="21"/>
  <c r="C980" i="21"/>
  <c r="C976" i="21"/>
  <c r="C972" i="21"/>
  <c r="C968" i="21"/>
  <c r="C964" i="21"/>
  <c r="C960" i="21"/>
  <c r="C956" i="21"/>
  <c r="C952" i="21"/>
  <c r="C948" i="21"/>
  <c r="C944" i="21"/>
  <c r="C940" i="21"/>
  <c r="C936" i="21"/>
  <c r="C932" i="21"/>
  <c r="C928" i="21"/>
  <c r="C924" i="21"/>
  <c r="C920" i="21"/>
  <c r="C916" i="21"/>
  <c r="C912" i="21"/>
  <c r="C908" i="21"/>
  <c r="C904" i="21"/>
  <c r="C900" i="21"/>
  <c r="C896" i="21"/>
  <c r="C892" i="21"/>
  <c r="C888" i="21"/>
  <c r="C884" i="21"/>
  <c r="C880" i="21"/>
  <c r="C876" i="21"/>
  <c r="C872" i="21"/>
  <c r="C868" i="21"/>
  <c r="C864" i="21"/>
  <c r="C860" i="21"/>
  <c r="C856" i="21"/>
  <c r="C852" i="21"/>
  <c r="C848" i="21"/>
  <c r="C844" i="21"/>
  <c r="C840" i="21"/>
  <c r="C836" i="21"/>
  <c r="C832" i="21"/>
  <c r="C828" i="21"/>
  <c r="C824" i="21"/>
  <c r="C820" i="21"/>
  <c r="C816" i="21"/>
  <c r="C812" i="21"/>
  <c r="C808" i="21"/>
  <c r="C804" i="21"/>
  <c r="C800" i="21"/>
  <c r="C796" i="21"/>
  <c r="C792" i="21"/>
  <c r="C788" i="21"/>
  <c r="C784" i="21"/>
  <c r="C780" i="21"/>
  <c r="C776" i="21"/>
  <c r="C772" i="21"/>
  <c r="C768" i="21"/>
  <c r="C764" i="21"/>
  <c r="C760" i="21"/>
  <c r="C756" i="21"/>
  <c r="C752" i="21"/>
  <c r="C748" i="21"/>
  <c r="C744" i="21"/>
  <c r="C740" i="21"/>
  <c r="C736" i="21"/>
  <c r="C732" i="21"/>
  <c r="C728" i="21"/>
  <c r="C724" i="21"/>
  <c r="C720" i="21"/>
  <c r="C716" i="21"/>
  <c r="C712" i="21"/>
  <c r="C708" i="21"/>
  <c r="C704" i="21"/>
  <c r="C700" i="21"/>
  <c r="C696" i="21"/>
  <c r="C692" i="21"/>
  <c r="C688" i="21"/>
  <c r="C684" i="21"/>
  <c r="C680" i="21"/>
  <c r="C676" i="21"/>
  <c r="C672" i="21"/>
  <c r="C668" i="21"/>
  <c r="C664" i="21"/>
  <c r="C660" i="21"/>
  <c r="C656" i="21"/>
  <c r="C652" i="21"/>
  <c r="C648" i="21"/>
  <c r="C644" i="21"/>
  <c r="C640" i="21"/>
  <c r="C636" i="21"/>
  <c r="C632" i="21"/>
  <c r="C628" i="21"/>
  <c r="C624" i="21"/>
  <c r="C620" i="21"/>
  <c r="C616" i="21"/>
  <c r="C612" i="21"/>
  <c r="C608" i="21"/>
  <c r="C604" i="21"/>
  <c r="C600" i="21"/>
  <c r="C596" i="21"/>
  <c r="C592" i="21"/>
  <c r="C588" i="21"/>
  <c r="C584" i="21"/>
  <c r="C580" i="21"/>
  <c r="C576" i="21"/>
  <c r="C572" i="21"/>
  <c r="C568" i="21"/>
  <c r="C564" i="21"/>
  <c r="C560" i="21"/>
  <c r="C556" i="21"/>
  <c r="C552" i="21"/>
  <c r="C548" i="21"/>
  <c r="C544" i="21"/>
  <c r="C540" i="21"/>
  <c r="C536" i="21"/>
  <c r="C532" i="21"/>
  <c r="C528" i="21"/>
  <c r="C524" i="21"/>
  <c r="C520" i="21"/>
  <c r="C516" i="21"/>
  <c r="C512" i="21"/>
  <c r="C508" i="21"/>
  <c r="C504" i="21"/>
  <c r="C500" i="21"/>
  <c r="C496" i="21"/>
  <c r="C492" i="21"/>
  <c r="C488" i="21"/>
  <c r="C484" i="21"/>
  <c r="C480" i="21"/>
  <c r="C476" i="21"/>
  <c r="C472" i="21"/>
  <c r="C468" i="21"/>
  <c r="C464" i="21"/>
  <c r="C460" i="21"/>
  <c r="C456" i="21"/>
  <c r="C452" i="21"/>
  <c r="C448" i="21"/>
  <c r="C444" i="21"/>
  <c r="C440" i="21"/>
  <c r="C436" i="21"/>
  <c r="C432" i="21"/>
  <c r="C428" i="21"/>
  <c r="C424" i="21"/>
  <c r="C420" i="21"/>
  <c r="C416" i="21"/>
  <c r="C412" i="21"/>
  <c r="C408" i="21"/>
  <c r="C404" i="21"/>
  <c r="C400" i="21"/>
  <c r="C396" i="21"/>
  <c r="C392" i="21"/>
  <c r="C388" i="21"/>
  <c r="C384" i="21"/>
  <c r="C380" i="21"/>
  <c r="C376" i="21"/>
  <c r="C372" i="21"/>
  <c r="C368" i="21"/>
  <c r="C364" i="21"/>
  <c r="C360" i="21"/>
  <c r="C356" i="21"/>
  <c r="C352" i="21"/>
  <c r="C1035" i="21"/>
  <c r="C1031" i="21"/>
  <c r="C1027" i="21"/>
  <c r="C1023" i="21"/>
  <c r="C1019" i="21"/>
  <c r="C1015" i="21"/>
  <c r="C1011" i="21"/>
  <c r="C1007" i="21"/>
  <c r="C1003" i="21"/>
  <c r="C999" i="21"/>
  <c r="C995" i="21"/>
  <c r="C991" i="21"/>
  <c r="C987" i="21"/>
  <c r="C983" i="21"/>
  <c r="C979" i="21"/>
  <c r="C975" i="21"/>
  <c r="C971" i="21"/>
  <c r="C967" i="21"/>
  <c r="C963" i="21"/>
  <c r="C959" i="21"/>
  <c r="C955" i="21"/>
  <c r="C951" i="21"/>
  <c r="C947" i="21"/>
  <c r="C943" i="21"/>
  <c r="C939" i="21"/>
  <c r="C935" i="21"/>
  <c r="C931" i="21"/>
  <c r="C927" i="21"/>
  <c r="C923" i="21"/>
  <c r="C919" i="21"/>
  <c r="C915" i="21"/>
  <c r="C911" i="21"/>
  <c r="C907" i="21"/>
  <c r="C903" i="21"/>
  <c r="C899" i="21"/>
  <c r="C895" i="21"/>
  <c r="C891" i="21"/>
  <c r="C887" i="21"/>
  <c r="C883" i="21"/>
  <c r="C879" i="21"/>
  <c r="C875" i="21"/>
  <c r="C871" i="21"/>
  <c r="C867" i="21"/>
  <c r="C863" i="21"/>
  <c r="C859" i="21"/>
  <c r="C855" i="21"/>
  <c r="C851" i="21"/>
  <c r="C847" i="21"/>
  <c r="C843" i="21"/>
  <c r="C839" i="21"/>
  <c r="C835" i="21"/>
  <c r="C831" i="21"/>
  <c r="C827" i="21"/>
  <c r="C823" i="21"/>
  <c r="C819" i="21"/>
  <c r="C815" i="21"/>
  <c r="C811" i="21"/>
  <c r="C807" i="21"/>
  <c r="C803" i="21"/>
  <c r="C799" i="21"/>
  <c r="C795" i="21"/>
  <c r="C791" i="21"/>
  <c r="C787" i="21"/>
  <c r="C783" i="21"/>
  <c r="C779" i="21"/>
  <c r="C775" i="21"/>
  <c r="C771" i="21"/>
  <c r="C767" i="21"/>
  <c r="C763" i="21"/>
  <c r="C759" i="21"/>
  <c r="C755" i="21"/>
  <c r="C751" i="21"/>
  <c r="C747" i="21"/>
  <c r="C743" i="21"/>
  <c r="C739" i="21"/>
  <c r="C735" i="21"/>
  <c r="C731" i="21"/>
  <c r="C727" i="21"/>
  <c r="C723" i="21"/>
  <c r="C719" i="21"/>
  <c r="C715" i="21"/>
  <c r="C711" i="21"/>
  <c r="C707" i="21"/>
  <c r="C703" i="21"/>
  <c r="C699" i="21"/>
  <c r="C695" i="21"/>
  <c r="C691" i="21"/>
  <c r="C687" i="21"/>
  <c r="C683" i="21"/>
  <c r="C679" i="21"/>
  <c r="C675" i="21"/>
  <c r="C671" i="21"/>
  <c r="C667" i="21"/>
  <c r="C663" i="21"/>
  <c r="C659" i="21"/>
  <c r="C655" i="21"/>
  <c r="C651" i="21"/>
  <c r="C647" i="21"/>
  <c r="C643" i="21"/>
  <c r="C639" i="21"/>
  <c r="C635" i="21"/>
  <c r="C631" i="21"/>
  <c r="C627" i="21"/>
  <c r="C623" i="21"/>
  <c r="C619" i="21"/>
  <c r="C615" i="21"/>
  <c r="C611" i="21"/>
  <c r="C607" i="21"/>
  <c r="C603" i="21"/>
  <c r="C599" i="21"/>
  <c r="C595" i="21"/>
  <c r="C591" i="21"/>
  <c r="C587" i="21"/>
  <c r="C583" i="21"/>
  <c r="C579" i="21"/>
  <c r="C575" i="21"/>
  <c r="C571" i="21"/>
  <c r="C567" i="21"/>
  <c r="C563" i="21"/>
  <c r="C559" i="21"/>
  <c r="C555" i="21"/>
  <c r="C551" i="21"/>
  <c r="C547" i="21"/>
  <c r="C543" i="21"/>
  <c r="C539" i="21"/>
  <c r="C535" i="21"/>
  <c r="C531" i="21"/>
  <c r="C527" i="21"/>
  <c r="C523" i="21"/>
  <c r="C519" i="21"/>
  <c r="C515" i="21"/>
  <c r="C511" i="21"/>
  <c r="C507" i="21"/>
  <c r="C503" i="21"/>
  <c r="C499" i="21"/>
  <c r="C495" i="21"/>
  <c r="C491" i="21"/>
  <c r="C487" i="21"/>
  <c r="C483" i="21"/>
  <c r="C479" i="21"/>
  <c r="C475" i="21"/>
  <c r="C471" i="21"/>
  <c r="C467" i="21"/>
  <c r="C463" i="21"/>
  <c r="C459" i="21"/>
  <c r="C455" i="21"/>
  <c r="C451" i="21"/>
  <c r="C447" i="21"/>
  <c r="C443" i="21"/>
  <c r="C439" i="21"/>
  <c r="C435" i="21"/>
  <c r="C431" i="21"/>
  <c r="C427" i="21"/>
  <c r="C423" i="21"/>
  <c r="C419" i="21"/>
  <c r="C415" i="21"/>
  <c r="C411" i="21"/>
  <c r="C407" i="21"/>
  <c r="C403" i="21"/>
  <c r="C399" i="21"/>
  <c r="C395" i="21"/>
  <c r="C391" i="21"/>
  <c r="C387" i="21"/>
  <c r="C383" i="21"/>
  <c r="C379" i="21"/>
  <c r="C375" i="21"/>
  <c r="C371" i="21"/>
  <c r="C367" i="21"/>
  <c r="C363" i="21"/>
  <c r="C359" i="21"/>
  <c r="C1030" i="21"/>
  <c r="C1026" i="21"/>
  <c r="C1022" i="21"/>
  <c r="C1018" i="21"/>
  <c r="C1014" i="21"/>
  <c r="C1010" i="21"/>
  <c r="C1006" i="21"/>
  <c r="C1002" i="21"/>
  <c r="C998" i="21"/>
  <c r="C994" i="21"/>
  <c r="C990" i="21"/>
  <c r="C986" i="21"/>
  <c r="C982" i="21"/>
  <c r="C978" i="21"/>
  <c r="C974" i="21"/>
  <c r="C970" i="21"/>
  <c r="C966" i="21"/>
  <c r="C962" i="21"/>
  <c r="C958" i="21"/>
  <c r="C954" i="21"/>
  <c r="C950" i="21"/>
  <c r="C946" i="21"/>
  <c r="C942" i="21"/>
  <c r="C938" i="21"/>
  <c r="C934" i="21"/>
  <c r="C930" i="21"/>
  <c r="C926" i="21"/>
  <c r="C922" i="21"/>
  <c r="C918" i="21"/>
  <c r="C914" i="21"/>
  <c r="C910" i="21"/>
  <c r="C906" i="21"/>
  <c r="C902" i="21"/>
  <c r="C898" i="21"/>
  <c r="C894" i="21"/>
  <c r="C890" i="21"/>
  <c r="C886" i="21"/>
  <c r="C882" i="21"/>
  <c r="C878" i="21"/>
  <c r="C874" i="21"/>
  <c r="C870" i="21"/>
  <c r="C866" i="21"/>
  <c r="C862" i="21"/>
  <c r="C858" i="21"/>
  <c r="C854" i="21"/>
  <c r="C850" i="21"/>
  <c r="C846" i="21"/>
  <c r="C842" i="21"/>
  <c r="C838" i="21"/>
  <c r="C834" i="21"/>
  <c r="C830" i="21"/>
  <c r="C826" i="21"/>
  <c r="C822" i="21"/>
  <c r="C818" i="21"/>
  <c r="C814" i="21"/>
  <c r="C810" i="21"/>
  <c r="C806" i="21"/>
  <c r="C802" i="21"/>
  <c r="C798" i="21"/>
  <c r="C794" i="21"/>
  <c r="C790" i="21"/>
  <c r="C786" i="21"/>
  <c r="C782" i="21"/>
  <c r="C778" i="21"/>
  <c r="C774" i="21"/>
  <c r="C770" i="21"/>
  <c r="C766" i="21"/>
  <c r="C762" i="21"/>
  <c r="C758" i="21"/>
  <c r="C754" i="21"/>
  <c r="C750" i="21"/>
  <c r="C746" i="21"/>
  <c r="C742" i="21"/>
  <c r="C738" i="21"/>
  <c r="C734" i="21"/>
  <c r="C730" i="21"/>
  <c r="C726" i="21"/>
  <c r="C722" i="21"/>
  <c r="C718" i="21"/>
  <c r="C714" i="21"/>
  <c r="C710" i="21"/>
  <c r="C706" i="21"/>
  <c r="C702" i="21"/>
  <c r="C698" i="21"/>
  <c r="C694" i="21"/>
  <c r="C690" i="21"/>
  <c r="C686" i="21"/>
  <c r="C682" i="21"/>
  <c r="C678" i="21"/>
  <c r="C674" i="21"/>
  <c r="C670" i="21"/>
  <c r="C666" i="21"/>
  <c r="C662" i="21"/>
  <c r="C658" i="21"/>
  <c r="C654" i="21"/>
  <c r="C650" i="21"/>
  <c r="C646" i="21"/>
  <c r="C642" i="21"/>
  <c r="C638" i="21"/>
  <c r="C634" i="21"/>
  <c r="C630" i="21"/>
  <c r="C626" i="21"/>
  <c r="C622" i="21"/>
  <c r="C618" i="21"/>
  <c r="C614" i="21"/>
  <c r="C610" i="21"/>
  <c r="C606" i="21"/>
  <c r="C602" i="21"/>
  <c r="C598" i="21"/>
  <c r="C594" i="21"/>
  <c r="C590" i="21"/>
  <c r="C586" i="21"/>
  <c r="C582" i="21"/>
  <c r="C578" i="21"/>
  <c r="C574" i="21"/>
  <c r="C570" i="21"/>
  <c r="C566" i="21"/>
  <c r="C562" i="21"/>
  <c r="C558" i="21"/>
  <c r="C554" i="21"/>
  <c r="C550" i="21"/>
  <c r="C546" i="21"/>
  <c r="C542" i="21"/>
  <c r="C538" i="21"/>
  <c r="C534" i="21"/>
  <c r="C530" i="21"/>
  <c r="C526" i="21"/>
  <c r="C522" i="21"/>
  <c r="C518" i="21"/>
  <c r="C514" i="21"/>
  <c r="C510" i="21"/>
  <c r="C506" i="21"/>
  <c r="C502" i="21"/>
  <c r="C498" i="21"/>
  <c r="C494" i="21"/>
  <c r="C490" i="21"/>
  <c r="C486" i="21"/>
  <c r="C482" i="21"/>
  <c r="C478" i="21"/>
  <c r="C474" i="21"/>
  <c r="C470" i="21"/>
  <c r="C466" i="21"/>
  <c r="C462" i="21"/>
  <c r="C458" i="21"/>
  <c r="C454" i="21"/>
  <c r="C450" i="21"/>
  <c r="C446" i="21"/>
  <c r="C442" i="21"/>
  <c r="C438" i="21"/>
  <c r="C434" i="21"/>
  <c r="C430" i="21"/>
  <c r="C426" i="21"/>
  <c r="C422" i="21"/>
  <c r="C418" i="21"/>
  <c r="C414" i="21"/>
  <c r="C410" i="21"/>
  <c r="C406" i="21"/>
  <c r="C402" i="21"/>
  <c r="C398" i="21"/>
  <c r="C394" i="21"/>
  <c r="C390" i="21"/>
  <c r="C386" i="21"/>
  <c r="C382" i="21"/>
  <c r="C378" i="21"/>
  <c r="C374" i="21"/>
  <c r="C370" i="21"/>
  <c r="C366" i="21"/>
  <c r="C362" i="21"/>
  <c r="C358" i="21"/>
  <c r="C354" i="21"/>
  <c r="C341" i="21"/>
  <c r="C337" i="21"/>
  <c r="C333" i="21"/>
  <c r="C329" i="21"/>
  <c r="C325" i="21"/>
  <c r="C321" i="21"/>
  <c r="C317" i="21"/>
  <c r="C313" i="21"/>
  <c r="C309" i="21"/>
  <c r="C305" i="21"/>
  <c r="C301" i="21"/>
  <c r="C297" i="21"/>
  <c r="C293" i="21"/>
  <c r="C289" i="21"/>
  <c r="C285" i="21"/>
  <c r="C281" i="21"/>
  <c r="C277" i="21"/>
  <c r="C273" i="21"/>
  <c r="C269" i="21"/>
  <c r="C265" i="21"/>
  <c r="C261" i="21"/>
  <c r="C257" i="21"/>
  <c r="C253" i="21"/>
  <c r="C249" i="21"/>
  <c r="C245" i="21"/>
  <c r="C241" i="21"/>
  <c r="C237" i="21"/>
  <c r="C233" i="21"/>
  <c r="C229" i="21"/>
  <c r="C225" i="21"/>
  <c r="C221" i="21"/>
  <c r="C217" i="21"/>
  <c r="C213" i="21"/>
  <c r="C209" i="21"/>
  <c r="C205" i="21"/>
  <c r="C201" i="21"/>
  <c r="C197" i="21"/>
  <c r="C193" i="21"/>
  <c r="C189" i="21"/>
  <c r="C185" i="21"/>
  <c r="C181" i="21"/>
  <c r="C177" i="21"/>
  <c r="C173" i="21"/>
  <c r="C169" i="21"/>
  <c r="C165" i="21"/>
  <c r="C161" i="21"/>
  <c r="C157" i="21"/>
  <c r="C153" i="21"/>
  <c r="C149" i="21"/>
  <c r="C145" i="21"/>
  <c r="C141" i="21"/>
  <c r="C137" i="21"/>
  <c r="C133" i="21"/>
  <c r="C129" i="21"/>
  <c r="C125" i="21"/>
  <c r="C121" i="21"/>
  <c r="C117" i="21"/>
  <c r="C113" i="21"/>
  <c r="C109" i="21"/>
  <c r="C105" i="21"/>
  <c r="C101" i="21"/>
  <c r="C97" i="21"/>
  <c r="C93" i="21"/>
  <c r="C89" i="21"/>
  <c r="C85" i="21"/>
  <c r="C81" i="21"/>
  <c r="C77" i="21"/>
  <c r="C73" i="21"/>
  <c r="C69" i="21"/>
  <c r="C65" i="21"/>
  <c r="C61" i="21"/>
  <c r="C57" i="21"/>
  <c r="C53" i="21"/>
  <c r="C49" i="21"/>
  <c r="C45" i="21"/>
  <c r="C41" i="21"/>
  <c r="C37" i="21"/>
  <c r="C33" i="21"/>
  <c r="C29" i="21"/>
  <c r="C25" i="21"/>
  <c r="C21" i="21"/>
  <c r="C17" i="21"/>
  <c r="C13" i="21"/>
  <c r="C9" i="21"/>
  <c r="C5" i="21"/>
  <c r="C348" i="21"/>
  <c r="C344" i="21"/>
  <c r="C340" i="21"/>
  <c r="C336" i="21"/>
  <c r="C332" i="21"/>
  <c r="C328" i="21"/>
  <c r="C324" i="21"/>
  <c r="C320" i="21"/>
  <c r="C316" i="21"/>
  <c r="C312" i="21"/>
  <c r="C308" i="21"/>
  <c r="C304" i="21"/>
  <c r="C300" i="21"/>
  <c r="C296" i="21"/>
  <c r="C292" i="21"/>
  <c r="C288" i="21"/>
  <c r="C284" i="21"/>
  <c r="C280" i="21"/>
  <c r="C276" i="21"/>
  <c r="C272" i="21"/>
  <c r="C268" i="21"/>
  <c r="C264" i="21"/>
  <c r="C260" i="21"/>
  <c r="C256" i="21"/>
  <c r="C252" i="21"/>
  <c r="C248" i="21"/>
  <c r="C244" i="21"/>
  <c r="C240" i="21"/>
  <c r="C236" i="21"/>
  <c r="C232" i="21"/>
  <c r="C228" i="21"/>
  <c r="C224" i="21"/>
  <c r="C220" i="21"/>
  <c r="C216" i="21"/>
  <c r="C212" i="21"/>
  <c r="C208" i="21"/>
  <c r="C204" i="21"/>
  <c r="C200" i="21"/>
  <c r="C196" i="21"/>
  <c r="C192" i="21"/>
  <c r="C188" i="21"/>
  <c r="C184" i="21"/>
  <c r="C180" i="21"/>
  <c r="C176" i="21"/>
  <c r="C172" i="21"/>
  <c r="C168" i="21"/>
  <c r="C164" i="21"/>
  <c r="C160" i="21"/>
  <c r="C156" i="21"/>
  <c r="C152" i="21"/>
  <c r="C148" i="21"/>
  <c r="C144" i="21"/>
  <c r="C140" i="21"/>
  <c r="C136" i="21"/>
  <c r="C132" i="21"/>
  <c r="C128" i="21"/>
  <c r="C124" i="21"/>
  <c r="C120" i="21"/>
  <c r="C116" i="21"/>
  <c r="C112" i="21"/>
  <c r="C108" i="21"/>
  <c r="C104" i="21"/>
  <c r="C100" i="21"/>
  <c r="C96" i="21"/>
  <c r="C92" i="21"/>
  <c r="C88" i="21"/>
  <c r="C84" i="21"/>
  <c r="C80" i="21"/>
  <c r="C76" i="21"/>
  <c r="C72" i="21"/>
  <c r="C68" i="21"/>
  <c r="C64" i="21"/>
  <c r="C60" i="21"/>
  <c r="C56" i="21"/>
  <c r="C52" i="21"/>
  <c r="C48" i="21"/>
  <c r="C44" i="21"/>
  <c r="C40" i="21"/>
  <c r="C36" i="21"/>
  <c r="C32" i="21"/>
  <c r="C28" i="21"/>
  <c r="C24" i="21"/>
  <c r="C20" i="21"/>
  <c r="C16" i="21"/>
  <c r="C12" i="21"/>
  <c r="C8" i="21"/>
  <c r="C4" i="21"/>
  <c r="C355" i="21"/>
  <c r="C351" i="21"/>
  <c r="C347" i="21"/>
  <c r="C343" i="21"/>
  <c r="C339" i="21"/>
  <c r="C335" i="21"/>
  <c r="C331" i="21"/>
  <c r="C327" i="21"/>
  <c r="C323" i="21"/>
  <c r="C319" i="21"/>
  <c r="C315" i="21"/>
  <c r="C311" i="21"/>
  <c r="C307" i="21"/>
  <c r="C303" i="21"/>
  <c r="C299" i="21"/>
  <c r="C295" i="21"/>
  <c r="C291" i="21"/>
  <c r="C287" i="21"/>
  <c r="C283" i="21"/>
  <c r="C279" i="21"/>
  <c r="C275" i="21"/>
  <c r="C271" i="21"/>
  <c r="C267" i="21"/>
  <c r="C263" i="21"/>
  <c r="C259" i="21"/>
  <c r="C255" i="21"/>
  <c r="C251" i="21"/>
  <c r="C247" i="21"/>
  <c r="C243" i="21"/>
  <c r="C239" i="21"/>
  <c r="C235" i="21"/>
  <c r="C231" i="21"/>
  <c r="C227" i="21"/>
  <c r="C223" i="21"/>
  <c r="C219" i="21"/>
  <c r="C215" i="21"/>
  <c r="C211" i="21"/>
  <c r="C207" i="21"/>
  <c r="C203" i="21"/>
  <c r="C199" i="21"/>
  <c r="C195" i="21"/>
  <c r="C191" i="21"/>
  <c r="C187" i="21"/>
  <c r="C183" i="21"/>
  <c r="C179" i="21"/>
  <c r="C175" i="21"/>
  <c r="C171" i="21"/>
  <c r="C167" i="21"/>
  <c r="C163" i="21"/>
  <c r="C159" i="21"/>
  <c r="C155" i="21"/>
  <c r="C151" i="21"/>
  <c r="C147" i="21"/>
  <c r="C143" i="21"/>
  <c r="C139" i="21"/>
  <c r="C135" i="21"/>
  <c r="C131" i="21"/>
  <c r="C127" i="21"/>
  <c r="C123" i="21"/>
  <c r="C119" i="21"/>
  <c r="C115" i="21"/>
  <c r="C111" i="21"/>
  <c r="C107" i="21"/>
  <c r="C103" i="21"/>
  <c r="C99" i="21"/>
  <c r="C95" i="21"/>
  <c r="C91" i="21"/>
  <c r="C87" i="21"/>
  <c r="C83" i="21"/>
  <c r="C79" i="21"/>
  <c r="C75" i="21"/>
  <c r="C71" i="21"/>
  <c r="C67" i="21"/>
  <c r="C63" i="21"/>
  <c r="C59" i="21"/>
  <c r="C55" i="21"/>
  <c r="C51" i="21"/>
  <c r="C47" i="21"/>
  <c r="C43" i="21"/>
  <c r="C39" i="21"/>
  <c r="C35" i="21"/>
  <c r="C31" i="21"/>
  <c r="C27" i="21"/>
  <c r="C23" i="21"/>
  <c r="C19" i="21"/>
  <c r="C15" i="21"/>
  <c r="C11" i="21"/>
  <c r="C7" i="21"/>
  <c r="C3" i="21"/>
  <c r="C350" i="21"/>
  <c r="C346" i="21"/>
  <c r="C342" i="21"/>
  <c r="C338" i="21"/>
  <c r="C334" i="21"/>
  <c r="C330" i="21"/>
  <c r="C326" i="21"/>
  <c r="C322" i="21"/>
  <c r="C318" i="21"/>
  <c r="C314" i="21"/>
  <c r="C310" i="21"/>
  <c r="C306" i="21"/>
  <c r="C302" i="21"/>
  <c r="C298" i="21"/>
  <c r="C294" i="21"/>
  <c r="C290" i="21"/>
  <c r="C286" i="21"/>
  <c r="C282" i="21"/>
  <c r="C278" i="21"/>
  <c r="C274" i="21"/>
  <c r="C270" i="21"/>
  <c r="C266" i="21"/>
  <c r="C262" i="21"/>
  <c r="C258" i="21"/>
  <c r="C254" i="21"/>
  <c r="C250" i="21"/>
  <c r="C246" i="21"/>
  <c r="C242" i="21"/>
  <c r="C238" i="21"/>
  <c r="C234" i="21"/>
  <c r="C230" i="21"/>
  <c r="C226" i="21"/>
  <c r="C222" i="21"/>
  <c r="C218" i="21"/>
  <c r="C214" i="21"/>
  <c r="C210" i="21"/>
  <c r="C206" i="21"/>
  <c r="C202" i="21"/>
  <c r="C198" i="21"/>
  <c r="C194" i="21"/>
  <c r="C190" i="21"/>
  <c r="C186" i="21"/>
  <c r="C182" i="21"/>
  <c r="C178" i="21"/>
  <c r="C174" i="21"/>
  <c r="C170" i="21"/>
  <c r="C166" i="21"/>
  <c r="C162" i="21"/>
  <c r="C158" i="21"/>
  <c r="C154" i="21"/>
  <c r="C150" i="21"/>
  <c r="C146" i="21"/>
  <c r="C142" i="21"/>
  <c r="C138" i="21"/>
  <c r="C134" i="21"/>
  <c r="C130" i="21"/>
  <c r="C126" i="21"/>
  <c r="C122" i="21"/>
  <c r="C118" i="21"/>
  <c r="C114" i="21"/>
  <c r="C110" i="21"/>
  <c r="C106" i="21"/>
  <c r="C102" i="21"/>
  <c r="C98" i="21"/>
  <c r="C94" i="21"/>
  <c r="C90" i="21"/>
  <c r="C86" i="21"/>
  <c r="C82" i="21"/>
  <c r="C78" i="21"/>
  <c r="C74" i="21"/>
  <c r="C70" i="21"/>
  <c r="C66" i="21"/>
  <c r="C62" i="21"/>
  <c r="C58" i="21"/>
  <c r="C54" i="21"/>
  <c r="C50" i="21"/>
  <c r="C46" i="21"/>
  <c r="C42" i="21"/>
  <c r="C38" i="21"/>
  <c r="C34" i="21"/>
  <c r="C30" i="21"/>
  <c r="C26" i="21"/>
  <c r="C22" i="21"/>
  <c r="C18" i="21"/>
  <c r="C14" i="21"/>
  <c r="C10" i="21"/>
  <c r="C6" i="21"/>
  <c r="E10" i="20"/>
  <c r="D14" i="21" l="1"/>
  <c r="D46" i="21"/>
  <c r="D110" i="21"/>
  <c r="D174" i="21"/>
  <c r="D254" i="21"/>
  <c r="D318" i="21"/>
  <c r="D31" i="21"/>
  <c r="D95" i="21"/>
  <c r="D159" i="21"/>
  <c r="D223" i="21"/>
  <c r="D287" i="21"/>
  <c r="D351" i="21"/>
  <c r="D76" i="21"/>
  <c r="D140" i="21"/>
  <c r="D204" i="21"/>
  <c r="D268" i="21"/>
  <c r="D332" i="21"/>
  <c r="D34" i="21"/>
  <c r="D10" i="21"/>
  <c r="D26" i="21"/>
  <c r="D42" i="21"/>
  <c r="D58" i="21"/>
  <c r="D74" i="21"/>
  <c r="D90" i="21"/>
  <c r="D106" i="21"/>
  <c r="D122" i="21"/>
  <c r="D138" i="21"/>
  <c r="D154" i="21"/>
  <c r="D170" i="21"/>
  <c r="D186" i="21"/>
  <c r="D202" i="21"/>
  <c r="D218" i="21"/>
  <c r="D234" i="21"/>
  <c r="D250" i="21"/>
  <c r="D266" i="21"/>
  <c r="D282" i="21"/>
  <c r="D298" i="21"/>
  <c r="D314" i="21"/>
  <c r="D330" i="21"/>
  <c r="D346" i="21"/>
  <c r="D11" i="21"/>
  <c r="D27" i="21"/>
  <c r="D43" i="21"/>
  <c r="D59" i="21"/>
  <c r="D75" i="21"/>
  <c r="D91" i="21"/>
  <c r="D107" i="21"/>
  <c r="D123" i="21"/>
  <c r="D139" i="21"/>
  <c r="D30" i="21"/>
  <c r="D94" i="21"/>
  <c r="D158" i="21"/>
  <c r="D222" i="21"/>
  <c r="D286" i="21"/>
  <c r="D350" i="21"/>
  <c r="D63" i="21"/>
  <c r="D127" i="21"/>
  <c r="D191" i="21"/>
  <c r="D255" i="21"/>
  <c r="D319" i="21"/>
  <c r="D28" i="21"/>
  <c r="D92" i="21"/>
  <c r="D172" i="21"/>
  <c r="D220" i="21"/>
  <c r="D284" i="21"/>
  <c r="D348" i="21"/>
  <c r="D33" i="21"/>
  <c r="D49" i="21"/>
  <c r="D65" i="21"/>
  <c r="D81" i="21"/>
  <c r="D97" i="21"/>
  <c r="D113" i="21"/>
  <c r="D129" i="21"/>
  <c r="D145" i="21"/>
  <c r="D161" i="21"/>
  <c r="D177" i="21"/>
  <c r="D193" i="21"/>
  <c r="D209" i="21"/>
  <c r="D225" i="21"/>
  <c r="D241" i="21"/>
  <c r="D257" i="21"/>
  <c r="D273" i="21"/>
  <c r="D289" i="21"/>
  <c r="D305" i="21"/>
  <c r="D321" i="21"/>
  <c r="D337" i="21"/>
  <c r="D362" i="21"/>
  <c r="D378" i="21"/>
  <c r="D394" i="21"/>
  <c r="D410" i="21"/>
  <c r="D426" i="21"/>
  <c r="D442" i="21"/>
  <c r="D458" i="21"/>
  <c r="D474" i="21"/>
  <c r="D490" i="21"/>
  <c r="D506" i="21"/>
  <c r="D522" i="21"/>
  <c r="D62" i="21"/>
  <c r="D126" i="21"/>
  <c r="D190" i="21"/>
  <c r="D238" i="21"/>
  <c r="D302" i="21"/>
  <c r="D15" i="21"/>
  <c r="D79" i="21"/>
  <c r="D143" i="21"/>
  <c r="D207" i="21"/>
  <c r="D271" i="21"/>
  <c r="D335" i="21"/>
  <c r="D44" i="21"/>
  <c r="D108" i="21"/>
  <c r="D156" i="21"/>
  <c r="D236" i="21"/>
  <c r="D300" i="21"/>
  <c r="D17" i="21"/>
  <c r="D50" i="21"/>
  <c r="D82" i="21"/>
  <c r="D98" i="21"/>
  <c r="D114" i="21"/>
  <c r="D130" i="21"/>
  <c r="D146" i="21"/>
  <c r="D162" i="21"/>
  <c r="D178" i="21"/>
  <c r="D194" i="21"/>
  <c r="D210" i="21"/>
  <c r="D226" i="21"/>
  <c r="D242" i="21"/>
  <c r="D258" i="21"/>
  <c r="D274" i="21"/>
  <c r="D290" i="21"/>
  <c r="D306" i="21"/>
  <c r="D322" i="21"/>
  <c r="D338" i="21"/>
  <c r="D3" i="21"/>
  <c r="D2" i="21"/>
  <c r="D19" i="21"/>
  <c r="D35" i="21"/>
  <c r="D51" i="21"/>
  <c r="D67" i="21"/>
  <c r="D83" i="21"/>
  <c r="D99" i="21"/>
  <c r="D115" i="21"/>
  <c r="D131" i="21"/>
  <c r="D147" i="21"/>
  <c r="D163" i="21"/>
  <c r="D179" i="21"/>
  <c r="D195" i="21"/>
  <c r="D211" i="21"/>
  <c r="D78" i="21"/>
  <c r="D142" i="21"/>
  <c r="D206" i="21"/>
  <c r="D270" i="21"/>
  <c r="D334" i="21"/>
  <c r="D47" i="21"/>
  <c r="D111" i="21"/>
  <c r="D175" i="21"/>
  <c r="D239" i="21"/>
  <c r="D303" i="21"/>
  <c r="D12" i="21"/>
  <c r="D60" i="21"/>
  <c r="D124" i="21"/>
  <c r="D188" i="21"/>
  <c r="D252" i="21"/>
  <c r="D316" i="21"/>
  <c r="D18" i="21"/>
  <c r="D66" i="21"/>
  <c r="D6" i="21"/>
  <c r="D22" i="21"/>
  <c r="D38" i="21"/>
  <c r="D54" i="21"/>
  <c r="D70" i="21"/>
  <c r="D86" i="21"/>
  <c r="D102" i="21"/>
  <c r="D118" i="21"/>
  <c r="D134" i="21"/>
  <c r="D150" i="21"/>
  <c r="D166" i="21"/>
  <c r="D182" i="21"/>
  <c r="D198" i="21"/>
  <c r="D214" i="21"/>
  <c r="D230" i="21"/>
  <c r="D246" i="21"/>
  <c r="D262" i="21"/>
  <c r="D278" i="21"/>
  <c r="D294" i="21"/>
  <c r="D310" i="21"/>
  <c r="D326" i="21"/>
  <c r="D342" i="21"/>
  <c r="D7" i="21"/>
  <c r="D23" i="21"/>
  <c r="D39" i="21"/>
  <c r="D55" i="21"/>
  <c r="D71" i="21"/>
  <c r="D87" i="21"/>
  <c r="D103" i="21"/>
  <c r="D119" i="21"/>
  <c r="D538" i="21"/>
  <c r="D554" i="21"/>
  <c r="D570" i="21"/>
  <c r="D586" i="21"/>
  <c r="D602" i="21"/>
  <c r="D618" i="21"/>
  <c r="D634" i="21"/>
  <c r="D650" i="21"/>
  <c r="D666" i="21"/>
  <c r="D682" i="21"/>
  <c r="D698" i="21"/>
  <c r="D714" i="21"/>
  <c r="D730" i="21"/>
  <c r="D746" i="21"/>
  <c r="D762" i="21"/>
  <c r="D778" i="21"/>
  <c r="D794" i="21"/>
  <c r="D810" i="21"/>
  <c r="D826" i="21"/>
  <c r="D842" i="21"/>
  <c r="D858" i="21"/>
  <c r="D874" i="21"/>
  <c r="D890" i="21"/>
  <c r="D906" i="21"/>
  <c r="D922" i="21"/>
  <c r="D938" i="21"/>
  <c r="D954" i="21"/>
  <c r="D970" i="21"/>
  <c r="D986" i="21"/>
  <c r="D1002" i="21"/>
  <c r="D1018" i="21"/>
  <c r="D359" i="21"/>
  <c r="D375" i="21"/>
  <c r="D391" i="21"/>
  <c r="D407" i="21"/>
  <c r="D423" i="21"/>
  <c r="D439" i="21"/>
  <c r="D455" i="21"/>
  <c r="D471" i="21"/>
  <c r="D487" i="21"/>
  <c r="D503" i="21"/>
  <c r="D519" i="21"/>
  <c r="D535" i="21"/>
  <c r="D551" i="21"/>
  <c r="D567" i="21"/>
  <c r="D583" i="21"/>
  <c r="D599" i="21"/>
  <c r="D615" i="21"/>
  <c r="D631" i="21"/>
  <c r="D647" i="21"/>
  <c r="D663" i="21"/>
  <c r="D679" i="21"/>
  <c r="D695" i="21"/>
  <c r="D711" i="21"/>
  <c r="D727" i="21"/>
  <c r="D743" i="21"/>
  <c r="D759" i="21"/>
  <c r="D775" i="21"/>
  <c r="D791" i="21"/>
  <c r="D807" i="21"/>
  <c r="D823" i="21"/>
  <c r="D839" i="21"/>
  <c r="D855" i="21"/>
  <c r="D871" i="21"/>
  <c r="D887" i="21"/>
  <c r="D903" i="21"/>
  <c r="D919" i="21"/>
  <c r="D935" i="21"/>
  <c r="D951" i="21"/>
  <c r="D967" i="21"/>
  <c r="D983" i="21"/>
  <c r="D999" i="21"/>
  <c r="D1015" i="21"/>
  <c r="D1031" i="21"/>
  <c r="D360" i="21"/>
  <c r="D376" i="21"/>
  <c r="D392" i="21"/>
  <c r="D408" i="21"/>
  <c r="D424" i="21"/>
  <c r="D440" i="21"/>
  <c r="D456" i="21"/>
  <c r="D472" i="21"/>
  <c r="D488" i="21"/>
  <c r="D504" i="21"/>
  <c r="D520" i="21"/>
  <c r="D536" i="21"/>
  <c r="D552" i="21"/>
  <c r="D568" i="21"/>
  <c r="D584" i="21"/>
  <c r="D600" i="21"/>
  <c r="D616" i="21"/>
  <c r="D632" i="21"/>
  <c r="D648" i="21"/>
  <c r="D664" i="21"/>
  <c r="D680" i="21"/>
  <c r="D696" i="21"/>
  <c r="D712" i="21"/>
  <c r="D728" i="21"/>
  <c r="D744" i="21"/>
  <c r="D760" i="21"/>
  <c r="D776" i="21"/>
  <c r="D792" i="21"/>
  <c r="D808" i="21"/>
  <c r="D824" i="21"/>
  <c r="D840" i="21"/>
  <c r="D856" i="21"/>
  <c r="D872" i="21"/>
  <c r="D888" i="21"/>
  <c r="D904" i="21"/>
  <c r="D920" i="21"/>
  <c r="D936" i="21"/>
  <c r="D952" i="21"/>
  <c r="D968" i="21"/>
  <c r="D984" i="21"/>
  <c r="D1000" i="21"/>
  <c r="D1016" i="21"/>
  <c r="D349" i="21"/>
  <c r="D365" i="21"/>
  <c r="D381" i="21"/>
  <c r="D397" i="21"/>
  <c r="D413" i="21"/>
  <c r="D429" i="21"/>
  <c r="D445" i="21"/>
  <c r="D461" i="21"/>
  <c r="D477" i="21"/>
  <c r="D493" i="21"/>
  <c r="D509" i="21"/>
  <c r="D525" i="21"/>
  <c r="D541" i="21"/>
  <c r="D557" i="21"/>
  <c r="D573" i="21"/>
  <c r="D589" i="21"/>
  <c r="D605" i="21"/>
  <c r="D621" i="21"/>
  <c r="D637" i="21"/>
  <c r="D653" i="21"/>
  <c r="D669" i="21"/>
  <c r="D685" i="21"/>
  <c r="D701" i="21"/>
  <c r="D717" i="21"/>
  <c r="D733" i="21"/>
  <c r="D749" i="21"/>
  <c r="D765" i="21"/>
  <c r="D781" i="21"/>
  <c r="D797" i="21"/>
  <c r="D813" i="21"/>
  <c r="D829" i="21"/>
  <c r="D845" i="21"/>
  <c r="D861" i="21"/>
  <c r="D877" i="21"/>
  <c r="D893" i="21"/>
  <c r="D909" i="21"/>
  <c r="D925" i="21"/>
  <c r="D941" i="21"/>
  <c r="D957" i="21"/>
  <c r="D973" i="21"/>
  <c r="D989" i="21"/>
  <c r="D1005" i="21"/>
  <c r="D1021" i="21"/>
  <c r="D1046" i="21"/>
  <c r="D1062" i="21"/>
  <c r="D1078" i="21"/>
  <c r="D1094" i="21"/>
  <c r="D1110" i="21"/>
  <c r="D1126" i="21"/>
  <c r="D1142" i="21"/>
  <c r="D1158" i="21"/>
  <c r="D1174" i="21"/>
  <c r="D1190" i="21"/>
  <c r="D1206" i="21"/>
  <c r="D1222" i="21"/>
  <c r="D1238" i="21"/>
  <c r="D1254" i="21"/>
  <c r="D1270" i="21"/>
  <c r="D1286" i="21"/>
  <c r="D1302" i="21"/>
  <c r="D1318" i="21"/>
  <c r="D1334" i="21"/>
  <c r="D1350" i="21"/>
  <c r="D1366" i="21"/>
  <c r="D1382" i="21"/>
  <c r="D1398" i="21"/>
  <c r="D1414" i="21"/>
  <c r="D1430" i="21"/>
  <c r="D1446" i="21"/>
  <c r="D1462" i="21"/>
  <c r="D1478" i="21"/>
  <c r="D1494" i="21"/>
  <c r="D1510" i="21"/>
  <c r="D1526" i="21"/>
  <c r="D1542" i="21"/>
  <c r="D1558" i="21"/>
  <c r="D1574" i="21"/>
  <c r="D1590" i="21"/>
  <c r="D1606" i="21"/>
  <c r="D1622" i="21"/>
  <c r="D1638" i="21"/>
  <c r="D1654" i="21"/>
  <c r="D1670" i="21"/>
  <c r="D1686" i="21"/>
  <c r="D1702" i="21"/>
  <c r="D1718" i="21"/>
  <c r="D1734" i="21"/>
  <c r="D1754" i="21"/>
  <c r="D1051" i="21"/>
  <c r="D1067" i="21"/>
  <c r="D1083" i="21"/>
  <c r="D1099" i="21"/>
  <c r="D1115" i="21"/>
  <c r="D1131" i="21"/>
  <c r="D1147" i="21"/>
  <c r="D1163" i="21"/>
  <c r="D1179" i="21"/>
  <c r="D1195" i="21"/>
  <c r="D1211" i="21"/>
  <c r="D1227" i="21"/>
  <c r="D1243" i="21"/>
  <c r="D1259" i="21"/>
  <c r="D1275" i="21"/>
  <c r="D1291" i="21"/>
  <c r="D1307" i="21"/>
  <c r="D1323" i="21"/>
  <c r="D1339" i="21"/>
  <c r="D1355" i="21"/>
  <c r="D1371" i="21"/>
  <c r="D1387" i="21"/>
  <c r="D1403" i="21"/>
  <c r="D1419" i="21"/>
  <c r="D1435" i="21"/>
  <c r="D1451" i="21"/>
  <c r="D1467" i="21"/>
  <c r="D1483" i="21"/>
  <c r="D1499" i="21"/>
  <c r="D1515" i="21"/>
  <c r="D1531" i="21"/>
  <c r="D1547" i="21"/>
  <c r="D1563" i="21"/>
  <c r="D1579" i="21"/>
  <c r="D1595" i="21"/>
  <c r="D1611" i="21"/>
  <c r="D1627" i="21"/>
  <c r="D1643" i="21"/>
  <c r="D1659" i="21"/>
  <c r="D1675" i="21"/>
  <c r="D1691" i="21"/>
  <c r="D1707" i="21"/>
  <c r="D1723" i="21"/>
  <c r="D1739" i="21"/>
  <c r="D1755" i="21"/>
  <c r="D1744" i="21"/>
  <c r="D1032" i="21"/>
  <c r="D1048" i="21"/>
  <c r="D1064" i="21"/>
  <c r="D1080" i="21"/>
  <c r="D1096" i="21"/>
  <c r="D1112" i="21"/>
  <c r="D1128" i="21"/>
  <c r="D1144" i="21"/>
  <c r="D1160" i="21"/>
  <c r="D1176" i="21"/>
  <c r="D1192" i="21"/>
  <c r="D1208" i="21"/>
  <c r="D1224" i="21"/>
  <c r="D1240" i="21"/>
  <c r="D1256" i="21"/>
  <c r="D1272" i="21"/>
  <c r="D1288" i="21"/>
  <c r="D1304" i="21"/>
  <c r="D1320" i="21"/>
  <c r="D1336" i="21"/>
  <c r="D1352" i="21"/>
  <c r="D1368" i="21"/>
  <c r="D1384" i="21"/>
  <c r="D1400" i="21"/>
  <c r="D1416" i="21"/>
  <c r="D1432" i="21"/>
  <c r="D1448" i="21"/>
  <c r="D1464" i="21"/>
  <c r="D1480" i="21"/>
  <c r="D1496" i="21"/>
  <c r="D1512" i="21"/>
  <c r="D1528" i="21"/>
  <c r="D1544" i="21"/>
  <c r="D1560" i="21"/>
  <c r="D1576" i="21"/>
  <c r="D1592" i="21"/>
  <c r="D1608" i="21"/>
  <c r="D1624" i="21"/>
  <c r="D1640" i="21"/>
  <c r="D1656" i="21"/>
  <c r="D1672" i="21"/>
  <c r="D1688" i="21"/>
  <c r="D1704" i="21"/>
  <c r="D1720" i="21"/>
  <c r="D1748" i="21"/>
  <c r="D1029" i="21"/>
  <c r="D1045" i="21"/>
  <c r="D1061" i="21"/>
  <c r="D1077" i="21"/>
  <c r="D1093" i="21"/>
  <c r="D1109" i="21"/>
  <c r="D1125" i="21"/>
  <c r="D1141" i="21"/>
  <c r="D1157" i="21"/>
  <c r="D1173" i="21"/>
  <c r="D1189" i="21"/>
  <c r="D1205" i="21"/>
  <c r="D1221" i="21"/>
  <c r="D1237" i="21"/>
  <c r="D1253" i="21"/>
  <c r="D1269" i="21"/>
  <c r="D1285" i="21"/>
  <c r="D1301" i="21"/>
  <c r="D1317" i="21"/>
  <c r="D1333" i="21"/>
  <c r="D1349" i="21"/>
  <c r="D1365" i="21"/>
  <c r="D1381" i="21"/>
  <c r="D1397" i="21"/>
  <c r="D1413" i="21"/>
  <c r="D1429" i="21"/>
  <c r="D1445" i="21"/>
  <c r="D1461" i="21"/>
  <c r="D1477" i="21"/>
  <c r="D1493" i="21"/>
  <c r="D1509" i="21"/>
  <c r="D1525" i="21"/>
  <c r="D1541" i="21"/>
  <c r="D1557" i="21"/>
  <c r="D1573" i="21"/>
  <c r="D1589" i="21"/>
  <c r="D1605" i="21"/>
  <c r="D1621" i="21"/>
  <c r="D1637" i="21"/>
  <c r="D1653" i="21"/>
  <c r="D1669" i="21"/>
  <c r="D1685" i="21"/>
  <c r="D1701" i="21"/>
  <c r="D1717" i="21"/>
  <c r="D1733" i="21"/>
  <c r="D1749" i="21"/>
  <c r="D227" i="21"/>
  <c r="D243" i="21"/>
  <c r="D259" i="21"/>
  <c r="D275" i="21"/>
  <c r="D291" i="21"/>
  <c r="D307" i="21"/>
  <c r="D323" i="21"/>
  <c r="D339" i="21"/>
  <c r="D355" i="21"/>
  <c r="D16" i="21"/>
  <c r="D32" i="21"/>
  <c r="D48" i="21"/>
  <c r="D64" i="21"/>
  <c r="D80" i="21"/>
  <c r="D96" i="21"/>
  <c r="D112" i="21"/>
  <c r="D128" i="21"/>
  <c r="D144" i="21"/>
  <c r="D160" i="21"/>
  <c r="D176" i="21"/>
  <c r="D192" i="21"/>
  <c r="D208" i="21"/>
  <c r="D224" i="21"/>
  <c r="D240" i="21"/>
  <c r="D256" i="21"/>
  <c r="D272" i="21"/>
  <c r="D288" i="21"/>
  <c r="D304" i="21"/>
  <c r="D320" i="21"/>
  <c r="D336" i="21"/>
  <c r="D5" i="21"/>
  <c r="D21" i="21"/>
  <c r="D37" i="21"/>
  <c r="D53" i="21"/>
  <c r="D69" i="21"/>
  <c r="D85" i="21"/>
  <c r="D101" i="21"/>
  <c r="D117" i="21"/>
  <c r="D133" i="21"/>
  <c r="D149" i="21"/>
  <c r="D165" i="21"/>
  <c r="D181" i="21"/>
  <c r="D197" i="21"/>
  <c r="D213" i="21"/>
  <c r="D229" i="21"/>
  <c r="D245" i="21"/>
  <c r="D261" i="21"/>
  <c r="D277" i="21"/>
  <c r="D293" i="21"/>
  <c r="D309" i="21"/>
  <c r="D325" i="21"/>
  <c r="D341" i="21"/>
  <c r="D366" i="21"/>
  <c r="D382" i="21"/>
  <c r="D398" i="21"/>
  <c r="D414" i="21"/>
  <c r="D430" i="21"/>
  <c r="D446" i="21"/>
  <c r="D462" i="21"/>
  <c r="D478" i="21"/>
  <c r="D494" i="21"/>
  <c r="D510" i="21"/>
  <c r="D526" i="21"/>
  <c r="D542" i="21"/>
  <c r="D558" i="21"/>
  <c r="D574" i="21"/>
  <c r="D590" i="21"/>
  <c r="D606" i="21"/>
  <c r="D622" i="21"/>
  <c r="D638" i="21"/>
  <c r="D654" i="21"/>
  <c r="D670" i="21"/>
  <c r="D686" i="21"/>
  <c r="D702" i="21"/>
  <c r="D718" i="21"/>
  <c r="D734" i="21"/>
  <c r="D750" i="21"/>
  <c r="D766" i="21"/>
  <c r="D782" i="21"/>
  <c r="D798" i="21"/>
  <c r="D814" i="21"/>
  <c r="D830" i="21"/>
  <c r="D846" i="21"/>
  <c r="D862" i="21"/>
  <c r="D878" i="21"/>
  <c r="D894" i="21"/>
  <c r="D910" i="21"/>
  <c r="D926" i="21"/>
  <c r="D942" i="21"/>
  <c r="D958" i="21"/>
  <c r="D974" i="21"/>
  <c r="D990" i="21"/>
  <c r="D1006" i="21"/>
  <c r="D1022" i="21"/>
  <c r="D363" i="21"/>
  <c r="D379" i="21"/>
  <c r="D395" i="21"/>
  <c r="D411" i="21"/>
  <c r="D427" i="21"/>
  <c r="D443" i="21"/>
  <c r="D459" i="21"/>
  <c r="D475" i="21"/>
  <c r="D491" i="21"/>
  <c r="D507" i="21"/>
  <c r="D523" i="21"/>
  <c r="D539" i="21"/>
  <c r="D555" i="21"/>
  <c r="D571" i="21"/>
  <c r="D587" i="21"/>
  <c r="D603" i="21"/>
  <c r="D619" i="21"/>
  <c r="D635" i="21"/>
  <c r="D651" i="21"/>
  <c r="D667" i="21"/>
  <c r="D683" i="21"/>
  <c r="D699" i="21"/>
  <c r="D715" i="21"/>
  <c r="D731" i="21"/>
  <c r="D747" i="21"/>
  <c r="D763" i="21"/>
  <c r="D779" i="21"/>
  <c r="D795" i="21"/>
  <c r="D811" i="21"/>
  <c r="D827" i="21"/>
  <c r="D843" i="21"/>
  <c r="D859" i="21"/>
  <c r="D875" i="21"/>
  <c r="D891" i="21"/>
  <c r="D907" i="21"/>
  <c r="D923" i="21"/>
  <c r="D939" i="21"/>
  <c r="D955" i="21"/>
  <c r="D971" i="21"/>
  <c r="D987" i="21"/>
  <c r="D1003" i="21"/>
  <c r="D1019" i="21"/>
  <c r="D1035" i="21"/>
  <c r="D364" i="21"/>
  <c r="D380" i="21"/>
  <c r="D396" i="21"/>
  <c r="D412" i="21"/>
  <c r="D428" i="21"/>
  <c r="D444" i="21"/>
  <c r="D460" i="21"/>
  <c r="D476" i="21"/>
  <c r="D492" i="21"/>
  <c r="D508" i="21"/>
  <c r="D524" i="21"/>
  <c r="D540" i="21"/>
  <c r="D556" i="21"/>
  <c r="D572" i="21"/>
  <c r="D588" i="21"/>
  <c r="D604" i="21"/>
  <c r="D620" i="21"/>
  <c r="D636" i="21"/>
  <c r="D652" i="21"/>
  <c r="D668" i="21"/>
  <c r="D684" i="21"/>
  <c r="D700" i="21"/>
  <c r="D716" i="21"/>
  <c r="D732" i="21"/>
  <c r="D748" i="21"/>
  <c r="D764" i="21"/>
  <c r="D780" i="21"/>
  <c r="D796" i="21"/>
  <c r="D812" i="21"/>
  <c r="D828" i="21"/>
  <c r="D844" i="21"/>
  <c r="D860" i="21"/>
  <c r="D876" i="21"/>
  <c r="D892" i="21"/>
  <c r="D908" i="21"/>
  <c r="D924" i="21"/>
  <c r="D940" i="21"/>
  <c r="D956" i="21"/>
  <c r="D972" i="21"/>
  <c r="D988" i="21"/>
  <c r="D1004" i="21"/>
  <c r="D1020" i="21"/>
  <c r="D353" i="21"/>
  <c r="D369" i="21"/>
  <c r="D385" i="21"/>
  <c r="D401" i="21"/>
  <c r="D417" i="21"/>
  <c r="D433" i="21"/>
  <c r="D449" i="21"/>
  <c r="D465" i="21"/>
  <c r="D481" i="21"/>
  <c r="D497" i="21"/>
  <c r="D513" i="21"/>
  <c r="D529" i="21"/>
  <c r="D545" i="21"/>
  <c r="D561" i="21"/>
  <c r="D577" i="21"/>
  <c r="D593" i="21"/>
  <c r="D609" i="21"/>
  <c r="D625" i="21"/>
  <c r="D641" i="21"/>
  <c r="D657" i="21"/>
  <c r="D673" i="21"/>
  <c r="D689" i="21"/>
  <c r="D705" i="21"/>
  <c r="D721" i="21"/>
  <c r="D737" i="21"/>
  <c r="D753" i="21"/>
  <c r="D769" i="21"/>
  <c r="D785" i="21"/>
  <c r="D801" i="21"/>
  <c r="D817" i="21"/>
  <c r="D833" i="21"/>
  <c r="D849" i="21"/>
  <c r="D865" i="21"/>
  <c r="D881" i="21"/>
  <c r="D897" i="21"/>
  <c r="D913" i="21"/>
  <c r="D929" i="21"/>
  <c r="D945" i="21"/>
  <c r="D961" i="21"/>
  <c r="D977" i="21"/>
  <c r="D993" i="21"/>
  <c r="D1009" i="21"/>
  <c r="D1034" i="21"/>
  <c r="D1050" i="21"/>
  <c r="D1066" i="21"/>
  <c r="D1082" i="21"/>
  <c r="D1098" i="21"/>
  <c r="D1114" i="21"/>
  <c r="D1130" i="21"/>
  <c r="D1146" i="21"/>
  <c r="D1162" i="21"/>
  <c r="D1178" i="21"/>
  <c r="D1194" i="21"/>
  <c r="D1210" i="21"/>
  <c r="D1226" i="21"/>
  <c r="D1242" i="21"/>
  <c r="D1258" i="21"/>
  <c r="D1274" i="21"/>
  <c r="D1290" i="21"/>
  <c r="D1306" i="21"/>
  <c r="D1322" i="21"/>
  <c r="D1338" i="21"/>
  <c r="D1354" i="21"/>
  <c r="D1370" i="21"/>
  <c r="D1386" i="21"/>
  <c r="D1402" i="21"/>
  <c r="D1418" i="21"/>
  <c r="D1434" i="21"/>
  <c r="D1450" i="21"/>
  <c r="D1466" i="21"/>
  <c r="D1482" i="21"/>
  <c r="D1498" i="21"/>
  <c r="D1514" i="21"/>
  <c r="D1530" i="21"/>
  <c r="D1546" i="21"/>
  <c r="D1562" i="21"/>
  <c r="D1578" i="21"/>
  <c r="D1594" i="21"/>
  <c r="D1610" i="21"/>
  <c r="D1626" i="21"/>
  <c r="D1642" i="21"/>
  <c r="D1658" i="21"/>
  <c r="D1674" i="21"/>
  <c r="D1690" i="21"/>
  <c r="D1706" i="21"/>
  <c r="D1722" i="21"/>
  <c r="D1738" i="21"/>
  <c r="D1039" i="21"/>
  <c r="D1055" i="21"/>
  <c r="D1071" i="21"/>
  <c r="D1087" i="21"/>
  <c r="D1103" i="21"/>
  <c r="D1119" i="21"/>
  <c r="D1135" i="21"/>
  <c r="D1151" i="21"/>
  <c r="D1167" i="21"/>
  <c r="D1183" i="21"/>
  <c r="D1199" i="21"/>
  <c r="D1215" i="21"/>
  <c r="D1231" i="21"/>
  <c r="D1247" i="21"/>
  <c r="D1263" i="21"/>
  <c r="D1279" i="21"/>
  <c r="D1295" i="21"/>
  <c r="D1311" i="21"/>
  <c r="D1327" i="21"/>
  <c r="D1343" i="21"/>
  <c r="D1359" i="21"/>
  <c r="D1375" i="21"/>
  <c r="D1391" i="21"/>
  <c r="D1407" i="21"/>
  <c r="D1423" i="21"/>
  <c r="D1439" i="21"/>
  <c r="D1455" i="21"/>
  <c r="D1471" i="21"/>
  <c r="D1487" i="21"/>
  <c r="D1503" i="21"/>
  <c r="D1519" i="21"/>
  <c r="D1535" i="21"/>
  <c r="D1551" i="21"/>
  <c r="D1567" i="21"/>
  <c r="D1583" i="21"/>
  <c r="D1599" i="21"/>
  <c r="D1615" i="21"/>
  <c r="D1631" i="21"/>
  <c r="D1647" i="21"/>
  <c r="D1663" i="21"/>
  <c r="D1679" i="21"/>
  <c r="D1695" i="21"/>
  <c r="D1711" i="21"/>
  <c r="D1727" i="21"/>
  <c r="D1743" i="21"/>
  <c r="D1759" i="21"/>
  <c r="D1752" i="21"/>
  <c r="D1036" i="21"/>
  <c r="D1052" i="21"/>
  <c r="D1068" i="21"/>
  <c r="D1084" i="21"/>
  <c r="D1100" i="21"/>
  <c r="D1116" i="21"/>
  <c r="D1132" i="21"/>
  <c r="D1148" i="21"/>
  <c r="D1164" i="21"/>
  <c r="D1180" i="21"/>
  <c r="D1196" i="21"/>
  <c r="D1212" i="21"/>
  <c r="D1228" i="21"/>
  <c r="D1244" i="21"/>
  <c r="D1260" i="21"/>
  <c r="D1276" i="21"/>
  <c r="D1292" i="21"/>
  <c r="D1308" i="21"/>
  <c r="D1324" i="21"/>
  <c r="D1340" i="21"/>
  <c r="D1356" i="21"/>
  <c r="D1372" i="21"/>
  <c r="D1388" i="21"/>
  <c r="D1404" i="21"/>
  <c r="D1420" i="21"/>
  <c r="D1436" i="21"/>
  <c r="D1452" i="21"/>
  <c r="D1468" i="21"/>
  <c r="D1484" i="21"/>
  <c r="D1500" i="21"/>
  <c r="D1516" i="21"/>
  <c r="D1532" i="21"/>
  <c r="D1548" i="21"/>
  <c r="D1564" i="21"/>
  <c r="D1580" i="21"/>
  <c r="D1596" i="21"/>
  <c r="D1612" i="21"/>
  <c r="D1628" i="21"/>
  <c r="D1644" i="21"/>
  <c r="D1660" i="21"/>
  <c r="D1676" i="21"/>
  <c r="D1692" i="21"/>
  <c r="D1708" i="21"/>
  <c r="D1724" i="21"/>
  <c r="D1756" i="21"/>
  <c r="D1033" i="21"/>
  <c r="D1049" i="21"/>
  <c r="D1065" i="21"/>
  <c r="D1081" i="21"/>
  <c r="D1097" i="21"/>
  <c r="D1113" i="21"/>
  <c r="D1129" i="21"/>
  <c r="D1145" i="21"/>
  <c r="D1161" i="21"/>
  <c r="D1177" i="21"/>
  <c r="D1193" i="21"/>
  <c r="D1209" i="21"/>
  <c r="D1225" i="21"/>
  <c r="D1241" i="21"/>
  <c r="D1257" i="21"/>
  <c r="D1273" i="21"/>
  <c r="D1289" i="21"/>
  <c r="D1305" i="21"/>
  <c r="D1321" i="21"/>
  <c r="D1337" i="21"/>
  <c r="D1353" i="21"/>
  <c r="D1369" i="21"/>
  <c r="D1385" i="21"/>
  <c r="D1401" i="21"/>
  <c r="D1417" i="21"/>
  <c r="D1433" i="21"/>
  <c r="D1449" i="21"/>
  <c r="D1465" i="21"/>
  <c r="D1481" i="21"/>
  <c r="D1497" i="21"/>
  <c r="D1513" i="21"/>
  <c r="D1529" i="21"/>
  <c r="D1545" i="21"/>
  <c r="D1561" i="21"/>
  <c r="D1577" i="21"/>
  <c r="D1593" i="21"/>
  <c r="D1609" i="21"/>
  <c r="D1625" i="21"/>
  <c r="D1641" i="21"/>
  <c r="D1657" i="21"/>
  <c r="D1673" i="21"/>
  <c r="D1689" i="21"/>
  <c r="D1705" i="21"/>
  <c r="D1721" i="21"/>
  <c r="D1737" i="21"/>
  <c r="D1753" i="21"/>
  <c r="D135" i="21"/>
  <c r="D151" i="21"/>
  <c r="D167" i="21"/>
  <c r="D183" i="21"/>
  <c r="D199" i="21"/>
  <c r="D215" i="21"/>
  <c r="D231" i="21"/>
  <c r="D247" i="21"/>
  <c r="D263" i="21"/>
  <c r="D279" i="21"/>
  <c r="D295" i="21"/>
  <c r="D311" i="21"/>
  <c r="D327" i="21"/>
  <c r="D343" i="21"/>
  <c r="D4" i="21"/>
  <c r="D20" i="21"/>
  <c r="D36" i="21"/>
  <c r="D52" i="21"/>
  <c r="D68" i="21"/>
  <c r="D84" i="21"/>
  <c r="D100" i="21"/>
  <c r="D116" i="21"/>
  <c r="D132" i="21"/>
  <c r="D148" i="21"/>
  <c r="D164" i="21"/>
  <c r="D180" i="21"/>
  <c r="D196" i="21"/>
  <c r="D212" i="21"/>
  <c r="D228" i="21"/>
  <c r="D244" i="21"/>
  <c r="D260" i="21"/>
  <c r="D276" i="21"/>
  <c r="D292" i="21"/>
  <c r="D308" i="21"/>
  <c r="D324" i="21"/>
  <c r="D340" i="21"/>
  <c r="D9" i="21"/>
  <c r="D25" i="21"/>
  <c r="D41" i="21"/>
  <c r="D57" i="21"/>
  <c r="D73" i="21"/>
  <c r="D89" i="21"/>
  <c r="D105" i="21"/>
  <c r="D121" i="21"/>
  <c r="D137" i="21"/>
  <c r="D153" i="21"/>
  <c r="D169" i="21"/>
  <c r="D185" i="21"/>
  <c r="D201" i="21"/>
  <c r="D217" i="21"/>
  <c r="D233" i="21"/>
  <c r="D249" i="21"/>
  <c r="D265" i="21"/>
  <c r="D281" i="21"/>
  <c r="D297" i="21"/>
  <c r="D313" i="21"/>
  <c r="D329" i="21"/>
  <c r="D354" i="21"/>
  <c r="D370" i="21"/>
  <c r="D386" i="21"/>
  <c r="D402" i="21"/>
  <c r="D418" i="21"/>
  <c r="D434" i="21"/>
  <c r="D450" i="21"/>
  <c r="D466" i="21"/>
  <c r="D482" i="21"/>
  <c r="D498" i="21"/>
  <c r="D514" i="21"/>
  <c r="D530" i="21"/>
  <c r="D546" i="21"/>
  <c r="D562" i="21"/>
  <c r="D578" i="21"/>
  <c r="D594" i="21"/>
  <c r="D610" i="21"/>
  <c r="D626" i="21"/>
  <c r="D642" i="21"/>
  <c r="D658" i="21"/>
  <c r="D674" i="21"/>
  <c r="D690" i="21"/>
  <c r="D706" i="21"/>
  <c r="D722" i="21"/>
  <c r="D738" i="21"/>
  <c r="D754" i="21"/>
  <c r="D770" i="21"/>
  <c r="D786" i="21"/>
  <c r="D802" i="21"/>
  <c r="D818" i="21"/>
  <c r="D834" i="21"/>
  <c r="D850" i="21"/>
  <c r="D866" i="21"/>
  <c r="D882" i="21"/>
  <c r="D898" i="21"/>
  <c r="D914" i="21"/>
  <c r="D930" i="21"/>
  <c r="D946" i="21"/>
  <c r="D962" i="21"/>
  <c r="D978" i="21"/>
  <c r="D994" i="21"/>
  <c r="D1010" i="21"/>
  <c r="D1026" i="21"/>
  <c r="D367" i="21"/>
  <c r="D383" i="21"/>
  <c r="D399" i="21"/>
  <c r="D415" i="21"/>
  <c r="D431" i="21"/>
  <c r="D447" i="21"/>
  <c r="D463" i="21"/>
  <c r="D479" i="21"/>
  <c r="D495" i="21"/>
  <c r="D511" i="21"/>
  <c r="D527" i="21"/>
  <c r="D543" i="21"/>
  <c r="D559" i="21"/>
  <c r="D575" i="21"/>
  <c r="D591" i="21"/>
  <c r="D607" i="21"/>
  <c r="D623" i="21"/>
  <c r="D639" i="21"/>
  <c r="D655" i="21"/>
  <c r="D671" i="21"/>
  <c r="D687" i="21"/>
  <c r="D703" i="21"/>
  <c r="D719" i="21"/>
  <c r="D735" i="21"/>
  <c r="D751" i="21"/>
  <c r="D767" i="21"/>
  <c r="D783" i="21"/>
  <c r="D799" i="21"/>
  <c r="D815" i="21"/>
  <c r="D831" i="21"/>
  <c r="D847" i="21"/>
  <c r="D863" i="21"/>
  <c r="D879" i="21"/>
  <c r="D895" i="21"/>
  <c r="D911" i="21"/>
  <c r="D927" i="21"/>
  <c r="D943" i="21"/>
  <c r="D959" i="21"/>
  <c r="D975" i="21"/>
  <c r="D991" i="21"/>
  <c r="D1007" i="21"/>
  <c r="D1023" i="21"/>
  <c r="D352" i="21"/>
  <c r="D368" i="21"/>
  <c r="D384" i="21"/>
  <c r="D400" i="21"/>
  <c r="D416" i="21"/>
  <c r="D432" i="21"/>
  <c r="D448" i="21"/>
  <c r="D464" i="21"/>
  <c r="D480" i="21"/>
  <c r="D496" i="21"/>
  <c r="D512" i="21"/>
  <c r="D528" i="21"/>
  <c r="D544" i="21"/>
  <c r="D560" i="21"/>
  <c r="D576" i="21"/>
  <c r="D592" i="21"/>
  <c r="D608" i="21"/>
  <c r="D624" i="21"/>
  <c r="D640" i="21"/>
  <c r="D656" i="21"/>
  <c r="D672" i="21"/>
  <c r="D688" i="21"/>
  <c r="D704" i="21"/>
  <c r="D720" i="21"/>
  <c r="D736" i="21"/>
  <c r="D752" i="21"/>
  <c r="D768" i="21"/>
  <c r="D784" i="21"/>
  <c r="D800" i="21"/>
  <c r="D816" i="21"/>
  <c r="D832" i="21"/>
  <c r="D848" i="21"/>
  <c r="D864" i="21"/>
  <c r="D880" i="21"/>
  <c r="D896" i="21"/>
  <c r="D912" i="21"/>
  <c r="D928" i="21"/>
  <c r="D944" i="21"/>
  <c r="D960" i="21"/>
  <c r="D976" i="21"/>
  <c r="D992" i="21"/>
  <c r="D1008" i="21"/>
  <c r="D1024" i="21"/>
  <c r="D357" i="21"/>
  <c r="D373" i="21"/>
  <c r="D389" i="21"/>
  <c r="D405" i="21"/>
  <c r="D421" i="21"/>
  <c r="D437" i="21"/>
  <c r="D453" i="21"/>
  <c r="D469" i="21"/>
  <c r="D485" i="21"/>
  <c r="D501" i="21"/>
  <c r="D517" i="21"/>
  <c r="D533" i="21"/>
  <c r="D549" i="21"/>
  <c r="D565" i="21"/>
  <c r="D581" i="21"/>
  <c r="D597" i="21"/>
  <c r="D613" i="21"/>
  <c r="D629" i="21"/>
  <c r="D645" i="21"/>
  <c r="D661" i="21"/>
  <c r="D677" i="21"/>
  <c r="D693" i="21"/>
  <c r="D709" i="21"/>
  <c r="D725" i="21"/>
  <c r="D741" i="21"/>
  <c r="D757" i="21"/>
  <c r="D773" i="21"/>
  <c r="D789" i="21"/>
  <c r="D805" i="21"/>
  <c r="D821" i="21"/>
  <c r="D837" i="21"/>
  <c r="D853" i="21"/>
  <c r="D869" i="21"/>
  <c r="D885" i="21"/>
  <c r="D901" i="21"/>
  <c r="D917" i="21"/>
  <c r="D933" i="21"/>
  <c r="D949" i="21"/>
  <c r="D965" i="21"/>
  <c r="D981" i="21"/>
  <c r="D997" i="21"/>
  <c r="D1013" i="21"/>
  <c r="D1038" i="21"/>
  <c r="D1054" i="21"/>
  <c r="D1070" i="21"/>
  <c r="D1086" i="21"/>
  <c r="D1102" i="21"/>
  <c r="D1118" i="21"/>
  <c r="D1134" i="21"/>
  <c r="D1150" i="21"/>
  <c r="D1166" i="21"/>
  <c r="D1182" i="21"/>
  <c r="D1198" i="21"/>
  <c r="D1214" i="21"/>
  <c r="D1230" i="21"/>
  <c r="D1246" i="21"/>
  <c r="D1262" i="21"/>
  <c r="D1278" i="21"/>
  <c r="D1294" i="21"/>
  <c r="D1310" i="21"/>
  <c r="D1326" i="21"/>
  <c r="D1342" i="21"/>
  <c r="D1358" i="21"/>
  <c r="D1374" i="21"/>
  <c r="D1390" i="21"/>
  <c r="D1406" i="21"/>
  <c r="D1422" i="21"/>
  <c r="D1438" i="21"/>
  <c r="D1454" i="21"/>
  <c r="D1470" i="21"/>
  <c r="D1486" i="21"/>
  <c r="D1502" i="21"/>
  <c r="D1518" i="21"/>
  <c r="D1534" i="21"/>
  <c r="D1550" i="21"/>
  <c r="D1566" i="21"/>
  <c r="D1582" i="21"/>
  <c r="D1598" i="21"/>
  <c r="D1614" i="21"/>
  <c r="D1630" i="21"/>
  <c r="D1646" i="21"/>
  <c r="D1662" i="21"/>
  <c r="D1678" i="21"/>
  <c r="D1694" i="21"/>
  <c r="D1710" i="21"/>
  <c r="D1726" i="21"/>
  <c r="D1742" i="21"/>
  <c r="D1043" i="21"/>
  <c r="D1059" i="21"/>
  <c r="D1075" i="21"/>
  <c r="D1091" i="21"/>
  <c r="D1107" i="21"/>
  <c r="D1123" i="21"/>
  <c r="D1139" i="21"/>
  <c r="D1155" i="21"/>
  <c r="D1171" i="21"/>
  <c r="D1187" i="21"/>
  <c r="D1203" i="21"/>
  <c r="D1219" i="21"/>
  <c r="D1235" i="21"/>
  <c r="D1251" i="21"/>
  <c r="D1267" i="21"/>
  <c r="D1283" i="21"/>
  <c r="D1299" i="21"/>
  <c r="D1315" i="21"/>
  <c r="D1331" i="21"/>
  <c r="D1347" i="21"/>
  <c r="D1363" i="21"/>
  <c r="D1379" i="21"/>
  <c r="D1395" i="21"/>
  <c r="D1411" i="21"/>
  <c r="D1427" i="21"/>
  <c r="D1443" i="21"/>
  <c r="D1459" i="21"/>
  <c r="D1475" i="21"/>
  <c r="D1491" i="21"/>
  <c r="D1507" i="21"/>
  <c r="D1523" i="21"/>
  <c r="D1539" i="21"/>
  <c r="D1555" i="21"/>
  <c r="D1571" i="21"/>
  <c r="D1587" i="21"/>
  <c r="D1603" i="21"/>
  <c r="D1619" i="21"/>
  <c r="D1635" i="21"/>
  <c r="D1651" i="21"/>
  <c r="D1667" i="21"/>
  <c r="D1683" i="21"/>
  <c r="D1699" i="21"/>
  <c r="D1715" i="21"/>
  <c r="D1731" i="21"/>
  <c r="D1747" i="21"/>
  <c r="D1728" i="21"/>
  <c r="D1040" i="21"/>
  <c r="D1056" i="21"/>
  <c r="D1072" i="21"/>
  <c r="D1088" i="21"/>
  <c r="D1104" i="21"/>
  <c r="D1120" i="21"/>
  <c r="D1136" i="21"/>
  <c r="D1152" i="21"/>
  <c r="D1168" i="21"/>
  <c r="D1184" i="21"/>
  <c r="D1200" i="21"/>
  <c r="D1216" i="21"/>
  <c r="D1232" i="21"/>
  <c r="D1248" i="21"/>
  <c r="D1264" i="21"/>
  <c r="D1280" i="21"/>
  <c r="D1296" i="21"/>
  <c r="D1312" i="21"/>
  <c r="D1328" i="21"/>
  <c r="D1344" i="21"/>
  <c r="D1360" i="21"/>
  <c r="D1376" i="21"/>
  <c r="D1392" i="21"/>
  <c r="D1408" i="21"/>
  <c r="D1424" i="21"/>
  <c r="D1440" i="21"/>
  <c r="D1456" i="21"/>
  <c r="D1472" i="21"/>
  <c r="D1488" i="21"/>
  <c r="D1504" i="21"/>
  <c r="D1520" i="21"/>
  <c r="D1536" i="21"/>
  <c r="D1552" i="21"/>
  <c r="D1568" i="21"/>
  <c r="D1584" i="21"/>
  <c r="D1600" i="21"/>
  <c r="D1616" i="21"/>
  <c r="D1632" i="21"/>
  <c r="D1648" i="21"/>
  <c r="D1664" i="21"/>
  <c r="D1680" i="21"/>
  <c r="D1696" i="21"/>
  <c r="D1712" i="21"/>
  <c r="D1732" i="21"/>
  <c r="D1758" i="21"/>
  <c r="D1037" i="21"/>
  <c r="D1053" i="21"/>
  <c r="D1069" i="21"/>
  <c r="D1085" i="21"/>
  <c r="D1101" i="21"/>
  <c r="D1117" i="21"/>
  <c r="D1133" i="21"/>
  <c r="D1149" i="21"/>
  <c r="D1165" i="21"/>
  <c r="D1181" i="21"/>
  <c r="D1197" i="21"/>
  <c r="D1213" i="21"/>
  <c r="D1229" i="21"/>
  <c r="D1245" i="21"/>
  <c r="D1261" i="21"/>
  <c r="D1277" i="21"/>
  <c r="D1293" i="21"/>
  <c r="D1309" i="21"/>
  <c r="D1325" i="21"/>
  <c r="D1341" i="21"/>
  <c r="D1357" i="21"/>
  <c r="D1373" i="21"/>
  <c r="D1389" i="21"/>
  <c r="D1405" i="21"/>
  <c r="D1421" i="21"/>
  <c r="D1437" i="21"/>
  <c r="D1453" i="21"/>
  <c r="D1469" i="21"/>
  <c r="D1485" i="21"/>
  <c r="D1501" i="21"/>
  <c r="D1517" i="21"/>
  <c r="D1533" i="21"/>
  <c r="D1549" i="21"/>
  <c r="D1565" i="21"/>
  <c r="D1581" i="21"/>
  <c r="D1597" i="21"/>
  <c r="D1613" i="21"/>
  <c r="D1629" i="21"/>
  <c r="D1645" i="21"/>
  <c r="D1661" i="21"/>
  <c r="D1677" i="21"/>
  <c r="D1693" i="21"/>
  <c r="D1709" i="21"/>
  <c r="D1725" i="21"/>
  <c r="D1741" i="21"/>
  <c r="D1757" i="21"/>
  <c r="D155" i="21"/>
  <c r="D171" i="21"/>
  <c r="D187" i="21"/>
  <c r="D203" i="21"/>
  <c r="D219" i="21"/>
  <c r="D235" i="21"/>
  <c r="D251" i="21"/>
  <c r="D267" i="21"/>
  <c r="D283" i="21"/>
  <c r="D299" i="21"/>
  <c r="D315" i="21"/>
  <c r="D331" i="21"/>
  <c r="D347" i="21"/>
  <c r="D8" i="21"/>
  <c r="D24" i="21"/>
  <c r="D40" i="21"/>
  <c r="D56" i="21"/>
  <c r="D72" i="21"/>
  <c r="D88" i="21"/>
  <c r="D104" i="21"/>
  <c r="D120" i="21"/>
  <c r="D136" i="21"/>
  <c r="D152" i="21"/>
  <c r="D168" i="21"/>
  <c r="D184" i="21"/>
  <c r="D200" i="21"/>
  <c r="D216" i="21"/>
  <c r="D232" i="21"/>
  <c r="D248" i="21"/>
  <c r="D264" i="21"/>
  <c r="D280" i="21"/>
  <c r="D296" i="21"/>
  <c r="D312" i="21"/>
  <c r="D328" i="21"/>
  <c r="D344" i="21"/>
  <c r="D13" i="21"/>
  <c r="D29" i="21"/>
  <c r="D45" i="21"/>
  <c r="D61" i="21"/>
  <c r="D77" i="21"/>
  <c r="D93" i="21"/>
  <c r="D109" i="21"/>
  <c r="D125" i="21"/>
  <c r="D141" i="21"/>
  <c r="D157" i="21"/>
  <c r="D173" i="21"/>
  <c r="D189" i="21"/>
  <c r="D205" i="21"/>
  <c r="D221" i="21"/>
  <c r="D237" i="21"/>
  <c r="D253" i="21"/>
  <c r="D269" i="21"/>
  <c r="D285" i="21"/>
  <c r="D301" i="21"/>
  <c r="D317" i="21"/>
  <c r="D333" i="21"/>
  <c r="D358" i="21"/>
  <c r="D374" i="21"/>
  <c r="D390" i="21"/>
  <c r="D406" i="21"/>
  <c r="D422" i="21"/>
  <c r="D438" i="21"/>
  <c r="D454" i="21"/>
  <c r="D470" i="21"/>
  <c r="D486" i="21"/>
  <c r="D502" i="21"/>
  <c r="D518" i="21"/>
  <c r="D534" i="21"/>
  <c r="D550" i="21"/>
  <c r="D566" i="21"/>
  <c r="D582" i="21"/>
  <c r="D598" i="21"/>
  <c r="D614" i="21"/>
  <c r="D630" i="21"/>
  <c r="D646" i="21"/>
  <c r="D662" i="21"/>
  <c r="D678" i="21"/>
  <c r="D694" i="21"/>
  <c r="D710" i="21"/>
  <c r="D726" i="21"/>
  <c r="D742" i="21"/>
  <c r="D758" i="21"/>
  <c r="D774" i="21"/>
  <c r="D790" i="21"/>
  <c r="D806" i="21"/>
  <c r="D822" i="21"/>
  <c r="D838" i="21"/>
  <c r="D854" i="21"/>
  <c r="D870" i="21"/>
  <c r="D886" i="21"/>
  <c r="D902" i="21"/>
  <c r="D918" i="21"/>
  <c r="D934" i="21"/>
  <c r="D950" i="21"/>
  <c r="D966" i="21"/>
  <c r="D982" i="21"/>
  <c r="D998" i="21"/>
  <c r="D1014" i="21"/>
  <c r="D1030" i="21"/>
  <c r="D371" i="21"/>
  <c r="D387" i="21"/>
  <c r="D403" i="21"/>
  <c r="D419" i="21"/>
  <c r="D435" i="21"/>
  <c r="D451" i="21"/>
  <c r="D467" i="21"/>
  <c r="D483" i="21"/>
  <c r="D499" i="21"/>
  <c r="D515" i="21"/>
  <c r="D531" i="21"/>
  <c r="D547" i="21"/>
  <c r="D563" i="21"/>
  <c r="D579" i="21"/>
  <c r="D595" i="21"/>
  <c r="D611" i="21"/>
  <c r="D627" i="21"/>
  <c r="D643" i="21"/>
  <c r="D659" i="21"/>
  <c r="D675" i="21"/>
  <c r="D691" i="21"/>
  <c r="D707" i="21"/>
  <c r="D723" i="21"/>
  <c r="D739" i="21"/>
  <c r="D755" i="21"/>
  <c r="D771" i="21"/>
  <c r="D787" i="21"/>
  <c r="D803" i="21"/>
  <c r="D819" i="21"/>
  <c r="D835" i="21"/>
  <c r="D851" i="21"/>
  <c r="D867" i="21"/>
  <c r="D883" i="21"/>
  <c r="D899" i="21"/>
  <c r="D915" i="21"/>
  <c r="D931" i="21"/>
  <c r="D947" i="21"/>
  <c r="D963" i="21"/>
  <c r="D979" i="21"/>
  <c r="D995" i="21"/>
  <c r="D1011" i="21"/>
  <c r="D1027" i="21"/>
  <c r="D356" i="21"/>
  <c r="D372" i="21"/>
  <c r="D388" i="21"/>
  <c r="D404" i="21"/>
  <c r="D420" i="21"/>
  <c r="D436" i="21"/>
  <c r="D452" i="21"/>
  <c r="D468" i="21"/>
  <c r="D484" i="21"/>
  <c r="D500" i="21"/>
  <c r="D516" i="21"/>
  <c r="D532" i="21"/>
  <c r="D548" i="21"/>
  <c r="D564" i="21"/>
  <c r="D580" i="21"/>
  <c r="D596" i="21"/>
  <c r="D612" i="21"/>
  <c r="D628" i="21"/>
  <c r="D644" i="21"/>
  <c r="D660" i="21"/>
  <c r="D676" i="21"/>
  <c r="D692" i="21"/>
  <c r="D708" i="21"/>
  <c r="D724" i="21"/>
  <c r="D740" i="21"/>
  <c r="D756" i="21"/>
  <c r="D772" i="21"/>
  <c r="D788" i="21"/>
  <c r="D804" i="21"/>
  <c r="D820" i="21"/>
  <c r="D836" i="21"/>
  <c r="D852" i="21"/>
  <c r="D868" i="21"/>
  <c r="D884" i="21"/>
  <c r="D900" i="21"/>
  <c r="D916" i="21"/>
  <c r="D932" i="21"/>
  <c r="D948" i="21"/>
  <c r="D964" i="21"/>
  <c r="D980" i="21"/>
  <c r="D996" i="21"/>
  <c r="D1012" i="21"/>
  <c r="D345" i="21"/>
  <c r="D361" i="21"/>
  <c r="D377" i="21"/>
  <c r="D393" i="21"/>
  <c r="D409" i="21"/>
  <c r="D425" i="21"/>
  <c r="D441" i="21"/>
  <c r="D457" i="21"/>
  <c r="D473" i="21"/>
  <c r="D489" i="21"/>
  <c r="D505" i="21"/>
  <c r="D521" i="21"/>
  <c r="D537" i="21"/>
  <c r="D553" i="21"/>
  <c r="D569" i="21"/>
  <c r="D585" i="21"/>
  <c r="D601" i="21"/>
  <c r="D617" i="21"/>
  <c r="D633" i="21"/>
  <c r="D649" i="21"/>
  <c r="D665" i="21"/>
  <c r="D681" i="21"/>
  <c r="D697" i="21"/>
  <c r="D713" i="21"/>
  <c r="D729" i="21"/>
  <c r="D745" i="21"/>
  <c r="D761" i="21"/>
  <c r="D777" i="21"/>
  <c r="D793" i="21"/>
  <c r="D809" i="21"/>
  <c r="D825" i="21"/>
  <c r="D841" i="21"/>
  <c r="D857" i="21"/>
  <c r="D873" i="21"/>
  <c r="D889" i="21"/>
  <c r="D905" i="21"/>
  <c r="D921" i="21"/>
  <c r="D937" i="21"/>
  <c r="D953" i="21"/>
  <c r="D969" i="21"/>
  <c r="D985" i="21"/>
  <c r="D1001" i="21"/>
  <c r="D1017" i="21"/>
  <c r="D1042" i="21"/>
  <c r="D1058" i="21"/>
  <c r="D1074" i="21"/>
  <c r="D1090" i="21"/>
  <c r="D1106" i="21"/>
  <c r="D1122" i="21"/>
  <c r="D1138" i="21"/>
  <c r="D1154" i="21"/>
  <c r="D1170" i="21"/>
  <c r="D1186" i="21"/>
  <c r="D1202" i="21"/>
  <c r="D1218" i="21"/>
  <c r="D1234" i="21"/>
  <c r="D1250" i="21"/>
  <c r="D1266" i="21"/>
  <c r="D1282" i="21"/>
  <c r="D1298" i="21"/>
  <c r="D1314" i="21"/>
  <c r="D1330" i="21"/>
  <c r="D1346" i="21"/>
  <c r="D1362" i="21"/>
  <c r="D1378" i="21"/>
  <c r="D1394" i="21"/>
  <c r="D1410" i="21"/>
  <c r="D1426" i="21"/>
  <c r="D1442" i="21"/>
  <c r="D1458" i="21"/>
  <c r="D1474" i="21"/>
  <c r="D1490" i="21"/>
  <c r="D1506" i="21"/>
  <c r="D1522" i="21"/>
  <c r="D1538" i="21"/>
  <c r="D1554" i="21"/>
  <c r="D1570" i="21"/>
  <c r="D1586" i="21"/>
  <c r="D1602" i="21"/>
  <c r="D1618" i="21"/>
  <c r="D1634" i="21"/>
  <c r="D1650" i="21"/>
  <c r="D1666" i="21"/>
  <c r="D1682" i="21"/>
  <c r="D1698" i="21"/>
  <c r="D1714" i="21"/>
  <c r="D1730" i="21"/>
  <c r="D1746" i="21"/>
  <c r="D1047" i="21"/>
  <c r="D1063" i="21"/>
  <c r="D1079" i="21"/>
  <c r="D1095" i="21"/>
  <c r="D1111" i="21"/>
  <c r="D1127" i="21"/>
  <c r="D1143" i="21"/>
  <c r="D1159" i="21"/>
  <c r="D1175" i="21"/>
  <c r="D1191" i="21"/>
  <c r="D1207" i="21"/>
  <c r="D1223" i="21"/>
  <c r="D1239" i="21"/>
  <c r="D1255" i="21"/>
  <c r="D1271" i="21"/>
  <c r="D1287" i="21"/>
  <c r="D1303" i="21"/>
  <c r="D1319" i="21"/>
  <c r="D1335" i="21"/>
  <c r="D1351" i="21"/>
  <c r="D1367" i="21"/>
  <c r="D1383" i="21"/>
  <c r="D1399" i="21"/>
  <c r="D1415" i="21"/>
  <c r="D1431" i="21"/>
  <c r="D1447" i="21"/>
  <c r="D1463" i="21"/>
  <c r="D1479" i="21"/>
  <c r="D1495" i="21"/>
  <c r="D1511" i="21"/>
  <c r="D1527" i="21"/>
  <c r="D1543" i="21"/>
  <c r="D1559" i="21"/>
  <c r="D1575" i="21"/>
  <c r="D1591" i="21"/>
  <c r="D1607" i="21"/>
  <c r="D1623" i="21"/>
  <c r="D1639" i="21"/>
  <c r="D1655" i="21"/>
  <c r="D1671" i="21"/>
  <c r="D1687" i="21"/>
  <c r="D1703" i="21"/>
  <c r="D1719" i="21"/>
  <c r="D1735" i="21"/>
  <c r="D1751" i="21"/>
  <c r="D1736" i="21"/>
  <c r="D1028" i="21"/>
  <c r="D1044" i="21"/>
  <c r="D1060" i="21"/>
  <c r="D1076" i="21"/>
  <c r="D1092" i="21"/>
  <c r="D1108" i="21"/>
  <c r="D1124" i="21"/>
  <c r="D1140" i="21"/>
  <c r="D1156" i="21"/>
  <c r="D1172" i="21"/>
  <c r="D1188" i="21"/>
  <c r="D1204" i="21"/>
  <c r="D1220" i="21"/>
  <c r="D1236" i="21"/>
  <c r="D1252" i="21"/>
  <c r="D1268" i="21"/>
  <c r="D1284" i="21"/>
  <c r="D1300" i="21"/>
  <c r="D1316" i="21"/>
  <c r="D1332" i="21"/>
  <c r="D1348" i="21"/>
  <c r="D1364" i="21"/>
  <c r="D1380" i="21"/>
  <c r="D1396" i="21"/>
  <c r="D1412" i="21"/>
  <c r="D1428" i="21"/>
  <c r="D1444" i="21"/>
  <c r="D1460" i="21"/>
  <c r="D1476" i="21"/>
  <c r="D1492" i="21"/>
  <c r="D1508" i="21"/>
  <c r="D1524" i="21"/>
  <c r="D1540" i="21"/>
  <c r="D1556" i="21"/>
  <c r="D1572" i="21"/>
  <c r="D1588" i="21"/>
  <c r="D1604" i="21"/>
  <c r="D1620" i="21"/>
  <c r="D1636" i="21"/>
  <c r="D1652" i="21"/>
  <c r="D1668" i="21"/>
  <c r="D1684" i="21"/>
  <c r="D1700" i="21"/>
  <c r="D1716" i="21"/>
  <c r="D1740" i="21"/>
  <c r="D1025" i="21"/>
  <c r="D1041" i="21"/>
  <c r="D1057" i="21"/>
  <c r="D1073" i="21"/>
  <c r="D1089" i="21"/>
  <c r="D1105" i="21"/>
  <c r="D1121" i="21"/>
  <c r="D1137" i="21"/>
  <c r="D1153" i="21"/>
  <c r="D1169" i="21"/>
  <c r="D1185" i="21"/>
  <c r="D1201" i="21"/>
  <c r="D1217" i="21"/>
  <c r="D1233" i="21"/>
  <c r="D1249" i="21"/>
  <c r="D1265" i="21"/>
  <c r="D1281" i="21"/>
  <c r="D1297" i="21"/>
  <c r="D1313" i="21"/>
  <c r="D1329" i="21"/>
  <c r="D1345" i="21"/>
  <c r="D1361" i="21"/>
  <c r="D1377" i="21"/>
  <c r="D1393" i="21"/>
  <c r="D1409" i="21"/>
  <c r="D1425" i="21"/>
  <c r="D1441" i="21"/>
  <c r="D1457" i="21"/>
  <c r="D1473" i="21"/>
  <c r="D1489" i="21"/>
  <c r="D1505" i="21"/>
  <c r="D1521" i="21"/>
  <c r="D1537" i="21"/>
  <c r="D1553" i="21"/>
  <c r="D1569" i="21"/>
  <c r="D1585" i="21"/>
  <c r="D1601" i="21"/>
  <c r="D1617" i="21"/>
  <c r="D1633" i="21"/>
  <c r="D1649" i="21"/>
  <c r="D1665" i="21"/>
  <c r="D1681" i="21"/>
  <c r="D1697" i="21"/>
  <c r="D1713" i="21"/>
  <c r="D1729" i="21"/>
  <c r="D1745" i="21"/>
  <c r="D1750" i="21"/>
  <c r="K4" i="21" l="1"/>
  <c r="K8" i="21"/>
  <c r="K12" i="21"/>
  <c r="K16" i="21"/>
  <c r="K20" i="21"/>
  <c r="K24" i="21"/>
  <c r="K28" i="21"/>
  <c r="K32" i="21"/>
  <c r="K36" i="21"/>
  <c r="K40" i="21"/>
  <c r="K44" i="21"/>
  <c r="K48" i="21"/>
  <c r="K52" i="21"/>
  <c r="K56" i="21"/>
  <c r="K60" i="21"/>
  <c r="K64" i="21"/>
  <c r="K68" i="21"/>
  <c r="K72" i="21"/>
  <c r="K76" i="21"/>
  <c r="K80" i="21"/>
  <c r="K84" i="21"/>
  <c r="K88" i="21"/>
  <c r="K92" i="21"/>
  <c r="K96" i="21"/>
  <c r="K100" i="21"/>
  <c r="K104" i="21"/>
  <c r="K108" i="21"/>
  <c r="K112" i="21"/>
  <c r="K116" i="21"/>
  <c r="K120" i="21"/>
  <c r="K124" i="21"/>
  <c r="K128" i="21"/>
  <c r="K132" i="21"/>
  <c r="K136" i="21"/>
  <c r="K140" i="21"/>
  <c r="K144" i="21"/>
  <c r="K148" i="21"/>
  <c r="K152" i="21"/>
  <c r="K156" i="21"/>
  <c r="K160" i="21"/>
  <c r="K164" i="21"/>
  <c r="K168" i="21"/>
  <c r="K172" i="21"/>
  <c r="K176" i="21"/>
  <c r="K180" i="21"/>
  <c r="K5" i="21"/>
  <c r="K9" i="21"/>
  <c r="K13" i="21"/>
  <c r="K17" i="21"/>
  <c r="K21" i="21"/>
  <c r="K25" i="21"/>
  <c r="K29" i="21"/>
  <c r="K33" i="21"/>
  <c r="K37" i="21"/>
  <c r="K41" i="21"/>
  <c r="K45" i="21"/>
  <c r="K49" i="21"/>
  <c r="K53" i="21"/>
  <c r="K57" i="21"/>
  <c r="K61" i="21"/>
  <c r="K65" i="21"/>
  <c r="K69" i="21"/>
  <c r="K73" i="21"/>
  <c r="K77" i="21"/>
  <c r="K81" i="21"/>
  <c r="K85" i="21"/>
  <c r="K89" i="21"/>
  <c r="K93" i="21"/>
  <c r="K97" i="21"/>
  <c r="K101" i="21"/>
  <c r="K105" i="21"/>
  <c r="K109" i="21"/>
  <c r="K113" i="21"/>
  <c r="K117" i="21"/>
  <c r="K121" i="21"/>
  <c r="K125" i="21"/>
  <c r="K129" i="21"/>
  <c r="K133" i="21"/>
  <c r="K137" i="21"/>
  <c r="K141" i="21"/>
  <c r="K145" i="21"/>
  <c r="K149" i="21"/>
  <c r="K153" i="21"/>
  <c r="K157" i="21"/>
  <c r="K161" i="21"/>
  <c r="K165" i="21"/>
  <c r="K169" i="21"/>
  <c r="K173" i="21"/>
  <c r="K177" i="21"/>
  <c r="K181" i="21"/>
  <c r="K185" i="21"/>
  <c r="K189" i="21"/>
  <c r="K193" i="21"/>
  <c r="K197" i="21"/>
  <c r="K201" i="21"/>
  <c r="K205" i="21"/>
  <c r="K209" i="21"/>
  <c r="K213" i="21"/>
  <c r="K217" i="21"/>
  <c r="K221" i="21"/>
  <c r="K225" i="21"/>
  <c r="K229" i="21"/>
  <c r="K233" i="21"/>
  <c r="K237" i="21"/>
  <c r="K241" i="21"/>
  <c r="K245" i="21"/>
  <c r="K249" i="21"/>
  <c r="K253" i="21"/>
  <c r="K257" i="21"/>
  <c r="K261" i="21"/>
  <c r="K265" i="21"/>
  <c r="K269" i="21"/>
  <c r="K273" i="21"/>
  <c r="K277" i="21"/>
  <c r="K281" i="21"/>
  <c r="K285" i="21"/>
  <c r="K289" i="21"/>
  <c r="K293" i="21"/>
  <c r="K297" i="21"/>
  <c r="K301" i="21"/>
  <c r="K305" i="21"/>
  <c r="K309" i="21"/>
  <c r="K313" i="21"/>
  <c r="K317" i="21"/>
  <c r="K321" i="21"/>
  <c r="K325" i="21"/>
  <c r="K329" i="21"/>
  <c r="K333" i="21"/>
  <c r="K337" i="21"/>
  <c r="K341" i="21"/>
  <c r="K6" i="21"/>
  <c r="K10" i="21"/>
  <c r="K14" i="21"/>
  <c r="K18" i="21"/>
  <c r="K22" i="21"/>
  <c r="K26" i="21"/>
  <c r="K30" i="21"/>
  <c r="K34" i="21"/>
  <c r="K38" i="21"/>
  <c r="K42" i="21"/>
  <c r="K46" i="21"/>
  <c r="K50" i="21"/>
  <c r="K54" i="21"/>
  <c r="K58" i="21"/>
  <c r="K62" i="21"/>
  <c r="K66" i="21"/>
  <c r="K70" i="21"/>
  <c r="K74" i="21"/>
  <c r="K78" i="21"/>
  <c r="K82" i="21"/>
  <c r="K86" i="21"/>
  <c r="K90" i="21"/>
  <c r="K94" i="21"/>
  <c r="K98" i="21"/>
  <c r="K102" i="21"/>
  <c r="K106" i="21"/>
  <c r="K110" i="21"/>
  <c r="K114" i="21"/>
  <c r="K118" i="21"/>
  <c r="K122" i="21"/>
  <c r="K126" i="21"/>
  <c r="K130" i="21"/>
  <c r="K134" i="21"/>
  <c r="K138" i="21"/>
  <c r="K142" i="21"/>
  <c r="K146" i="21"/>
  <c r="K150" i="21"/>
  <c r="K154" i="21"/>
  <c r="K158" i="21"/>
  <c r="K162" i="21"/>
  <c r="K166" i="21"/>
  <c r="K170" i="21"/>
  <c r="K174" i="21"/>
  <c r="K178" i="21"/>
  <c r="K182" i="21"/>
  <c r="K186" i="21"/>
  <c r="K190" i="21"/>
  <c r="K194" i="21"/>
  <c r="K198" i="21"/>
  <c r="K202" i="21"/>
  <c r="K206" i="21"/>
  <c r="K210" i="21"/>
  <c r="K214" i="21"/>
  <c r="K218" i="21"/>
  <c r="K222" i="21"/>
  <c r="K226" i="21"/>
  <c r="K230" i="21"/>
  <c r="K234" i="21"/>
  <c r="K238" i="21"/>
  <c r="K242" i="21"/>
  <c r="K246" i="21"/>
  <c r="K250" i="21"/>
  <c r="K254" i="21"/>
  <c r="K258" i="21"/>
  <c r="K262" i="21"/>
  <c r="K266" i="21"/>
  <c r="K270" i="21"/>
  <c r="K274" i="21"/>
  <c r="K278" i="21"/>
  <c r="K282" i="21"/>
  <c r="K286" i="21"/>
  <c r="K290" i="21"/>
  <c r="K294" i="21"/>
  <c r="K298" i="21"/>
  <c r="K302" i="21"/>
  <c r="K306" i="21"/>
  <c r="K310" i="21"/>
  <c r="K314" i="21"/>
  <c r="K318" i="21"/>
  <c r="K322" i="21"/>
  <c r="K326" i="21"/>
  <c r="K330" i="21"/>
  <c r="K334" i="21"/>
  <c r="K338" i="21"/>
  <c r="K342" i="21"/>
  <c r="K7" i="21"/>
  <c r="K23" i="21"/>
  <c r="K39" i="21"/>
  <c r="K55" i="21"/>
  <c r="K71" i="21"/>
  <c r="K87" i="21"/>
  <c r="K103" i="21"/>
  <c r="K119" i="21"/>
  <c r="K135" i="21"/>
  <c r="K151" i="21"/>
  <c r="K167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47" i="21"/>
  <c r="K351" i="21"/>
  <c r="K355" i="21"/>
  <c r="K359" i="21"/>
  <c r="K363" i="21"/>
  <c r="K367" i="21"/>
  <c r="K371" i="21"/>
  <c r="K375" i="21"/>
  <c r="K379" i="21"/>
  <c r="K383" i="21"/>
  <c r="K387" i="21"/>
  <c r="K391" i="21"/>
  <c r="K395" i="21"/>
  <c r="K399" i="21"/>
  <c r="K403" i="21"/>
  <c r="K407" i="21"/>
  <c r="K411" i="21"/>
  <c r="K415" i="21"/>
  <c r="K419" i="21"/>
  <c r="K423" i="21"/>
  <c r="K427" i="21"/>
  <c r="K431" i="21"/>
  <c r="K435" i="21"/>
  <c r="K439" i="21"/>
  <c r="K443" i="21"/>
  <c r="K447" i="21"/>
  <c r="K451" i="21"/>
  <c r="K455" i="21"/>
  <c r="K459" i="21"/>
  <c r="K463" i="21"/>
  <c r="K467" i="21"/>
  <c r="K471" i="21"/>
  <c r="K475" i="21"/>
  <c r="K479" i="21"/>
  <c r="K483" i="21"/>
  <c r="K487" i="21"/>
  <c r="K491" i="21"/>
  <c r="K495" i="21"/>
  <c r="K499" i="21"/>
  <c r="K503" i="21"/>
  <c r="K507" i="21"/>
  <c r="K511" i="21"/>
  <c r="K515" i="21"/>
  <c r="K519" i="21"/>
  <c r="K523" i="21"/>
  <c r="K527" i="21"/>
  <c r="K531" i="21"/>
  <c r="K535" i="21"/>
  <c r="K539" i="21"/>
  <c r="K543" i="21"/>
  <c r="K547" i="21"/>
  <c r="K551" i="21"/>
  <c r="K555" i="21"/>
  <c r="K11" i="21"/>
  <c r="K27" i="21"/>
  <c r="K43" i="21"/>
  <c r="K59" i="21"/>
  <c r="K75" i="21"/>
  <c r="K91" i="21"/>
  <c r="K107" i="21"/>
  <c r="K123" i="21"/>
  <c r="K139" i="21"/>
  <c r="K155" i="21"/>
  <c r="K171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48" i="21"/>
  <c r="K352" i="21"/>
  <c r="K356" i="21"/>
  <c r="K360" i="21"/>
  <c r="K364" i="21"/>
  <c r="K368" i="21"/>
  <c r="K372" i="21"/>
  <c r="K376" i="21"/>
  <c r="K380" i="21"/>
  <c r="K384" i="21"/>
  <c r="K388" i="21"/>
  <c r="K392" i="21"/>
  <c r="K396" i="21"/>
  <c r="K400" i="21"/>
  <c r="K404" i="21"/>
  <c r="K408" i="21"/>
  <c r="K412" i="21"/>
  <c r="K416" i="21"/>
  <c r="K420" i="21"/>
  <c r="K424" i="21"/>
  <c r="K428" i="21"/>
  <c r="K432" i="21"/>
  <c r="K436" i="21"/>
  <c r="K440" i="21"/>
  <c r="K444" i="21"/>
  <c r="K448" i="21"/>
  <c r="K452" i="21"/>
  <c r="K456" i="21"/>
  <c r="K460" i="21"/>
  <c r="K464" i="21"/>
  <c r="K468" i="21"/>
  <c r="K472" i="21"/>
  <c r="K476" i="21"/>
  <c r="K15" i="21"/>
  <c r="K47" i="21"/>
  <c r="K79" i="21"/>
  <c r="K111" i="21"/>
  <c r="K143" i="21"/>
  <c r="K175" i="21"/>
  <c r="K195" i="21"/>
  <c r="K211" i="21"/>
  <c r="K227" i="21"/>
  <c r="K243" i="21"/>
  <c r="K259" i="21"/>
  <c r="K275" i="21"/>
  <c r="K291" i="21"/>
  <c r="K307" i="21"/>
  <c r="K323" i="21"/>
  <c r="K339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19" i="21"/>
  <c r="K51" i="21"/>
  <c r="K83" i="21"/>
  <c r="K115" i="21"/>
  <c r="K147" i="21"/>
  <c r="K179" i="21"/>
  <c r="K196" i="21"/>
  <c r="K212" i="21"/>
  <c r="K228" i="21"/>
  <c r="K244" i="21"/>
  <c r="K260" i="21"/>
  <c r="K276" i="21"/>
  <c r="K292" i="21"/>
  <c r="K308" i="21"/>
  <c r="K324" i="21"/>
  <c r="K340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4" i="21"/>
  <c r="K489" i="21"/>
  <c r="K494" i="21"/>
  <c r="K500" i="21"/>
  <c r="K505" i="21"/>
  <c r="K510" i="21"/>
  <c r="K516" i="21"/>
  <c r="K521" i="21"/>
  <c r="K526" i="21"/>
  <c r="K532" i="21"/>
  <c r="K537" i="21"/>
  <c r="K542" i="21"/>
  <c r="K548" i="21"/>
  <c r="K553" i="21"/>
  <c r="K558" i="21"/>
  <c r="K562" i="21"/>
  <c r="K566" i="21"/>
  <c r="K570" i="21"/>
  <c r="K574" i="21"/>
  <c r="K578" i="21"/>
  <c r="K582" i="21"/>
  <c r="K586" i="21"/>
  <c r="K590" i="21"/>
  <c r="K594" i="21"/>
  <c r="K598" i="21"/>
  <c r="K602" i="21"/>
  <c r="K606" i="21"/>
  <c r="K610" i="21"/>
  <c r="K614" i="21"/>
  <c r="K618" i="21"/>
  <c r="K622" i="21"/>
  <c r="K626" i="21"/>
  <c r="K630" i="21"/>
  <c r="K634" i="21"/>
  <c r="K638" i="21"/>
  <c r="K642" i="21"/>
  <c r="K646" i="21"/>
  <c r="K650" i="21"/>
  <c r="K654" i="21"/>
  <c r="K658" i="21"/>
  <c r="K662" i="21"/>
  <c r="K666" i="21"/>
  <c r="K670" i="21"/>
  <c r="K674" i="21"/>
  <c r="K678" i="21"/>
  <c r="K682" i="21"/>
  <c r="K686" i="21"/>
  <c r="K690" i="21"/>
  <c r="K694" i="21"/>
  <c r="K698" i="21"/>
  <c r="K702" i="21"/>
  <c r="K706" i="21"/>
  <c r="K31" i="21"/>
  <c r="K95" i="21"/>
  <c r="K159" i="21"/>
  <c r="K203" i="21"/>
  <c r="K235" i="21"/>
  <c r="K267" i="21"/>
  <c r="K299" i="21"/>
  <c r="K331" i="21"/>
  <c r="K353" i="21"/>
  <c r="K369" i="21"/>
  <c r="K385" i="21"/>
  <c r="K401" i="21"/>
  <c r="K417" i="21"/>
  <c r="K433" i="21"/>
  <c r="K449" i="21"/>
  <c r="K465" i="21"/>
  <c r="K477" i="21"/>
  <c r="K485" i="21"/>
  <c r="K492" i="21"/>
  <c r="K498" i="21"/>
  <c r="K506" i="21"/>
  <c r="K513" i="21"/>
  <c r="K520" i="21"/>
  <c r="K528" i="21"/>
  <c r="K534" i="21"/>
  <c r="K541" i="21"/>
  <c r="K549" i="21"/>
  <c r="K556" i="21"/>
  <c r="K561" i="21"/>
  <c r="K567" i="21"/>
  <c r="K572" i="21"/>
  <c r="K577" i="21"/>
  <c r="K583" i="21"/>
  <c r="K588" i="21"/>
  <c r="K593" i="21"/>
  <c r="K599" i="21"/>
  <c r="K604" i="21"/>
  <c r="K609" i="21"/>
  <c r="K615" i="21"/>
  <c r="K620" i="21"/>
  <c r="K625" i="21"/>
  <c r="K631" i="21"/>
  <c r="K636" i="21"/>
  <c r="K641" i="21"/>
  <c r="K647" i="21"/>
  <c r="K652" i="21"/>
  <c r="K657" i="21"/>
  <c r="K663" i="21"/>
  <c r="K668" i="21"/>
  <c r="K673" i="21"/>
  <c r="K679" i="21"/>
  <c r="K684" i="21"/>
  <c r="K689" i="21"/>
  <c r="K695" i="21"/>
  <c r="K700" i="21"/>
  <c r="K705" i="21"/>
  <c r="K710" i="21"/>
  <c r="K714" i="21"/>
  <c r="K718" i="21"/>
  <c r="K722" i="21"/>
  <c r="K726" i="21"/>
  <c r="K730" i="21"/>
  <c r="K734" i="21"/>
  <c r="K738" i="21"/>
  <c r="K742" i="21"/>
  <c r="K746" i="21"/>
  <c r="K750" i="21"/>
  <c r="K754" i="21"/>
  <c r="K758" i="21"/>
  <c r="K762" i="21"/>
  <c r="K766" i="21"/>
  <c r="K770" i="21"/>
  <c r="K774" i="21"/>
  <c r="K778" i="21"/>
  <c r="K782" i="21"/>
  <c r="K786" i="21"/>
  <c r="K790" i="21"/>
  <c r="K794" i="21"/>
  <c r="K798" i="21"/>
  <c r="K802" i="21"/>
  <c r="K806" i="21"/>
  <c r="K810" i="21"/>
  <c r="K814" i="21"/>
  <c r="K818" i="21"/>
  <c r="K822" i="21"/>
  <c r="K826" i="21"/>
  <c r="K830" i="21"/>
  <c r="K834" i="21"/>
  <c r="K838" i="21"/>
  <c r="K842" i="21"/>
  <c r="K846" i="21"/>
  <c r="K850" i="21"/>
  <c r="K854" i="21"/>
  <c r="K858" i="21"/>
  <c r="K862" i="21"/>
  <c r="K866" i="21"/>
  <c r="K870" i="21"/>
  <c r="K874" i="21"/>
  <c r="K878" i="21"/>
  <c r="K882" i="21"/>
  <c r="K886" i="21"/>
  <c r="K890" i="21"/>
  <c r="K894" i="21"/>
  <c r="K898" i="21"/>
  <c r="K902" i="21"/>
  <c r="K906" i="21"/>
  <c r="K910" i="21"/>
  <c r="K914" i="21"/>
  <c r="K918" i="21"/>
  <c r="K922" i="21"/>
  <c r="K926" i="21"/>
  <c r="K930" i="21"/>
  <c r="K934" i="21"/>
  <c r="K938" i="21"/>
  <c r="K942" i="21"/>
  <c r="K946" i="21"/>
  <c r="K950" i="21"/>
  <c r="K954" i="21"/>
  <c r="K958" i="21"/>
  <c r="K962" i="21"/>
  <c r="K966" i="21"/>
  <c r="K970" i="21"/>
  <c r="K974" i="21"/>
  <c r="K978" i="21"/>
  <c r="K982" i="21"/>
  <c r="K986" i="21"/>
  <c r="K990" i="21"/>
  <c r="K994" i="21"/>
  <c r="K998" i="21"/>
  <c r="K1002" i="21"/>
  <c r="K1006" i="21"/>
  <c r="K1010" i="21"/>
  <c r="K1014" i="21"/>
  <c r="K1018" i="21"/>
  <c r="K1022" i="21"/>
  <c r="K1026" i="21"/>
  <c r="K1030" i="21"/>
  <c r="K1034" i="21"/>
  <c r="K1038" i="21"/>
  <c r="K1042" i="21"/>
  <c r="K1046" i="21"/>
  <c r="K1050" i="21"/>
  <c r="K1054" i="21"/>
  <c r="K1058" i="21"/>
  <c r="K1062" i="21"/>
  <c r="K1066" i="21"/>
  <c r="K1070" i="21"/>
  <c r="K1074" i="21"/>
  <c r="K1078" i="21"/>
  <c r="K1082" i="21"/>
  <c r="K1086" i="21"/>
  <c r="K1090" i="21"/>
  <c r="K1094" i="21"/>
  <c r="K1098" i="21"/>
  <c r="K1102" i="21"/>
  <c r="K35" i="21"/>
  <c r="K99" i="21"/>
  <c r="K163" i="21"/>
  <c r="K204" i="21"/>
  <c r="K236" i="21"/>
  <c r="K268" i="21"/>
  <c r="K300" i="21"/>
  <c r="K332" i="21"/>
  <c r="K354" i="21"/>
  <c r="K370" i="21"/>
  <c r="K386" i="21"/>
  <c r="K402" i="21"/>
  <c r="K418" i="21"/>
  <c r="K434" i="21"/>
  <c r="K450" i="21"/>
  <c r="K466" i="21"/>
  <c r="K480" i="21"/>
  <c r="K486" i="21"/>
  <c r="K493" i="21"/>
  <c r="K501" i="21"/>
  <c r="K508" i="21"/>
  <c r="K514" i="21"/>
  <c r="K522" i="21"/>
  <c r="K529" i="21"/>
  <c r="K536" i="21"/>
  <c r="K544" i="21"/>
  <c r="K550" i="21"/>
  <c r="K557" i="21"/>
  <c r="K563" i="21"/>
  <c r="K568" i="21"/>
  <c r="K573" i="21"/>
  <c r="K579" i="21"/>
  <c r="K584" i="21"/>
  <c r="K589" i="21"/>
  <c r="K595" i="21"/>
  <c r="K600" i="21"/>
  <c r="K605" i="21"/>
  <c r="K611" i="21"/>
  <c r="K616" i="21"/>
  <c r="K621" i="21"/>
  <c r="K627" i="21"/>
  <c r="K632" i="21"/>
  <c r="K637" i="21"/>
  <c r="K643" i="21"/>
  <c r="K648" i="21"/>
  <c r="K653" i="21"/>
  <c r="K659" i="21"/>
  <c r="K664" i="21"/>
  <c r="K669" i="21"/>
  <c r="K675" i="21"/>
  <c r="K680" i="21"/>
  <c r="K685" i="21"/>
  <c r="K691" i="21"/>
  <c r="K696" i="21"/>
  <c r="K701" i="21"/>
  <c r="K707" i="21"/>
  <c r="K711" i="21"/>
  <c r="K715" i="21"/>
  <c r="K719" i="21"/>
  <c r="K723" i="21"/>
  <c r="K727" i="21"/>
  <c r="K731" i="21"/>
  <c r="K735" i="21"/>
  <c r="K739" i="21"/>
  <c r="K743" i="21"/>
  <c r="K747" i="21"/>
  <c r="K751" i="21"/>
  <c r="K755" i="21"/>
  <c r="K759" i="21"/>
  <c r="K763" i="21"/>
  <c r="K767" i="21"/>
  <c r="K771" i="21"/>
  <c r="K775" i="21"/>
  <c r="K779" i="21"/>
  <c r="K783" i="21"/>
  <c r="K787" i="21"/>
  <c r="K791" i="21"/>
  <c r="K795" i="21"/>
  <c r="K799" i="21"/>
  <c r="K803" i="21"/>
  <c r="K807" i="21"/>
  <c r="K811" i="21"/>
  <c r="K815" i="21"/>
  <c r="K819" i="21"/>
  <c r="K823" i="21"/>
  <c r="K827" i="21"/>
  <c r="K831" i="21"/>
  <c r="K835" i="21"/>
  <c r="K839" i="21"/>
  <c r="K843" i="21"/>
  <c r="K847" i="21"/>
  <c r="K851" i="21"/>
  <c r="K855" i="21"/>
  <c r="K859" i="21"/>
  <c r="K863" i="21"/>
  <c r="K867" i="21"/>
  <c r="K871" i="21"/>
  <c r="K875" i="21"/>
  <c r="K879" i="21"/>
  <c r="K883" i="21"/>
  <c r="K887" i="21"/>
  <c r="K891" i="21"/>
  <c r="K895" i="21"/>
  <c r="K899" i="21"/>
  <c r="K903" i="21"/>
  <c r="K907" i="21"/>
  <c r="K911" i="21"/>
  <c r="K915" i="21"/>
  <c r="K919" i="21"/>
  <c r="K923" i="21"/>
  <c r="K927" i="21"/>
  <c r="K931" i="21"/>
  <c r="K935" i="21"/>
  <c r="K939" i="21"/>
  <c r="K943" i="21"/>
  <c r="K947" i="21"/>
  <c r="K951" i="21"/>
  <c r="K955" i="21"/>
  <c r="K959" i="21"/>
  <c r="K963" i="21"/>
  <c r="K967" i="21"/>
  <c r="K971" i="21"/>
  <c r="K975" i="21"/>
  <c r="K979" i="21"/>
  <c r="K983" i="21"/>
  <c r="K987" i="21"/>
  <c r="K991" i="21"/>
  <c r="K995" i="21"/>
  <c r="K999" i="21"/>
  <c r="K1003" i="21"/>
  <c r="K1007" i="21"/>
  <c r="K1011" i="21"/>
  <c r="K1015" i="21"/>
  <c r="K1019" i="21"/>
  <c r="K1023" i="21"/>
  <c r="K1027" i="21"/>
  <c r="K1031" i="21"/>
  <c r="K1035" i="21"/>
  <c r="K1039" i="21"/>
  <c r="K1043" i="21"/>
  <c r="K1047" i="21"/>
  <c r="K1051" i="21"/>
  <c r="K1055" i="21"/>
  <c r="K1059" i="21"/>
  <c r="K1063" i="21"/>
  <c r="K1067" i="21"/>
  <c r="K1071" i="21"/>
  <c r="K1075" i="21"/>
  <c r="K1079" i="21"/>
  <c r="K1083" i="21"/>
  <c r="K1087" i="21"/>
  <c r="K1091" i="21"/>
  <c r="K1095" i="21"/>
  <c r="K1099" i="21"/>
  <c r="K1103" i="21"/>
  <c r="K1107" i="21"/>
  <c r="K1111" i="21"/>
  <c r="K1115" i="21"/>
  <c r="K1119" i="21"/>
  <c r="K1123" i="21"/>
  <c r="K1127" i="21"/>
  <c r="K1131" i="21"/>
  <c r="K1135" i="21"/>
  <c r="K1139" i="21"/>
  <c r="K1143" i="21"/>
  <c r="K1147" i="21"/>
  <c r="K1151" i="21"/>
  <c r="K1155" i="21"/>
  <c r="K1159" i="21"/>
  <c r="K1163" i="21"/>
  <c r="K63" i="21"/>
  <c r="K187" i="21"/>
  <c r="K251" i="21"/>
  <c r="K315" i="21"/>
  <c r="K361" i="21"/>
  <c r="K393" i="21"/>
  <c r="K425" i="21"/>
  <c r="K457" i="21"/>
  <c r="K481" i="21"/>
  <c r="K496" i="21"/>
  <c r="K509" i="21"/>
  <c r="K524" i="21"/>
  <c r="K538" i="21"/>
  <c r="K552" i="21"/>
  <c r="K564" i="21"/>
  <c r="K575" i="21"/>
  <c r="K585" i="21"/>
  <c r="K596" i="21"/>
  <c r="K607" i="21"/>
  <c r="K617" i="21"/>
  <c r="K628" i="21"/>
  <c r="K639" i="21"/>
  <c r="K649" i="21"/>
  <c r="K660" i="21"/>
  <c r="K671" i="21"/>
  <c r="K681" i="21"/>
  <c r="K692" i="21"/>
  <c r="K703" i="21"/>
  <c r="K712" i="21"/>
  <c r="K720" i="21"/>
  <c r="K728" i="21"/>
  <c r="K736" i="21"/>
  <c r="K744" i="21"/>
  <c r="K752" i="21"/>
  <c r="K760" i="21"/>
  <c r="K768" i="21"/>
  <c r="K776" i="21"/>
  <c r="K784" i="21"/>
  <c r="K792" i="21"/>
  <c r="K800" i="21"/>
  <c r="K808" i="21"/>
  <c r="K816" i="21"/>
  <c r="K824" i="21"/>
  <c r="K832" i="21"/>
  <c r="K840" i="21"/>
  <c r="K848" i="21"/>
  <c r="K856" i="21"/>
  <c r="K864" i="21"/>
  <c r="K872" i="21"/>
  <c r="K880" i="21"/>
  <c r="K888" i="21"/>
  <c r="K896" i="21"/>
  <c r="K904" i="21"/>
  <c r="K912" i="21"/>
  <c r="K920" i="21"/>
  <c r="K928" i="21"/>
  <c r="K936" i="21"/>
  <c r="K944" i="21"/>
  <c r="K952" i="21"/>
  <c r="K960" i="21"/>
  <c r="K968" i="21"/>
  <c r="K976" i="21"/>
  <c r="K984" i="21"/>
  <c r="K992" i="21"/>
  <c r="K1000" i="21"/>
  <c r="K1008" i="21"/>
  <c r="K1016" i="21"/>
  <c r="K1024" i="21"/>
  <c r="K1032" i="21"/>
  <c r="K1040" i="21"/>
  <c r="K1048" i="21"/>
  <c r="K1056" i="21"/>
  <c r="K1064" i="21"/>
  <c r="K1072" i="21"/>
  <c r="K1080" i="21"/>
  <c r="K1088" i="21"/>
  <c r="K1096" i="21"/>
  <c r="K1104" i="21"/>
  <c r="K1109" i="21"/>
  <c r="K1114" i="21"/>
  <c r="K1120" i="21"/>
  <c r="K1125" i="21"/>
  <c r="K1130" i="21"/>
  <c r="K1136" i="21"/>
  <c r="K1141" i="21"/>
  <c r="K1146" i="21"/>
  <c r="K1152" i="21"/>
  <c r="K1157" i="21"/>
  <c r="K1162" i="21"/>
  <c r="K1167" i="21"/>
  <c r="K1171" i="21"/>
  <c r="K1175" i="21"/>
  <c r="K1179" i="21"/>
  <c r="K1183" i="21"/>
  <c r="K1187" i="21"/>
  <c r="K1191" i="21"/>
  <c r="K1195" i="21"/>
  <c r="K1199" i="21"/>
  <c r="K1203" i="21"/>
  <c r="K1207" i="21"/>
  <c r="K1211" i="21"/>
  <c r="K1215" i="21"/>
  <c r="K1219" i="21"/>
  <c r="K1223" i="21"/>
  <c r="K1227" i="21"/>
  <c r="K1231" i="21"/>
  <c r="K1235" i="21"/>
  <c r="K1239" i="21"/>
  <c r="K1243" i="21"/>
  <c r="K1247" i="21"/>
  <c r="K1251" i="21"/>
  <c r="K1255" i="21"/>
  <c r="K1259" i="21"/>
  <c r="K1263" i="21"/>
  <c r="K1267" i="21"/>
  <c r="K1271" i="21"/>
  <c r="K1275" i="21"/>
  <c r="K1279" i="21"/>
  <c r="K1283" i="21"/>
  <c r="K1287" i="21"/>
  <c r="K1291" i="21"/>
  <c r="K1295" i="21"/>
  <c r="K1299" i="21"/>
  <c r="K1303" i="21"/>
  <c r="K1307" i="21"/>
  <c r="K1311" i="21"/>
  <c r="K1315" i="21"/>
  <c r="K1319" i="21"/>
  <c r="K1323" i="21"/>
  <c r="K1327" i="21"/>
  <c r="K1331" i="21"/>
  <c r="K1335" i="21"/>
  <c r="K1339" i="21"/>
  <c r="K1343" i="21"/>
  <c r="K1347" i="21"/>
  <c r="K1351" i="21"/>
  <c r="K1355" i="21"/>
  <c r="K1359" i="21"/>
  <c r="K1363" i="21"/>
  <c r="K1367" i="21"/>
  <c r="K1371" i="21"/>
  <c r="K1375" i="21"/>
  <c r="K1379" i="21"/>
  <c r="K67" i="21"/>
  <c r="K188" i="21"/>
  <c r="K252" i="21"/>
  <c r="K316" i="21"/>
  <c r="K362" i="21"/>
  <c r="K394" i="21"/>
  <c r="K426" i="21"/>
  <c r="K458" i="21"/>
  <c r="K482" i="21"/>
  <c r="K497" i="21"/>
  <c r="K512" i="21"/>
  <c r="K525" i="21"/>
  <c r="K540" i="21"/>
  <c r="K554" i="21"/>
  <c r="K565" i="21"/>
  <c r="K576" i="21"/>
  <c r="K587" i="21"/>
  <c r="K597" i="21"/>
  <c r="K608" i="21"/>
  <c r="K619" i="21"/>
  <c r="K629" i="21"/>
  <c r="K640" i="21"/>
  <c r="K651" i="21"/>
  <c r="K661" i="21"/>
  <c r="K672" i="21"/>
  <c r="K683" i="21"/>
  <c r="K693" i="21"/>
  <c r="K704" i="21"/>
  <c r="K713" i="21"/>
  <c r="K721" i="21"/>
  <c r="K729" i="21"/>
  <c r="K737" i="21"/>
  <c r="K745" i="21"/>
  <c r="K753" i="21"/>
  <c r="K761" i="21"/>
  <c r="K769" i="21"/>
  <c r="K777" i="21"/>
  <c r="K785" i="21"/>
  <c r="K793" i="21"/>
  <c r="K801" i="21"/>
  <c r="K809" i="21"/>
  <c r="K817" i="21"/>
  <c r="K825" i="21"/>
  <c r="K833" i="21"/>
  <c r="K841" i="21"/>
  <c r="K849" i="21"/>
  <c r="K857" i="21"/>
  <c r="K865" i="21"/>
  <c r="K873" i="21"/>
  <c r="K881" i="21"/>
  <c r="K889" i="21"/>
  <c r="K897" i="21"/>
  <c r="K905" i="21"/>
  <c r="K913" i="21"/>
  <c r="K921" i="21"/>
  <c r="K929" i="21"/>
  <c r="K937" i="21"/>
  <c r="K945" i="21"/>
  <c r="K953" i="21"/>
  <c r="K961" i="21"/>
  <c r="K969" i="21"/>
  <c r="K977" i="21"/>
  <c r="K985" i="21"/>
  <c r="K993" i="21"/>
  <c r="K1001" i="21"/>
  <c r="K1009" i="21"/>
  <c r="K1017" i="21"/>
  <c r="K1025" i="21"/>
  <c r="K1033" i="21"/>
  <c r="K1041" i="21"/>
  <c r="K1049" i="21"/>
  <c r="K1057" i="21"/>
  <c r="K1065" i="21"/>
  <c r="K1073" i="21"/>
  <c r="K1081" i="21"/>
  <c r="K1089" i="21"/>
  <c r="K1097" i="21"/>
  <c r="K1105" i="21"/>
  <c r="K1110" i="21"/>
  <c r="K1116" i="21"/>
  <c r="K1121" i="21"/>
  <c r="K1126" i="21"/>
  <c r="K1132" i="21"/>
  <c r="K1137" i="21"/>
  <c r="K1142" i="21"/>
  <c r="K1148" i="21"/>
  <c r="K1153" i="21"/>
  <c r="K1158" i="21"/>
  <c r="K1164" i="21"/>
  <c r="K1168" i="21"/>
  <c r="K1172" i="21"/>
  <c r="K1176" i="21"/>
  <c r="K1180" i="21"/>
  <c r="K1184" i="21"/>
  <c r="K1188" i="21"/>
  <c r="K1192" i="21"/>
  <c r="K1196" i="21"/>
  <c r="K1200" i="21"/>
  <c r="K1204" i="21"/>
  <c r="K1208" i="21"/>
  <c r="K1212" i="21"/>
  <c r="K1216" i="21"/>
  <c r="K1220" i="21"/>
  <c r="K1224" i="21"/>
  <c r="K1228" i="21"/>
  <c r="K1232" i="21"/>
  <c r="K1236" i="21"/>
  <c r="K1240" i="21"/>
  <c r="K1244" i="21"/>
  <c r="K1248" i="21"/>
  <c r="K1252" i="21"/>
  <c r="K1256" i="21"/>
  <c r="K1260" i="21"/>
  <c r="K1264" i="21"/>
  <c r="K1268" i="21"/>
  <c r="K1272" i="21"/>
  <c r="K1276" i="21"/>
  <c r="K1280" i="21"/>
  <c r="K1284" i="21"/>
  <c r="K1288" i="21"/>
  <c r="K1292" i="21"/>
  <c r="K1296" i="21"/>
  <c r="K1300" i="21"/>
  <c r="K1304" i="21"/>
  <c r="K1308" i="21"/>
  <c r="K1312" i="21"/>
  <c r="K1316" i="21"/>
  <c r="K1320" i="21"/>
  <c r="K1324" i="21"/>
  <c r="K1328" i="21"/>
  <c r="K1332" i="21"/>
  <c r="K1336" i="21"/>
  <c r="K1340" i="21"/>
  <c r="K1344" i="21"/>
  <c r="K1348" i="21"/>
  <c r="K1352" i="21"/>
  <c r="K1356" i="21"/>
  <c r="K1360" i="21"/>
  <c r="K1364" i="21"/>
  <c r="K1368" i="21"/>
  <c r="K1372" i="21"/>
  <c r="K1376" i="21"/>
  <c r="K1380" i="21"/>
  <c r="K1384" i="21"/>
  <c r="K1388" i="21"/>
  <c r="K1392" i="21"/>
  <c r="K1396" i="21"/>
  <c r="K1400" i="21"/>
  <c r="K1404" i="21"/>
  <c r="K1408" i="21"/>
  <c r="K1412" i="21"/>
  <c r="K1416" i="21"/>
  <c r="K1420" i="21"/>
  <c r="K1424" i="21"/>
  <c r="K1428" i="21"/>
  <c r="K1432" i="21"/>
  <c r="K1436" i="21"/>
  <c r="K1440" i="21"/>
  <c r="K1444" i="21"/>
  <c r="K1448" i="21"/>
  <c r="K1452" i="21"/>
  <c r="K1456" i="21"/>
  <c r="K1460" i="21"/>
  <c r="K1464" i="21"/>
  <c r="K1468" i="21"/>
  <c r="K1472" i="21"/>
  <c r="K1476" i="21"/>
  <c r="K1480" i="21"/>
  <c r="K1484" i="21"/>
  <c r="K1488" i="21"/>
  <c r="K1492" i="21"/>
  <c r="K1496" i="21"/>
  <c r="K1500" i="21"/>
  <c r="K1504" i="21"/>
  <c r="K1508" i="21"/>
  <c r="K1512" i="21"/>
  <c r="K1516" i="21"/>
  <c r="K1520" i="21"/>
  <c r="K1524" i="21"/>
  <c r="K1528" i="21"/>
  <c r="K1532" i="21"/>
  <c r="K1536" i="21"/>
  <c r="K1540" i="21"/>
  <c r="K1544" i="21"/>
  <c r="K1548" i="21"/>
  <c r="K1552" i="21"/>
  <c r="K1556" i="21"/>
  <c r="K1560" i="21"/>
  <c r="K1564" i="21"/>
  <c r="K1568" i="21"/>
  <c r="K1572" i="21"/>
  <c r="K1576" i="21"/>
  <c r="K1580" i="21"/>
  <c r="K1584" i="21"/>
  <c r="K1588" i="21"/>
  <c r="K1592" i="21"/>
  <c r="K1596" i="21"/>
  <c r="K1600" i="21"/>
  <c r="K1604" i="21"/>
  <c r="K1608" i="21"/>
  <c r="K1612" i="21"/>
  <c r="K1616" i="21"/>
  <c r="K1620" i="21"/>
  <c r="K1624" i="21"/>
  <c r="K1628" i="21"/>
  <c r="K127" i="21"/>
  <c r="K219" i="21"/>
  <c r="K283" i="21"/>
  <c r="K345" i="21"/>
  <c r="K377" i="21"/>
  <c r="K409" i="21"/>
  <c r="K441" i="21"/>
  <c r="K473" i="21"/>
  <c r="K488" i="21"/>
  <c r="K502" i="21"/>
  <c r="K517" i="21"/>
  <c r="K530" i="21"/>
  <c r="K545" i="21"/>
  <c r="K559" i="21"/>
  <c r="K569" i="21"/>
  <c r="K580" i="21"/>
  <c r="K591" i="21"/>
  <c r="K601" i="21"/>
  <c r="K612" i="21"/>
  <c r="K623" i="21"/>
  <c r="K633" i="21"/>
  <c r="K644" i="21"/>
  <c r="K655" i="21"/>
  <c r="K665" i="21"/>
  <c r="K676" i="21"/>
  <c r="K687" i="21"/>
  <c r="K697" i="21"/>
  <c r="K708" i="21"/>
  <c r="K716" i="21"/>
  <c r="K724" i="21"/>
  <c r="K732" i="21"/>
  <c r="K740" i="21"/>
  <c r="K748" i="21"/>
  <c r="K756" i="21"/>
  <c r="K764" i="21"/>
  <c r="K772" i="21"/>
  <c r="K780" i="21"/>
  <c r="K788" i="21"/>
  <c r="K796" i="21"/>
  <c r="K804" i="21"/>
  <c r="K812" i="21"/>
  <c r="K820" i="21"/>
  <c r="K828" i="21"/>
  <c r="K836" i="21"/>
  <c r="K844" i="21"/>
  <c r="K852" i="21"/>
  <c r="K860" i="21"/>
  <c r="K868" i="21"/>
  <c r="K876" i="21"/>
  <c r="K884" i="21"/>
  <c r="K892" i="21"/>
  <c r="K900" i="21"/>
  <c r="K908" i="21"/>
  <c r="K916" i="21"/>
  <c r="K924" i="21"/>
  <c r="K932" i="21"/>
  <c r="K940" i="21"/>
  <c r="K948" i="21"/>
  <c r="K956" i="21"/>
  <c r="K964" i="21"/>
  <c r="K972" i="21"/>
  <c r="K980" i="21"/>
  <c r="K988" i="21"/>
  <c r="K996" i="21"/>
  <c r="K1004" i="21"/>
  <c r="K1012" i="21"/>
  <c r="K1020" i="21"/>
  <c r="K1028" i="21"/>
  <c r="K1036" i="21"/>
  <c r="K1044" i="21"/>
  <c r="K1052" i="21"/>
  <c r="K1060" i="21"/>
  <c r="K1068" i="21"/>
  <c r="K1076" i="21"/>
  <c r="K1084" i="21"/>
  <c r="K1092" i="21"/>
  <c r="K1100" i="21"/>
  <c r="K1106" i="21"/>
  <c r="K1112" i="21"/>
  <c r="K1117" i="21"/>
  <c r="K1122" i="21"/>
  <c r="K1128" i="21"/>
  <c r="K1133" i="21"/>
  <c r="K1138" i="21"/>
  <c r="K1144" i="21"/>
  <c r="K1149" i="21"/>
  <c r="K1154" i="21"/>
  <c r="K1160" i="21"/>
  <c r="K1165" i="21"/>
  <c r="K1169" i="21"/>
  <c r="K1173" i="21"/>
  <c r="K1177" i="21"/>
  <c r="K1181" i="21"/>
  <c r="K1185" i="21"/>
  <c r="K1189" i="21"/>
  <c r="K1193" i="21"/>
  <c r="K1197" i="21"/>
  <c r="K1201" i="21"/>
  <c r="K1205" i="21"/>
  <c r="K1209" i="21"/>
  <c r="K1213" i="21"/>
  <c r="K1217" i="21"/>
  <c r="K1221" i="21"/>
  <c r="K1225" i="21"/>
  <c r="K1229" i="21"/>
  <c r="K1233" i="21"/>
  <c r="K1237" i="21"/>
  <c r="K1241" i="21"/>
  <c r="K1245" i="21"/>
  <c r="K1249" i="21"/>
  <c r="K1253" i="21"/>
  <c r="K1257" i="21"/>
  <c r="K1261" i="21"/>
  <c r="K1265" i="21"/>
  <c r="K1269" i="21"/>
  <c r="K1273" i="21"/>
  <c r="K1277" i="21"/>
  <c r="K1281" i="21"/>
  <c r="K1285" i="21"/>
  <c r="K1289" i="21"/>
  <c r="K1293" i="21"/>
  <c r="K1297" i="21"/>
  <c r="K1301" i="21"/>
  <c r="K1305" i="21"/>
  <c r="K1309" i="21"/>
  <c r="K1313" i="21"/>
  <c r="K1317" i="21"/>
  <c r="K1321" i="21"/>
  <c r="K1325" i="21"/>
  <c r="K1329" i="21"/>
  <c r="K1333" i="21"/>
  <c r="K1337" i="21"/>
  <c r="K1341" i="21"/>
  <c r="K1345" i="21"/>
  <c r="K1349" i="21"/>
  <c r="K1353" i="21"/>
  <c r="K1357" i="21"/>
  <c r="K1361" i="21"/>
  <c r="K1365" i="21"/>
  <c r="K1369" i="21"/>
  <c r="K1373" i="21"/>
  <c r="K1377" i="21"/>
  <c r="K1381" i="21"/>
  <c r="K1385" i="21"/>
  <c r="K1389" i="21"/>
  <c r="K1393" i="21"/>
  <c r="K1397" i="21"/>
  <c r="K1401" i="21"/>
  <c r="K1405" i="21"/>
  <c r="K1409" i="21"/>
  <c r="K1413" i="21"/>
  <c r="K1417" i="21"/>
  <c r="K1421" i="21"/>
  <c r="K1425" i="21"/>
  <c r="K1429" i="21"/>
  <c r="K1433" i="21"/>
  <c r="K1437" i="21"/>
  <c r="K1441" i="21"/>
  <c r="K1445" i="21"/>
  <c r="K1449" i="21"/>
  <c r="K1453" i="21"/>
  <c r="K1457" i="21"/>
  <c r="K1461" i="21"/>
  <c r="K1465" i="21"/>
  <c r="K1469" i="21"/>
  <c r="K1473" i="21"/>
  <c r="K1477" i="21"/>
  <c r="K1481" i="21"/>
  <c r="K1485" i="21"/>
  <c r="K1489" i="21"/>
  <c r="K131" i="21"/>
  <c r="K378" i="21"/>
  <c r="K490" i="21"/>
  <c r="K546" i="21"/>
  <c r="K592" i="21"/>
  <c r="K635" i="21"/>
  <c r="K677" i="21"/>
  <c r="K717" i="21"/>
  <c r="K749" i="21"/>
  <c r="K781" i="21"/>
  <c r="K813" i="21"/>
  <c r="K845" i="21"/>
  <c r="K877" i="21"/>
  <c r="K909" i="21"/>
  <c r="K941" i="21"/>
  <c r="K973" i="21"/>
  <c r="K1005" i="21"/>
  <c r="K1037" i="21"/>
  <c r="K1069" i="21"/>
  <c r="K1101" i="21"/>
  <c r="K1124" i="21"/>
  <c r="K1145" i="21"/>
  <c r="K1166" i="21"/>
  <c r="K1182" i="21"/>
  <c r="K1198" i="21"/>
  <c r="K1214" i="21"/>
  <c r="K1230" i="21"/>
  <c r="K1246" i="21"/>
  <c r="K1262" i="21"/>
  <c r="K1278" i="21"/>
  <c r="K1294" i="21"/>
  <c r="K1310" i="21"/>
  <c r="K1326" i="21"/>
  <c r="K1342" i="21"/>
  <c r="K1358" i="21"/>
  <c r="K1374" i="21"/>
  <c r="K1386" i="21"/>
  <c r="K1394" i="21"/>
  <c r="K1402" i="21"/>
  <c r="K1410" i="21"/>
  <c r="K1418" i="21"/>
  <c r="K1426" i="21"/>
  <c r="K1434" i="21"/>
  <c r="K1442" i="21"/>
  <c r="K1450" i="21"/>
  <c r="K1458" i="21"/>
  <c r="K1466" i="21"/>
  <c r="K1474" i="21"/>
  <c r="K1482" i="21"/>
  <c r="K1490" i="21"/>
  <c r="K1495" i="21"/>
  <c r="K1501" i="21"/>
  <c r="K1506" i="21"/>
  <c r="K1511" i="21"/>
  <c r="K1517" i="21"/>
  <c r="K1522" i="21"/>
  <c r="K1527" i="21"/>
  <c r="K1533" i="21"/>
  <c r="K1538" i="21"/>
  <c r="K1543" i="21"/>
  <c r="K1549" i="21"/>
  <c r="K1554" i="21"/>
  <c r="K1559" i="21"/>
  <c r="K1565" i="21"/>
  <c r="K1570" i="21"/>
  <c r="K1575" i="21"/>
  <c r="K1581" i="21"/>
  <c r="K1586" i="21"/>
  <c r="K1591" i="21"/>
  <c r="K1597" i="21"/>
  <c r="K1602" i="21"/>
  <c r="K1607" i="21"/>
  <c r="K1613" i="21"/>
  <c r="K1618" i="21"/>
  <c r="K1623" i="21"/>
  <c r="K1629" i="21"/>
  <c r="K1633" i="21"/>
  <c r="K1637" i="21"/>
  <c r="K1641" i="21"/>
  <c r="K1645" i="21"/>
  <c r="K1649" i="21"/>
  <c r="K1653" i="21"/>
  <c r="K1657" i="21"/>
  <c r="K1661" i="21"/>
  <c r="K1665" i="21"/>
  <c r="K1669" i="21"/>
  <c r="K1673" i="21"/>
  <c r="K1677" i="21"/>
  <c r="K1681" i="21"/>
  <c r="K1685" i="21"/>
  <c r="K1689" i="21"/>
  <c r="K1693" i="21"/>
  <c r="K1697" i="21"/>
  <c r="K1701" i="21"/>
  <c r="K1705" i="21"/>
  <c r="K1709" i="21"/>
  <c r="K1713" i="21"/>
  <c r="K1717" i="21"/>
  <c r="K1721" i="21"/>
  <c r="K1725" i="21"/>
  <c r="K1729" i="21"/>
  <c r="K1733" i="21"/>
  <c r="K1737" i="21"/>
  <c r="K1741" i="21"/>
  <c r="K1745" i="21"/>
  <c r="K1749" i="21"/>
  <c r="K1753" i="21"/>
  <c r="K1757" i="21"/>
  <c r="J3" i="21"/>
  <c r="J7" i="21"/>
  <c r="J11" i="21"/>
  <c r="J15" i="21"/>
  <c r="J19" i="21"/>
  <c r="J23" i="21"/>
  <c r="J27" i="21"/>
  <c r="J31" i="21"/>
  <c r="J35" i="21"/>
  <c r="J39" i="21"/>
  <c r="J43" i="21"/>
  <c r="J47" i="21"/>
  <c r="J51" i="21"/>
  <c r="J55" i="21"/>
  <c r="J59" i="21"/>
  <c r="J63" i="21"/>
  <c r="J67" i="21"/>
  <c r="J71" i="21"/>
  <c r="J75" i="21"/>
  <c r="J79" i="21"/>
  <c r="J83" i="21"/>
  <c r="J87" i="21"/>
  <c r="J91" i="21"/>
  <c r="J95" i="21"/>
  <c r="J99" i="21"/>
  <c r="J103" i="21"/>
  <c r="J107" i="21"/>
  <c r="J111" i="21"/>
  <c r="J115" i="21"/>
  <c r="J119" i="21"/>
  <c r="J123" i="21"/>
  <c r="J127" i="21"/>
  <c r="J131" i="21"/>
  <c r="J135" i="21"/>
  <c r="J139" i="21"/>
  <c r="J143" i="21"/>
  <c r="J147" i="21"/>
  <c r="J151" i="21"/>
  <c r="J155" i="21"/>
  <c r="J159" i="21"/>
  <c r="J163" i="21"/>
  <c r="J167" i="21"/>
  <c r="J171" i="21"/>
  <c r="J175" i="21"/>
  <c r="J179" i="21"/>
  <c r="J183" i="21"/>
  <c r="J187" i="21"/>
  <c r="J191" i="21"/>
  <c r="J195" i="21"/>
  <c r="J199" i="21"/>
  <c r="J203" i="21"/>
  <c r="J207" i="21"/>
  <c r="J211" i="21"/>
  <c r="J215" i="21"/>
  <c r="J219" i="21"/>
  <c r="J223" i="21"/>
  <c r="J227" i="21"/>
  <c r="J231" i="21"/>
  <c r="J235" i="21"/>
  <c r="J239" i="21"/>
  <c r="J243" i="21"/>
  <c r="J247" i="21"/>
  <c r="K220" i="21"/>
  <c r="K410" i="21"/>
  <c r="K504" i="21"/>
  <c r="K560" i="21"/>
  <c r="K603" i="21"/>
  <c r="K645" i="21"/>
  <c r="K688" i="21"/>
  <c r="K725" i="21"/>
  <c r="K757" i="21"/>
  <c r="K789" i="21"/>
  <c r="K821" i="21"/>
  <c r="K853" i="21"/>
  <c r="K885" i="21"/>
  <c r="K917" i="21"/>
  <c r="K949" i="21"/>
  <c r="K981" i="21"/>
  <c r="K1013" i="21"/>
  <c r="K1045" i="21"/>
  <c r="K1077" i="21"/>
  <c r="K1108" i="21"/>
  <c r="K1129" i="21"/>
  <c r="K1150" i="21"/>
  <c r="K1170" i="21"/>
  <c r="K1186" i="21"/>
  <c r="K1202" i="21"/>
  <c r="K1218" i="21"/>
  <c r="K1234" i="21"/>
  <c r="K1250" i="21"/>
  <c r="K1266" i="21"/>
  <c r="K1282" i="21"/>
  <c r="K1298" i="21"/>
  <c r="K1314" i="21"/>
  <c r="K1330" i="21"/>
  <c r="K1346" i="21"/>
  <c r="K1362" i="21"/>
  <c r="K1378" i="21"/>
  <c r="K1387" i="21"/>
  <c r="K1395" i="21"/>
  <c r="K1403" i="21"/>
  <c r="K1411" i="21"/>
  <c r="K1419" i="21"/>
  <c r="K1427" i="21"/>
  <c r="K1435" i="21"/>
  <c r="K1443" i="21"/>
  <c r="K1451" i="21"/>
  <c r="K1459" i="21"/>
  <c r="K1467" i="21"/>
  <c r="K1475" i="21"/>
  <c r="K1483" i="21"/>
  <c r="K1491" i="21"/>
  <c r="K1497" i="21"/>
  <c r="K1502" i="21"/>
  <c r="K1507" i="21"/>
  <c r="K1513" i="21"/>
  <c r="K1518" i="21"/>
  <c r="K1523" i="21"/>
  <c r="K1529" i="21"/>
  <c r="K1534" i="21"/>
  <c r="K1539" i="21"/>
  <c r="K1545" i="21"/>
  <c r="K1550" i="21"/>
  <c r="K1555" i="21"/>
  <c r="K1561" i="21"/>
  <c r="K1566" i="21"/>
  <c r="K1571" i="21"/>
  <c r="K1577" i="21"/>
  <c r="K1582" i="21"/>
  <c r="K1587" i="21"/>
  <c r="K1593" i="21"/>
  <c r="K1598" i="21"/>
  <c r="K1603" i="21"/>
  <c r="K1609" i="21"/>
  <c r="K1614" i="21"/>
  <c r="K1619" i="21"/>
  <c r="K1625" i="21"/>
  <c r="K1630" i="21"/>
  <c r="K1634" i="21"/>
  <c r="K1638" i="21"/>
  <c r="K1642" i="21"/>
  <c r="K1646" i="21"/>
  <c r="K1650" i="21"/>
  <c r="K1654" i="21"/>
  <c r="K1658" i="21"/>
  <c r="K1662" i="21"/>
  <c r="K1666" i="21"/>
  <c r="K1670" i="21"/>
  <c r="K1674" i="21"/>
  <c r="K1678" i="21"/>
  <c r="K1682" i="21"/>
  <c r="K1686" i="21"/>
  <c r="K1690" i="21"/>
  <c r="K1694" i="21"/>
  <c r="K1698" i="21"/>
  <c r="K1702" i="21"/>
  <c r="K1706" i="21"/>
  <c r="K1710" i="21"/>
  <c r="K1714" i="21"/>
  <c r="K1718" i="21"/>
  <c r="K1722" i="21"/>
  <c r="K1726" i="21"/>
  <c r="K1730" i="21"/>
  <c r="K1734" i="21"/>
  <c r="K1738" i="21"/>
  <c r="K1742" i="21"/>
  <c r="K1746" i="21"/>
  <c r="K1750" i="21"/>
  <c r="K1754" i="21"/>
  <c r="K1758" i="21"/>
  <c r="J4" i="21"/>
  <c r="J8" i="21"/>
  <c r="J12" i="21"/>
  <c r="J16" i="21"/>
  <c r="J20" i="21"/>
  <c r="J24" i="21"/>
  <c r="J28" i="21"/>
  <c r="J32" i="21"/>
  <c r="J36" i="21"/>
  <c r="J40" i="21"/>
  <c r="J44" i="21"/>
  <c r="J48" i="21"/>
  <c r="J52" i="21"/>
  <c r="J56" i="21"/>
  <c r="J60" i="21"/>
  <c r="J64" i="21"/>
  <c r="J68" i="21"/>
  <c r="J72" i="21"/>
  <c r="J76" i="21"/>
  <c r="J80" i="21"/>
  <c r="J84" i="21"/>
  <c r="J88" i="21"/>
  <c r="J92" i="21"/>
  <c r="J96" i="21"/>
  <c r="J100" i="21"/>
  <c r="J104" i="21"/>
  <c r="J108" i="21"/>
  <c r="J112" i="21"/>
  <c r="J116" i="21"/>
  <c r="J120" i="21"/>
  <c r="J124" i="21"/>
  <c r="J128" i="21"/>
  <c r="J132" i="21"/>
  <c r="J136" i="21"/>
  <c r="J140" i="21"/>
  <c r="J144" i="21"/>
  <c r="J148" i="21"/>
  <c r="J152" i="21"/>
  <c r="J156" i="21"/>
  <c r="J160" i="21"/>
  <c r="J164" i="21"/>
  <c r="J168" i="21"/>
  <c r="J172" i="21"/>
  <c r="J176" i="21"/>
  <c r="J180" i="21"/>
  <c r="J184" i="21"/>
  <c r="J188" i="21"/>
  <c r="J192" i="21"/>
  <c r="J196" i="21"/>
  <c r="J200" i="21"/>
  <c r="J204" i="21"/>
  <c r="J208" i="21"/>
  <c r="J212" i="21"/>
  <c r="J216" i="21"/>
  <c r="J220" i="21"/>
  <c r="J224" i="21"/>
  <c r="J228" i="21"/>
  <c r="J232" i="21"/>
  <c r="J236" i="21"/>
  <c r="J240" i="21"/>
  <c r="J244" i="21"/>
  <c r="J248" i="21"/>
  <c r="J252" i="21"/>
  <c r="J256" i="21"/>
  <c r="J260" i="21"/>
  <c r="J264" i="21"/>
  <c r="J268" i="21"/>
  <c r="J272" i="21"/>
  <c r="J276" i="21"/>
  <c r="J280" i="21"/>
  <c r="J284" i="21"/>
  <c r="J288" i="21"/>
  <c r="J292" i="21"/>
  <c r="J296" i="21"/>
  <c r="J300" i="21"/>
  <c r="J304" i="21"/>
  <c r="J308" i="21"/>
  <c r="J312" i="21"/>
  <c r="J316" i="21"/>
  <c r="J320" i="21"/>
  <c r="J324" i="21"/>
  <c r="K284" i="21"/>
  <c r="K442" i="21"/>
  <c r="K518" i="21"/>
  <c r="K571" i="21"/>
  <c r="K613" i="21"/>
  <c r="K656" i="21"/>
  <c r="K699" i="21"/>
  <c r="K733" i="21"/>
  <c r="K765" i="21"/>
  <c r="K797" i="21"/>
  <c r="K829" i="21"/>
  <c r="K861" i="21"/>
  <c r="K893" i="21"/>
  <c r="K925" i="21"/>
  <c r="K957" i="21"/>
  <c r="K989" i="21"/>
  <c r="K1021" i="21"/>
  <c r="K1053" i="21"/>
  <c r="K1085" i="21"/>
  <c r="K1113" i="21"/>
  <c r="K1134" i="21"/>
  <c r="K1156" i="21"/>
  <c r="K1174" i="21"/>
  <c r="K1190" i="21"/>
  <c r="K1206" i="21"/>
  <c r="K1222" i="21"/>
  <c r="K1238" i="21"/>
  <c r="K1254" i="21"/>
  <c r="K1270" i="21"/>
  <c r="K1286" i="21"/>
  <c r="K1302" i="21"/>
  <c r="K1318" i="21"/>
  <c r="K1334" i="21"/>
  <c r="K1350" i="21"/>
  <c r="K1366" i="21"/>
  <c r="K1382" i="21"/>
  <c r="K1390" i="21"/>
  <c r="K1398" i="21"/>
  <c r="K1406" i="21"/>
  <c r="K1414" i="21"/>
  <c r="K1422" i="21"/>
  <c r="K1430" i="21"/>
  <c r="K1438" i="21"/>
  <c r="K1446" i="21"/>
  <c r="K1454" i="21"/>
  <c r="K1462" i="21"/>
  <c r="K1470" i="21"/>
  <c r="K1478" i="21"/>
  <c r="K1486" i="21"/>
  <c r="K1493" i="21"/>
  <c r="K1498" i="21"/>
  <c r="K1503" i="21"/>
  <c r="K1509" i="21"/>
  <c r="K1514" i="21"/>
  <c r="K1519" i="21"/>
  <c r="K1525" i="21"/>
  <c r="K1530" i="21"/>
  <c r="K1535" i="21"/>
  <c r="K1541" i="21"/>
  <c r="K1546" i="21"/>
  <c r="K1551" i="21"/>
  <c r="K1557" i="21"/>
  <c r="K1562" i="21"/>
  <c r="K1567" i="21"/>
  <c r="K1573" i="21"/>
  <c r="K1578" i="21"/>
  <c r="K1583" i="21"/>
  <c r="K1589" i="21"/>
  <c r="K1594" i="21"/>
  <c r="K1599" i="21"/>
  <c r="K1605" i="21"/>
  <c r="K1610" i="21"/>
  <c r="K1615" i="21"/>
  <c r="K1621" i="21"/>
  <c r="K1626" i="21"/>
  <c r="K1631" i="21"/>
  <c r="K1635" i="21"/>
  <c r="K1639" i="21"/>
  <c r="K1643" i="21"/>
  <c r="K1647" i="21"/>
  <c r="K1651" i="21"/>
  <c r="K1655" i="21"/>
  <c r="K1659" i="21"/>
  <c r="K1663" i="21"/>
  <c r="K1667" i="21"/>
  <c r="K1671" i="21"/>
  <c r="K1675" i="21"/>
  <c r="K1679" i="21"/>
  <c r="K1683" i="21"/>
  <c r="K1687" i="21"/>
  <c r="K1691" i="21"/>
  <c r="K1695" i="21"/>
  <c r="K1699" i="21"/>
  <c r="K1703" i="21"/>
  <c r="K1707" i="21"/>
  <c r="K1711" i="21"/>
  <c r="K1715" i="21"/>
  <c r="K1719" i="21"/>
  <c r="K1723" i="21"/>
  <c r="K1727" i="21"/>
  <c r="K1731" i="21"/>
  <c r="K1735" i="21"/>
  <c r="K1739" i="21"/>
  <c r="K1743" i="21"/>
  <c r="K1747" i="21"/>
  <c r="K1751" i="21"/>
  <c r="K1755" i="21"/>
  <c r="K1759" i="21"/>
  <c r="K346" i="21"/>
  <c r="K624" i="21"/>
  <c r="K773" i="21"/>
  <c r="K901" i="21"/>
  <c r="K1029" i="21"/>
  <c r="K1140" i="21"/>
  <c r="K1210" i="21"/>
  <c r="K1274" i="21"/>
  <c r="K1338" i="21"/>
  <c r="K1391" i="21"/>
  <c r="K1423" i="21"/>
  <c r="K1455" i="21"/>
  <c r="K1487" i="21"/>
  <c r="K1510" i="21"/>
  <c r="K1531" i="21"/>
  <c r="K1553" i="21"/>
  <c r="K1574" i="21"/>
  <c r="K1595" i="21"/>
  <c r="K1617" i="21"/>
  <c r="K1636" i="21"/>
  <c r="K1652" i="21"/>
  <c r="K1668" i="21"/>
  <c r="K1684" i="21"/>
  <c r="K1700" i="21"/>
  <c r="K1716" i="21"/>
  <c r="K1732" i="21"/>
  <c r="K1748" i="21"/>
  <c r="J5" i="21"/>
  <c r="J13" i="21"/>
  <c r="J21" i="21"/>
  <c r="J29" i="21"/>
  <c r="J37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1" i="21"/>
  <c r="J257" i="21"/>
  <c r="J262" i="21"/>
  <c r="J267" i="21"/>
  <c r="J273" i="21"/>
  <c r="J278" i="21"/>
  <c r="J283" i="21"/>
  <c r="J289" i="21"/>
  <c r="J294" i="21"/>
  <c r="J299" i="21"/>
  <c r="J305" i="21"/>
  <c r="J310" i="21"/>
  <c r="J315" i="21"/>
  <c r="J321" i="21"/>
  <c r="J326" i="21"/>
  <c r="J330" i="21"/>
  <c r="J334" i="21"/>
  <c r="J338" i="21"/>
  <c r="J342" i="21"/>
  <c r="J346" i="21"/>
  <c r="J350" i="21"/>
  <c r="J354" i="21"/>
  <c r="J358" i="21"/>
  <c r="J362" i="21"/>
  <c r="J366" i="21"/>
  <c r="J370" i="21"/>
  <c r="J374" i="21"/>
  <c r="J378" i="21"/>
  <c r="J382" i="21"/>
  <c r="J386" i="21"/>
  <c r="J390" i="21"/>
  <c r="J394" i="21"/>
  <c r="J398" i="21"/>
  <c r="J402" i="21"/>
  <c r="J406" i="21"/>
  <c r="J410" i="21"/>
  <c r="J414" i="21"/>
  <c r="J418" i="21"/>
  <c r="J422" i="21"/>
  <c r="J426" i="21"/>
  <c r="J430" i="21"/>
  <c r="J434" i="21"/>
  <c r="J438" i="21"/>
  <c r="J442" i="21"/>
  <c r="J446" i="21"/>
  <c r="J450" i="21"/>
  <c r="J454" i="21"/>
  <c r="J458" i="21"/>
  <c r="J462" i="21"/>
  <c r="J466" i="21"/>
  <c r="J470" i="21"/>
  <c r="J474" i="21"/>
  <c r="J478" i="21"/>
  <c r="J482" i="21"/>
  <c r="J486" i="21"/>
  <c r="J490" i="21"/>
  <c r="J494" i="21"/>
  <c r="J498" i="21"/>
  <c r="J502" i="21"/>
  <c r="J506" i="21"/>
  <c r="J510" i="21"/>
  <c r="J514" i="21"/>
  <c r="J518" i="21"/>
  <c r="J522" i="21"/>
  <c r="J526" i="21"/>
  <c r="J530" i="21"/>
  <c r="J534" i="21"/>
  <c r="J538" i="21"/>
  <c r="J542" i="21"/>
  <c r="J546" i="21"/>
  <c r="J550" i="21"/>
  <c r="J554" i="21"/>
  <c r="J558" i="21"/>
  <c r="J562" i="21"/>
  <c r="J566" i="21"/>
  <c r="J570" i="21"/>
  <c r="J574" i="21"/>
  <c r="J578" i="21"/>
  <c r="J582" i="21"/>
  <c r="J586" i="21"/>
  <c r="J590" i="21"/>
  <c r="J594" i="21"/>
  <c r="J598" i="21"/>
  <c r="J602" i="21"/>
  <c r="J606" i="21"/>
  <c r="J610" i="21"/>
  <c r="J614" i="21"/>
  <c r="J618" i="21"/>
  <c r="J622" i="21"/>
  <c r="J626" i="21"/>
  <c r="J630" i="21"/>
  <c r="J634" i="21"/>
  <c r="J638" i="21"/>
  <c r="J642" i="21"/>
  <c r="J646" i="21"/>
  <c r="J650" i="21"/>
  <c r="J654" i="21"/>
  <c r="J658" i="21"/>
  <c r="J662" i="21"/>
  <c r="J666" i="21"/>
  <c r="J670" i="21"/>
  <c r="J674" i="21"/>
  <c r="J678" i="21"/>
  <c r="J682" i="21"/>
  <c r="J686" i="21"/>
  <c r="J690" i="21"/>
  <c r="J694" i="21"/>
  <c r="J698" i="21"/>
  <c r="J702" i="21"/>
  <c r="J706" i="21"/>
  <c r="J710" i="21"/>
  <c r="J714" i="21"/>
  <c r="J718" i="21"/>
  <c r="J722" i="21"/>
  <c r="J726" i="21"/>
  <c r="J730" i="21"/>
  <c r="J734" i="21"/>
  <c r="J738" i="21"/>
  <c r="J742" i="21"/>
  <c r="J746" i="21"/>
  <c r="J750" i="21"/>
  <c r="J754" i="21"/>
  <c r="J758" i="21"/>
  <c r="J762" i="21"/>
  <c r="J766" i="21"/>
  <c r="J770" i="21"/>
  <c r="J774" i="21"/>
  <c r="J778" i="21"/>
  <c r="J782" i="21"/>
  <c r="J786" i="21"/>
  <c r="J790" i="21"/>
  <c r="J794" i="21"/>
  <c r="J798" i="21"/>
  <c r="J802" i="21"/>
  <c r="J806" i="21"/>
  <c r="J810" i="21"/>
  <c r="J814" i="21"/>
  <c r="J818" i="21"/>
  <c r="J822" i="21"/>
  <c r="J826" i="21"/>
  <c r="J830" i="21"/>
  <c r="J834" i="21"/>
  <c r="J838" i="21"/>
  <c r="J842" i="21"/>
  <c r="J846" i="21"/>
  <c r="J850" i="21"/>
  <c r="J854" i="21"/>
  <c r="J858" i="21"/>
  <c r="J862" i="21"/>
  <c r="J866" i="21"/>
  <c r="J870" i="21"/>
  <c r="J874" i="21"/>
  <c r="J878" i="21"/>
  <c r="J882" i="21"/>
  <c r="J886" i="21"/>
  <c r="J890" i="21"/>
  <c r="J894" i="21"/>
  <c r="J898" i="21"/>
  <c r="J902" i="21"/>
  <c r="J906" i="21"/>
  <c r="J910" i="21"/>
  <c r="J914" i="21"/>
  <c r="J918" i="21"/>
  <c r="J922" i="21"/>
  <c r="J926" i="21"/>
  <c r="J930" i="21"/>
  <c r="J934" i="21"/>
  <c r="J938" i="21"/>
  <c r="J942" i="21"/>
  <c r="J946" i="21"/>
  <c r="J950" i="21"/>
  <c r="J954" i="21"/>
  <c r="J958" i="21"/>
  <c r="J962" i="21"/>
  <c r="J966" i="21"/>
  <c r="J970" i="21"/>
  <c r="J974" i="21"/>
  <c r="J978" i="21"/>
  <c r="J982" i="21"/>
  <c r="J986" i="21"/>
  <c r="J990" i="21"/>
  <c r="J994" i="21"/>
  <c r="J998" i="21"/>
  <c r="J1002" i="21"/>
  <c r="J1006" i="21"/>
  <c r="J1010" i="21"/>
  <c r="J1014" i="21"/>
  <c r="J1018" i="21"/>
  <c r="J1022" i="21"/>
  <c r="J1026" i="21"/>
  <c r="J1030" i="21"/>
  <c r="J1034" i="21"/>
  <c r="J1038" i="21"/>
  <c r="J1042" i="21"/>
  <c r="J1046" i="21"/>
  <c r="J1050" i="21"/>
  <c r="J1054" i="21"/>
  <c r="J1058" i="21"/>
  <c r="J1062" i="21"/>
  <c r="J1066" i="21"/>
  <c r="J1070" i="21"/>
  <c r="J1074" i="21"/>
  <c r="J1078" i="21"/>
  <c r="J1082" i="21"/>
  <c r="J1086" i="21"/>
  <c r="J1090" i="21"/>
  <c r="J1094" i="21"/>
  <c r="J1098" i="21"/>
  <c r="J1102" i="21"/>
  <c r="J1106" i="21"/>
  <c r="J1110" i="21"/>
  <c r="J1114" i="21"/>
  <c r="J1118" i="21"/>
  <c r="J1122" i="21"/>
  <c r="J1126" i="21"/>
  <c r="J1130" i="21"/>
  <c r="J1134" i="21"/>
  <c r="J1138" i="21"/>
  <c r="J1142" i="21"/>
  <c r="J1146" i="21"/>
  <c r="J1150" i="21"/>
  <c r="J1154" i="21"/>
  <c r="J1158" i="21"/>
  <c r="J1162" i="21"/>
  <c r="J1166" i="21"/>
  <c r="J1170" i="21"/>
  <c r="J1174" i="21"/>
  <c r="J1178" i="21"/>
  <c r="J1182" i="21"/>
  <c r="J1186" i="21"/>
  <c r="J1190" i="21"/>
  <c r="J1194" i="21"/>
  <c r="J1198" i="21"/>
  <c r="J1202" i="21"/>
  <c r="J1206" i="21"/>
  <c r="J1210" i="21"/>
  <c r="J1214" i="21"/>
  <c r="J1218" i="21"/>
  <c r="J1222" i="21"/>
  <c r="J1226" i="21"/>
  <c r="J1230" i="21"/>
  <c r="J1234" i="21"/>
  <c r="J1238" i="21"/>
  <c r="J1242" i="21"/>
  <c r="J1246" i="21"/>
  <c r="J1250" i="21"/>
  <c r="J1254" i="21"/>
  <c r="J1258" i="21"/>
  <c r="J1262" i="21"/>
  <c r="J1266" i="21"/>
  <c r="J1270" i="21"/>
  <c r="J1274" i="21"/>
  <c r="J1278" i="21"/>
  <c r="J1282" i="21"/>
  <c r="J1286" i="21"/>
  <c r="J1290" i="21"/>
  <c r="J1294" i="21"/>
  <c r="J1298" i="21"/>
  <c r="J1302" i="21"/>
  <c r="J1306" i="21"/>
  <c r="J1310" i="21"/>
  <c r="K474" i="21"/>
  <c r="K667" i="21"/>
  <c r="K805" i="21"/>
  <c r="K933" i="21"/>
  <c r="K1061" i="21"/>
  <c r="K1161" i="21"/>
  <c r="K1226" i="21"/>
  <c r="K1290" i="21"/>
  <c r="K1354" i="21"/>
  <c r="K1399" i="21"/>
  <c r="K1431" i="21"/>
  <c r="K1463" i="21"/>
  <c r="K1494" i="21"/>
  <c r="K1515" i="21"/>
  <c r="K1537" i="21"/>
  <c r="K1558" i="21"/>
  <c r="K1579" i="21"/>
  <c r="K1601" i="21"/>
  <c r="K1622" i="21"/>
  <c r="K1640" i="21"/>
  <c r="K1656" i="21"/>
  <c r="K1672" i="21"/>
  <c r="K1688" i="21"/>
  <c r="K1704" i="21"/>
  <c r="K1720" i="21"/>
  <c r="K1736" i="21"/>
  <c r="K1752" i="21"/>
  <c r="J6" i="21"/>
  <c r="J14" i="21"/>
  <c r="J22" i="21"/>
  <c r="J30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3" i="21"/>
  <c r="J258" i="21"/>
  <c r="J263" i="21"/>
  <c r="J269" i="21"/>
  <c r="J274" i="21"/>
  <c r="J279" i="21"/>
  <c r="J285" i="21"/>
  <c r="J290" i="21"/>
  <c r="J295" i="21"/>
  <c r="J301" i="21"/>
  <c r="J306" i="21"/>
  <c r="J311" i="21"/>
  <c r="J317" i="21"/>
  <c r="J322" i="21"/>
  <c r="J327" i="21"/>
  <c r="J331" i="21"/>
  <c r="J335" i="21"/>
  <c r="J339" i="21"/>
  <c r="J343" i="21"/>
  <c r="J347" i="21"/>
  <c r="J351" i="21"/>
  <c r="J355" i="21"/>
  <c r="J359" i="21"/>
  <c r="J363" i="21"/>
  <c r="J367" i="21"/>
  <c r="J371" i="21"/>
  <c r="J375" i="21"/>
  <c r="J379" i="21"/>
  <c r="J383" i="21"/>
  <c r="J387" i="21"/>
  <c r="J391" i="21"/>
  <c r="J395" i="21"/>
  <c r="J399" i="21"/>
  <c r="J403" i="21"/>
  <c r="J407" i="21"/>
  <c r="J411" i="21"/>
  <c r="J415" i="21"/>
  <c r="J419" i="21"/>
  <c r="J423" i="21"/>
  <c r="J427" i="21"/>
  <c r="J431" i="21"/>
  <c r="J435" i="21"/>
  <c r="J439" i="21"/>
  <c r="J443" i="21"/>
  <c r="J447" i="21"/>
  <c r="J451" i="21"/>
  <c r="J455" i="21"/>
  <c r="J459" i="21"/>
  <c r="J463" i="21"/>
  <c r="J467" i="21"/>
  <c r="J471" i="21"/>
  <c r="J475" i="21"/>
  <c r="J479" i="21"/>
  <c r="J483" i="21"/>
  <c r="J487" i="21"/>
  <c r="J491" i="21"/>
  <c r="J495" i="21"/>
  <c r="J499" i="21"/>
  <c r="J503" i="21"/>
  <c r="J507" i="21"/>
  <c r="J511" i="21"/>
  <c r="J515" i="21"/>
  <c r="J519" i="21"/>
  <c r="J523" i="21"/>
  <c r="J527" i="21"/>
  <c r="J531" i="21"/>
  <c r="J535" i="21"/>
  <c r="J539" i="21"/>
  <c r="J543" i="21"/>
  <c r="J547" i="21"/>
  <c r="J551" i="21"/>
  <c r="J555" i="21"/>
  <c r="J559" i="21"/>
  <c r="J563" i="21"/>
  <c r="J567" i="21"/>
  <c r="J571" i="21"/>
  <c r="J575" i="21"/>
  <c r="J579" i="21"/>
  <c r="J583" i="21"/>
  <c r="J587" i="21"/>
  <c r="J591" i="21"/>
  <c r="J595" i="21"/>
  <c r="J599" i="21"/>
  <c r="J603" i="21"/>
  <c r="J607" i="21"/>
  <c r="J611" i="21"/>
  <c r="J615" i="21"/>
  <c r="J619" i="21"/>
  <c r="J623" i="21"/>
  <c r="J627" i="21"/>
  <c r="J631" i="21"/>
  <c r="J635" i="21"/>
  <c r="J639" i="21"/>
  <c r="J643" i="21"/>
  <c r="J647" i="21"/>
  <c r="J651" i="21"/>
  <c r="J655" i="21"/>
  <c r="J659" i="21"/>
  <c r="J663" i="21"/>
  <c r="J667" i="21"/>
  <c r="J671" i="21"/>
  <c r="J675" i="21"/>
  <c r="J679" i="21"/>
  <c r="J683" i="21"/>
  <c r="J687" i="21"/>
  <c r="J691" i="21"/>
  <c r="J695" i="21"/>
  <c r="J699" i="21"/>
  <c r="J703" i="21"/>
  <c r="J707" i="21"/>
  <c r="J711" i="21"/>
  <c r="J715" i="21"/>
  <c r="J719" i="21"/>
  <c r="J723" i="21"/>
  <c r="J727" i="21"/>
  <c r="J731" i="21"/>
  <c r="J735" i="21"/>
  <c r="J739" i="21"/>
  <c r="J743" i="21"/>
  <c r="J747" i="21"/>
  <c r="J751" i="21"/>
  <c r="J755" i="21"/>
  <c r="J759" i="21"/>
  <c r="J763" i="21"/>
  <c r="J767" i="21"/>
  <c r="J771" i="21"/>
  <c r="K533" i="21"/>
  <c r="K709" i="21"/>
  <c r="K837" i="21"/>
  <c r="K965" i="21"/>
  <c r="K1093" i="21"/>
  <c r="K1178" i="21"/>
  <c r="K1242" i="21"/>
  <c r="K1306" i="21"/>
  <c r="K1370" i="21"/>
  <c r="K1407" i="21"/>
  <c r="K1439" i="21"/>
  <c r="K1471" i="21"/>
  <c r="K1499" i="21"/>
  <c r="K1521" i="21"/>
  <c r="K1542" i="21"/>
  <c r="K1563" i="21"/>
  <c r="K1585" i="21"/>
  <c r="K1606" i="21"/>
  <c r="K1627" i="21"/>
  <c r="K1644" i="21"/>
  <c r="K1660" i="21"/>
  <c r="K1676" i="21"/>
  <c r="K1692" i="21"/>
  <c r="K1708" i="21"/>
  <c r="K1724" i="21"/>
  <c r="K1740" i="21"/>
  <c r="K1756" i="21"/>
  <c r="J9" i="21"/>
  <c r="J17" i="21"/>
  <c r="J25" i="21"/>
  <c r="J33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4" i="21"/>
  <c r="J259" i="21"/>
  <c r="J265" i="21"/>
  <c r="J270" i="21"/>
  <c r="J275" i="21"/>
  <c r="J281" i="21"/>
  <c r="J286" i="21"/>
  <c r="J291" i="21"/>
  <c r="J297" i="21"/>
  <c r="J302" i="21"/>
  <c r="J307" i="21"/>
  <c r="J313" i="21"/>
  <c r="J318" i="21"/>
  <c r="J323" i="21"/>
  <c r="J328" i="21"/>
  <c r="J332" i="21"/>
  <c r="J336" i="21"/>
  <c r="J340" i="21"/>
  <c r="J344" i="21"/>
  <c r="J348" i="21"/>
  <c r="J352" i="21"/>
  <c r="J356" i="21"/>
  <c r="J360" i="21"/>
  <c r="J364" i="21"/>
  <c r="J368" i="21"/>
  <c r="J372" i="21"/>
  <c r="J376" i="21"/>
  <c r="J380" i="21"/>
  <c r="J384" i="21"/>
  <c r="J388" i="21"/>
  <c r="J392" i="21"/>
  <c r="J396" i="21"/>
  <c r="J400" i="21"/>
  <c r="J404" i="21"/>
  <c r="J408" i="21"/>
  <c r="J412" i="21"/>
  <c r="J416" i="21"/>
  <c r="J420" i="21"/>
  <c r="J424" i="21"/>
  <c r="J428" i="21"/>
  <c r="J432" i="21"/>
  <c r="J436" i="21"/>
  <c r="J440" i="21"/>
  <c r="J444" i="21"/>
  <c r="J448" i="21"/>
  <c r="J452" i="21"/>
  <c r="J456" i="21"/>
  <c r="J460" i="21"/>
  <c r="J464" i="21"/>
  <c r="J468" i="21"/>
  <c r="J472" i="21"/>
  <c r="J476" i="21"/>
  <c r="J480" i="21"/>
  <c r="J484" i="21"/>
  <c r="J488" i="21"/>
  <c r="J492" i="21"/>
  <c r="J496" i="21"/>
  <c r="J500" i="21"/>
  <c r="J504" i="21"/>
  <c r="J508" i="21"/>
  <c r="J512" i="21"/>
  <c r="J516" i="21"/>
  <c r="J520" i="21"/>
  <c r="J524" i="21"/>
  <c r="J528" i="21"/>
  <c r="J532" i="21"/>
  <c r="J536" i="21"/>
  <c r="J540" i="21"/>
  <c r="J544" i="21"/>
  <c r="J548" i="21"/>
  <c r="J552" i="21"/>
  <c r="J556" i="21"/>
  <c r="J560" i="21"/>
  <c r="J564" i="21"/>
  <c r="J568" i="21"/>
  <c r="J572" i="21"/>
  <c r="J576" i="21"/>
  <c r="J580" i="21"/>
  <c r="J584" i="21"/>
  <c r="J588" i="21"/>
  <c r="J592" i="21"/>
  <c r="J596" i="21"/>
  <c r="J600" i="21"/>
  <c r="J604" i="21"/>
  <c r="J608" i="21"/>
  <c r="J612" i="21"/>
  <c r="J616" i="21"/>
  <c r="J620" i="21"/>
  <c r="J624" i="21"/>
  <c r="J628" i="21"/>
  <c r="J632" i="21"/>
  <c r="J636" i="21"/>
  <c r="J640" i="21"/>
  <c r="J644" i="21"/>
  <c r="J648" i="21"/>
  <c r="J652" i="21"/>
  <c r="J656" i="21"/>
  <c r="J660" i="21"/>
  <c r="J664" i="21"/>
  <c r="J668" i="21"/>
  <c r="J672" i="21"/>
  <c r="J676" i="21"/>
  <c r="J680" i="21"/>
  <c r="J684" i="21"/>
  <c r="J688" i="21"/>
  <c r="J692" i="21"/>
  <c r="J696" i="21"/>
  <c r="J700" i="21"/>
  <c r="J704" i="21"/>
  <c r="J708" i="21"/>
  <c r="J712" i="21"/>
  <c r="J716" i="21"/>
  <c r="J720" i="21"/>
  <c r="J724" i="21"/>
  <c r="J728" i="21"/>
  <c r="J732" i="21"/>
  <c r="J736" i="21"/>
  <c r="J740" i="21"/>
  <c r="J744" i="21"/>
  <c r="J748" i="21"/>
  <c r="J752" i="21"/>
  <c r="J756" i="21"/>
  <c r="J760" i="21"/>
  <c r="J764" i="21"/>
  <c r="J768" i="21"/>
  <c r="J772" i="21"/>
  <c r="J776" i="21"/>
  <c r="J780" i="21"/>
  <c r="J784" i="21"/>
  <c r="J788" i="21"/>
  <c r="J792" i="21"/>
  <c r="J796" i="21"/>
  <c r="J800" i="21"/>
  <c r="J804" i="21"/>
  <c r="J808" i="21"/>
  <c r="J812" i="21"/>
  <c r="J816" i="21"/>
  <c r="J820" i="21"/>
  <c r="J824" i="21"/>
  <c r="J828" i="21"/>
  <c r="J832" i="21"/>
  <c r="J836" i="21"/>
  <c r="J840" i="21"/>
  <c r="J844" i="21"/>
  <c r="J848" i="21"/>
  <c r="J852" i="21"/>
  <c r="J856" i="21"/>
  <c r="J860" i="21"/>
  <c r="J864" i="21"/>
  <c r="J868" i="21"/>
  <c r="J872" i="21"/>
  <c r="J876" i="21"/>
  <c r="J880" i="21"/>
  <c r="J884" i="21"/>
  <c r="J888" i="21"/>
  <c r="J892" i="21"/>
  <c r="J896" i="21"/>
  <c r="J900" i="21"/>
  <c r="J904" i="21"/>
  <c r="J908" i="21"/>
  <c r="J912" i="21"/>
  <c r="J916" i="21"/>
  <c r="J920" i="21"/>
  <c r="J924" i="21"/>
  <c r="J928" i="21"/>
  <c r="J932" i="21"/>
  <c r="J936" i="21"/>
  <c r="J940" i="21"/>
  <c r="J944" i="21"/>
  <c r="J948" i="21"/>
  <c r="J952" i="21"/>
  <c r="J956" i="21"/>
  <c r="J960" i="21"/>
  <c r="J964" i="21"/>
  <c r="J968" i="21"/>
  <c r="J972" i="21"/>
  <c r="J976" i="21"/>
  <c r="J980" i="21"/>
  <c r="J984" i="21"/>
  <c r="J988" i="21"/>
  <c r="J992" i="21"/>
  <c r="J996" i="21"/>
  <c r="J1000" i="21"/>
  <c r="J1004" i="21"/>
  <c r="J1008" i="21"/>
  <c r="J1012" i="21"/>
  <c r="J1016" i="21"/>
  <c r="J1020" i="21"/>
  <c r="J1024" i="21"/>
  <c r="J1028" i="21"/>
  <c r="J1032" i="21"/>
  <c r="J1036" i="21"/>
  <c r="J1040" i="21"/>
  <c r="J1044" i="21"/>
  <c r="J1048" i="21"/>
  <c r="J1052" i="21"/>
  <c r="J1056" i="21"/>
  <c r="J1060" i="21"/>
  <c r="J1064" i="21"/>
  <c r="J1068" i="21"/>
  <c r="J1072" i="21"/>
  <c r="J1076" i="21"/>
  <c r="J1080" i="21"/>
  <c r="J1084" i="21"/>
  <c r="J1088" i="21"/>
  <c r="J1092" i="21"/>
  <c r="J1096" i="21"/>
  <c r="J1100" i="21"/>
  <c r="J1104" i="21"/>
  <c r="J1108" i="21"/>
  <c r="J1112" i="21"/>
  <c r="J1116" i="21"/>
  <c r="J1120" i="21"/>
  <c r="J1124" i="21"/>
  <c r="J1128" i="21"/>
  <c r="J1132" i="21"/>
  <c r="J1136" i="21"/>
  <c r="J1140" i="21"/>
  <c r="J1144" i="21"/>
  <c r="J1148" i="21"/>
  <c r="J1152" i="21"/>
  <c r="J1156" i="21"/>
  <c r="J1160" i="21"/>
  <c r="J1164" i="21"/>
  <c r="J1168" i="21"/>
  <c r="J1172" i="21"/>
  <c r="J1176" i="21"/>
  <c r="J1180" i="21"/>
  <c r="J1184" i="21"/>
  <c r="J1188" i="21"/>
  <c r="J1192" i="21"/>
  <c r="J1196" i="21"/>
  <c r="J1200" i="21"/>
  <c r="J1204" i="21"/>
  <c r="J1208" i="21"/>
  <c r="J1212" i="21"/>
  <c r="J1216" i="21"/>
  <c r="J1220" i="21"/>
  <c r="J1224" i="21"/>
  <c r="J1228" i="21"/>
  <c r="J1232" i="21"/>
  <c r="J1236" i="21"/>
  <c r="J1240" i="21"/>
  <c r="J1244" i="21"/>
  <c r="J1248" i="21"/>
  <c r="J1252" i="21"/>
  <c r="J1256" i="21"/>
  <c r="J1260" i="21"/>
  <c r="J1264" i="21"/>
  <c r="J1268" i="21"/>
  <c r="J1272" i="21"/>
  <c r="J1276" i="21"/>
  <c r="J1280" i="21"/>
  <c r="J1284" i="21"/>
  <c r="J1288" i="21"/>
  <c r="J1292" i="21"/>
  <c r="J1296" i="21"/>
  <c r="J1300" i="21"/>
  <c r="J1304" i="21"/>
  <c r="J1308" i="21"/>
  <c r="J1312" i="21"/>
  <c r="J1316" i="21"/>
  <c r="J1320" i="21"/>
  <c r="J1324" i="21"/>
  <c r="J1328" i="21"/>
  <c r="J1332" i="21"/>
  <c r="J1336" i="21"/>
  <c r="J1340" i="21"/>
  <c r="J1344" i="21"/>
  <c r="J1348" i="21"/>
  <c r="J1352" i="21"/>
  <c r="J1356" i="21"/>
  <c r="J1360" i="21"/>
  <c r="J1364" i="21"/>
  <c r="J1368" i="21"/>
  <c r="J1372" i="21"/>
  <c r="J1376" i="21"/>
  <c r="J1380" i="21"/>
  <c r="J1384" i="21"/>
  <c r="J1388" i="21"/>
  <c r="J1392" i="21"/>
  <c r="J1396" i="21"/>
  <c r="J1400" i="21"/>
  <c r="K581" i="21"/>
  <c r="K1118" i="21"/>
  <c r="K1383" i="21"/>
  <c r="K1505" i="21"/>
  <c r="K1590" i="21"/>
  <c r="K1664" i="21"/>
  <c r="K1728" i="21"/>
  <c r="J18" i="21"/>
  <c r="J50" i="21"/>
  <c r="J82" i="21"/>
  <c r="J114" i="21"/>
  <c r="J146" i="21"/>
  <c r="J178" i="21"/>
  <c r="J210" i="21"/>
  <c r="J242" i="21"/>
  <c r="J266" i="21"/>
  <c r="J287" i="21"/>
  <c r="J309" i="21"/>
  <c r="J329" i="21"/>
  <c r="J345" i="21"/>
  <c r="J361" i="21"/>
  <c r="J377" i="21"/>
  <c r="J393" i="21"/>
  <c r="J409" i="21"/>
  <c r="J425" i="21"/>
  <c r="J441" i="21"/>
  <c r="J457" i="21"/>
  <c r="J473" i="21"/>
  <c r="J489" i="21"/>
  <c r="J505" i="21"/>
  <c r="J521" i="21"/>
  <c r="J537" i="21"/>
  <c r="J553" i="21"/>
  <c r="J569" i="21"/>
  <c r="J585" i="21"/>
  <c r="J601" i="21"/>
  <c r="J617" i="21"/>
  <c r="J633" i="21"/>
  <c r="J649" i="21"/>
  <c r="J665" i="21"/>
  <c r="J681" i="21"/>
  <c r="J697" i="21"/>
  <c r="J713" i="21"/>
  <c r="J729" i="21"/>
  <c r="J745" i="21"/>
  <c r="J761" i="21"/>
  <c r="J775" i="21"/>
  <c r="J783" i="21"/>
  <c r="J791" i="21"/>
  <c r="J799" i="21"/>
  <c r="J807" i="21"/>
  <c r="J815" i="21"/>
  <c r="J823" i="21"/>
  <c r="J831" i="21"/>
  <c r="J839" i="21"/>
  <c r="J847" i="21"/>
  <c r="J855" i="21"/>
  <c r="J863" i="21"/>
  <c r="J871" i="21"/>
  <c r="J879" i="21"/>
  <c r="J887" i="21"/>
  <c r="J895" i="21"/>
  <c r="J903" i="21"/>
  <c r="J911" i="21"/>
  <c r="J919" i="21"/>
  <c r="J927" i="21"/>
  <c r="J935" i="21"/>
  <c r="J943" i="21"/>
  <c r="J951" i="21"/>
  <c r="J959" i="21"/>
  <c r="J967" i="21"/>
  <c r="J975" i="21"/>
  <c r="J983" i="21"/>
  <c r="J991" i="21"/>
  <c r="J999" i="21"/>
  <c r="J1007" i="21"/>
  <c r="J1015" i="21"/>
  <c r="J1023" i="21"/>
  <c r="J1031" i="21"/>
  <c r="J1039" i="21"/>
  <c r="J1047" i="21"/>
  <c r="J1055" i="21"/>
  <c r="J1063" i="21"/>
  <c r="J1071" i="21"/>
  <c r="J1079" i="21"/>
  <c r="J1087" i="21"/>
  <c r="J1095" i="21"/>
  <c r="J1103" i="21"/>
  <c r="J1111" i="21"/>
  <c r="J1119" i="21"/>
  <c r="J1127" i="21"/>
  <c r="J1135" i="21"/>
  <c r="J1143" i="21"/>
  <c r="J1151" i="21"/>
  <c r="J1159" i="21"/>
  <c r="J1167" i="21"/>
  <c r="J1175" i="21"/>
  <c r="J1183" i="21"/>
  <c r="J1191" i="21"/>
  <c r="J1199" i="21"/>
  <c r="J1207" i="21"/>
  <c r="J1215" i="21"/>
  <c r="J1223" i="21"/>
  <c r="J1231" i="21"/>
  <c r="J1239" i="21"/>
  <c r="J1247" i="21"/>
  <c r="J1255" i="21"/>
  <c r="J1263" i="21"/>
  <c r="J1271" i="21"/>
  <c r="J1279" i="21"/>
  <c r="J1287" i="21"/>
  <c r="J1295" i="21"/>
  <c r="J1303" i="21"/>
  <c r="J1311" i="21"/>
  <c r="J1317" i="21"/>
  <c r="J1322" i="21"/>
  <c r="J1327" i="21"/>
  <c r="J1333" i="21"/>
  <c r="J1338" i="21"/>
  <c r="J1343" i="21"/>
  <c r="J1349" i="21"/>
  <c r="J1354" i="21"/>
  <c r="J1359" i="21"/>
  <c r="J1365" i="21"/>
  <c r="J1370" i="21"/>
  <c r="J1375" i="21"/>
  <c r="J1381" i="21"/>
  <c r="J1386" i="21"/>
  <c r="J1391" i="21"/>
  <c r="J1397" i="21"/>
  <c r="J1402" i="21"/>
  <c r="J1406" i="21"/>
  <c r="J1410" i="21"/>
  <c r="J1414" i="21"/>
  <c r="J1418" i="21"/>
  <c r="J1422" i="21"/>
  <c r="J1426" i="21"/>
  <c r="J1430" i="21"/>
  <c r="J1434" i="21"/>
  <c r="J1438" i="21"/>
  <c r="J1442" i="21"/>
  <c r="J1446" i="21"/>
  <c r="J1450" i="21"/>
  <c r="J1454" i="21"/>
  <c r="J1458" i="21"/>
  <c r="J1462" i="21"/>
  <c r="J1466" i="21"/>
  <c r="J1470" i="21"/>
  <c r="J1474" i="21"/>
  <c r="J1478" i="21"/>
  <c r="J1482" i="21"/>
  <c r="J1486" i="21"/>
  <c r="J1490" i="21"/>
  <c r="J1494" i="21"/>
  <c r="J1498" i="21"/>
  <c r="J1502" i="21"/>
  <c r="J1506" i="21"/>
  <c r="J1510" i="21"/>
  <c r="J1514" i="21"/>
  <c r="J1518" i="21"/>
  <c r="J1522" i="21"/>
  <c r="J1526" i="21"/>
  <c r="J1530" i="21"/>
  <c r="J1534" i="21"/>
  <c r="J1538" i="21"/>
  <c r="J1542" i="21"/>
  <c r="J1546" i="21"/>
  <c r="J1550" i="21"/>
  <c r="J1554" i="21"/>
  <c r="J1558" i="21"/>
  <c r="J1562" i="21"/>
  <c r="J1566" i="21"/>
  <c r="J1570" i="21"/>
  <c r="J1574" i="21"/>
  <c r="J1578" i="21"/>
  <c r="J1582" i="21"/>
  <c r="J1586" i="21"/>
  <c r="J1590" i="21"/>
  <c r="J1594" i="21"/>
  <c r="J1598" i="21"/>
  <c r="J1602" i="21"/>
  <c r="J1606" i="21"/>
  <c r="J1610" i="21"/>
  <c r="J1614" i="21"/>
  <c r="J1618" i="21"/>
  <c r="J1622" i="21"/>
  <c r="J1626" i="21"/>
  <c r="J1630" i="21"/>
  <c r="J1634" i="21"/>
  <c r="J1638" i="21"/>
  <c r="J1642" i="21"/>
  <c r="J1646" i="21"/>
  <c r="J1650" i="21"/>
  <c r="J1654" i="21"/>
  <c r="J1658" i="21"/>
  <c r="J1662" i="21"/>
  <c r="J1666" i="21"/>
  <c r="J1670" i="21"/>
  <c r="J1674" i="21"/>
  <c r="J1678" i="21"/>
  <c r="J1682" i="21"/>
  <c r="J1686" i="21"/>
  <c r="J1690" i="21"/>
  <c r="J1694" i="21"/>
  <c r="J1698" i="21"/>
  <c r="J1702" i="21"/>
  <c r="J1706" i="21"/>
  <c r="J1710" i="21"/>
  <c r="J1714" i="21"/>
  <c r="J1718" i="21"/>
  <c r="J1722" i="21"/>
  <c r="J1726" i="21"/>
  <c r="J1730" i="21"/>
  <c r="J1734" i="21"/>
  <c r="J1738" i="21"/>
  <c r="J1742" i="21"/>
  <c r="J1746" i="21"/>
  <c r="J1750" i="21"/>
  <c r="J1754" i="21"/>
  <c r="J1758" i="21"/>
  <c r="H4" i="21"/>
  <c r="H8" i="21"/>
  <c r="H12" i="21"/>
  <c r="H16" i="21"/>
  <c r="H20" i="21"/>
  <c r="H24" i="21"/>
  <c r="H28" i="21"/>
  <c r="H32" i="21"/>
  <c r="H36" i="21"/>
  <c r="H40" i="21"/>
  <c r="H44" i="21"/>
  <c r="H48" i="21"/>
  <c r="H52" i="21"/>
  <c r="H56" i="21"/>
  <c r="H60" i="21"/>
  <c r="H64" i="21"/>
  <c r="H68" i="21"/>
  <c r="H72" i="21"/>
  <c r="H76" i="21"/>
  <c r="H80" i="21"/>
  <c r="H84" i="21"/>
  <c r="H88" i="21"/>
  <c r="H92" i="21"/>
  <c r="H96" i="21"/>
  <c r="H100" i="21"/>
  <c r="H104" i="21"/>
  <c r="H108" i="21"/>
  <c r="H112" i="21"/>
  <c r="H116" i="21"/>
  <c r="H120" i="21"/>
  <c r="H124" i="21"/>
  <c r="H128" i="21"/>
  <c r="H132" i="21"/>
  <c r="H136" i="21"/>
  <c r="H140" i="21"/>
  <c r="H144" i="21"/>
  <c r="H148" i="21"/>
  <c r="H152" i="21"/>
  <c r="H156" i="21"/>
  <c r="H160" i="21"/>
  <c r="H164" i="21"/>
  <c r="H168" i="21"/>
  <c r="H172" i="21"/>
  <c r="H176" i="21"/>
  <c r="H180" i="21"/>
  <c r="H184" i="21"/>
  <c r="H188" i="21"/>
  <c r="H192" i="21"/>
  <c r="H196" i="21"/>
  <c r="H200" i="21"/>
  <c r="H204" i="21"/>
  <c r="H208" i="21"/>
  <c r="H212" i="21"/>
  <c r="H216" i="21"/>
  <c r="H220" i="21"/>
  <c r="H224" i="21"/>
  <c r="H228" i="21"/>
  <c r="H232" i="21"/>
  <c r="H236" i="21"/>
  <c r="H240" i="21"/>
  <c r="H244" i="21"/>
  <c r="H248" i="21"/>
  <c r="H252" i="21"/>
  <c r="H256" i="21"/>
  <c r="H260" i="21"/>
  <c r="H264" i="21"/>
  <c r="H268" i="21"/>
  <c r="H272" i="21"/>
  <c r="H276" i="21"/>
  <c r="H280" i="21"/>
  <c r="H284" i="21"/>
  <c r="H288" i="21"/>
  <c r="H292" i="21"/>
  <c r="H296" i="21"/>
  <c r="H300" i="21"/>
  <c r="H304" i="21"/>
  <c r="H308" i="21"/>
  <c r="H312" i="21"/>
  <c r="H316" i="21"/>
  <c r="H320" i="21"/>
  <c r="H324" i="21"/>
  <c r="H328" i="21"/>
  <c r="H332" i="21"/>
  <c r="H336" i="21"/>
  <c r="H340" i="21"/>
  <c r="H344" i="21"/>
  <c r="H348" i="21"/>
  <c r="H352" i="21"/>
  <c r="H356" i="21"/>
  <c r="H360" i="21"/>
  <c r="H364" i="21"/>
  <c r="H368" i="21"/>
  <c r="H372" i="21"/>
  <c r="H376" i="21"/>
  <c r="H380" i="21"/>
  <c r="H384" i="21"/>
  <c r="H388" i="21"/>
  <c r="H392" i="21"/>
  <c r="H396" i="21"/>
  <c r="H400" i="21"/>
  <c r="H404" i="21"/>
  <c r="H408" i="21"/>
  <c r="H412" i="21"/>
  <c r="H416" i="21"/>
  <c r="H420" i="21"/>
  <c r="H424" i="21"/>
  <c r="H428" i="21"/>
  <c r="H432" i="21"/>
  <c r="H436" i="21"/>
  <c r="H440" i="21"/>
  <c r="H444" i="21"/>
  <c r="H448" i="21"/>
  <c r="H452" i="21"/>
  <c r="H456" i="21"/>
  <c r="H460" i="21"/>
  <c r="H464" i="21"/>
  <c r="H468" i="21"/>
  <c r="H472" i="21"/>
  <c r="H476" i="21"/>
  <c r="H480" i="21"/>
  <c r="H484" i="21"/>
  <c r="K741" i="21"/>
  <c r="K1194" i="21"/>
  <c r="K1415" i="21"/>
  <c r="K1526" i="21"/>
  <c r="K1611" i="21"/>
  <c r="K1680" i="21"/>
  <c r="K1744" i="21"/>
  <c r="J26" i="21"/>
  <c r="J58" i="21"/>
  <c r="J90" i="21"/>
  <c r="J122" i="21"/>
  <c r="J154" i="21"/>
  <c r="J186" i="21"/>
  <c r="J218" i="21"/>
  <c r="J250" i="21"/>
  <c r="J271" i="21"/>
  <c r="J293" i="21"/>
  <c r="J314" i="21"/>
  <c r="J333" i="21"/>
  <c r="J349" i="21"/>
  <c r="J365" i="21"/>
  <c r="J381" i="21"/>
  <c r="J397" i="21"/>
  <c r="J413" i="21"/>
  <c r="J429" i="21"/>
  <c r="J445" i="21"/>
  <c r="J461" i="21"/>
  <c r="J477" i="21"/>
  <c r="J493" i="21"/>
  <c r="J509" i="21"/>
  <c r="J525" i="21"/>
  <c r="J541" i="21"/>
  <c r="J557" i="21"/>
  <c r="J573" i="21"/>
  <c r="J589" i="21"/>
  <c r="J605" i="21"/>
  <c r="J621" i="21"/>
  <c r="J637" i="21"/>
  <c r="J653" i="21"/>
  <c r="J669" i="21"/>
  <c r="J685" i="21"/>
  <c r="J701" i="21"/>
  <c r="J717" i="21"/>
  <c r="J733" i="21"/>
  <c r="J749" i="21"/>
  <c r="J765" i="21"/>
  <c r="J777" i="21"/>
  <c r="J785" i="21"/>
  <c r="J793" i="21"/>
  <c r="J801" i="21"/>
  <c r="J809" i="21"/>
  <c r="J817" i="21"/>
  <c r="J825" i="21"/>
  <c r="J833" i="21"/>
  <c r="J841" i="21"/>
  <c r="J849" i="21"/>
  <c r="J857" i="21"/>
  <c r="J865" i="21"/>
  <c r="J873" i="21"/>
  <c r="J881" i="21"/>
  <c r="J889" i="21"/>
  <c r="J897" i="21"/>
  <c r="J905" i="21"/>
  <c r="J913" i="21"/>
  <c r="J921" i="21"/>
  <c r="J929" i="21"/>
  <c r="J937" i="21"/>
  <c r="J945" i="21"/>
  <c r="J953" i="21"/>
  <c r="J961" i="21"/>
  <c r="J969" i="21"/>
  <c r="J977" i="21"/>
  <c r="J985" i="21"/>
  <c r="J993" i="21"/>
  <c r="J1001" i="21"/>
  <c r="J1009" i="21"/>
  <c r="J1017" i="21"/>
  <c r="J1025" i="21"/>
  <c r="J1033" i="21"/>
  <c r="J1041" i="21"/>
  <c r="J1049" i="21"/>
  <c r="J1057" i="21"/>
  <c r="J1065" i="21"/>
  <c r="J1073" i="21"/>
  <c r="J1081" i="21"/>
  <c r="J1089" i="21"/>
  <c r="J1097" i="21"/>
  <c r="J1105" i="21"/>
  <c r="J1113" i="21"/>
  <c r="J1121" i="21"/>
  <c r="J1129" i="21"/>
  <c r="J1137" i="21"/>
  <c r="J1145" i="21"/>
  <c r="J1153" i="21"/>
  <c r="J1161" i="21"/>
  <c r="J1169" i="21"/>
  <c r="J1177" i="21"/>
  <c r="J1185" i="21"/>
  <c r="J1193" i="21"/>
  <c r="J1201" i="21"/>
  <c r="J1209" i="21"/>
  <c r="J1217" i="21"/>
  <c r="J1225" i="21"/>
  <c r="J1233" i="21"/>
  <c r="J1241" i="21"/>
  <c r="J1249" i="21"/>
  <c r="J1257" i="21"/>
  <c r="J1265" i="21"/>
  <c r="J1273" i="21"/>
  <c r="J1281" i="21"/>
  <c r="J1289" i="21"/>
  <c r="J1297" i="21"/>
  <c r="J1305" i="21"/>
  <c r="J1313" i="21"/>
  <c r="J1318" i="21"/>
  <c r="J1323" i="21"/>
  <c r="J1329" i="21"/>
  <c r="J1334" i="21"/>
  <c r="J1339" i="21"/>
  <c r="J1345" i="21"/>
  <c r="J1350" i="21"/>
  <c r="J1355" i="21"/>
  <c r="J1361" i="21"/>
  <c r="J1366" i="21"/>
  <c r="J1371" i="21"/>
  <c r="J1377" i="21"/>
  <c r="J1382" i="21"/>
  <c r="J1387" i="21"/>
  <c r="J1393" i="21"/>
  <c r="J1398" i="21"/>
  <c r="J1403" i="21"/>
  <c r="J1407" i="21"/>
  <c r="J1411" i="21"/>
  <c r="J1415" i="21"/>
  <c r="J1419" i="21"/>
  <c r="J1423" i="21"/>
  <c r="J1427" i="21"/>
  <c r="J1431" i="21"/>
  <c r="J1435" i="21"/>
  <c r="J1439" i="21"/>
  <c r="J1443" i="21"/>
  <c r="J1447" i="21"/>
  <c r="J1451" i="21"/>
  <c r="J1455" i="21"/>
  <c r="J1459" i="21"/>
  <c r="J1463" i="21"/>
  <c r="J1467" i="21"/>
  <c r="J1471" i="21"/>
  <c r="J1475" i="21"/>
  <c r="J1479" i="21"/>
  <c r="J1483" i="21"/>
  <c r="J1487" i="21"/>
  <c r="J1491" i="21"/>
  <c r="J1495" i="21"/>
  <c r="J1499" i="21"/>
  <c r="J1503" i="21"/>
  <c r="J1507" i="21"/>
  <c r="J1511" i="21"/>
  <c r="J1515" i="21"/>
  <c r="J1519" i="21"/>
  <c r="J1523" i="21"/>
  <c r="J1527" i="21"/>
  <c r="J1531" i="21"/>
  <c r="J1535" i="21"/>
  <c r="J1539" i="21"/>
  <c r="J1543" i="21"/>
  <c r="J1547" i="21"/>
  <c r="J1551" i="21"/>
  <c r="J1555" i="21"/>
  <c r="J1559" i="21"/>
  <c r="J1563" i="21"/>
  <c r="J1567" i="21"/>
  <c r="J1571" i="21"/>
  <c r="J1575" i="21"/>
  <c r="J1579" i="21"/>
  <c r="J1583" i="21"/>
  <c r="J1587" i="21"/>
  <c r="J1591" i="21"/>
  <c r="J1595" i="21"/>
  <c r="J1599" i="21"/>
  <c r="J1603" i="21"/>
  <c r="J1607" i="21"/>
  <c r="J1611" i="21"/>
  <c r="K869" i="21"/>
  <c r="K1258" i="21"/>
  <c r="K1447" i="21"/>
  <c r="K1547" i="21"/>
  <c r="K1632" i="21"/>
  <c r="K1696" i="21"/>
  <c r="K2" i="21"/>
  <c r="J34" i="21"/>
  <c r="J66" i="21"/>
  <c r="J98" i="21"/>
  <c r="J130" i="21"/>
  <c r="J162" i="21"/>
  <c r="J194" i="21"/>
  <c r="J226" i="21"/>
  <c r="J255" i="21"/>
  <c r="J277" i="21"/>
  <c r="J298" i="21"/>
  <c r="J319" i="21"/>
  <c r="J337" i="21"/>
  <c r="J353" i="21"/>
  <c r="J369" i="21"/>
  <c r="J385" i="21"/>
  <c r="J401" i="21"/>
  <c r="J417" i="21"/>
  <c r="J433" i="21"/>
  <c r="J449" i="21"/>
  <c r="J465" i="21"/>
  <c r="J481" i="21"/>
  <c r="J497" i="21"/>
  <c r="J513" i="21"/>
  <c r="J529" i="21"/>
  <c r="J545" i="21"/>
  <c r="J561" i="21"/>
  <c r="J577" i="21"/>
  <c r="J593" i="21"/>
  <c r="J609" i="21"/>
  <c r="J625" i="21"/>
  <c r="J641" i="21"/>
  <c r="J657" i="21"/>
  <c r="J673" i="21"/>
  <c r="J689" i="21"/>
  <c r="J705" i="21"/>
  <c r="J721" i="21"/>
  <c r="J737" i="21"/>
  <c r="J753" i="21"/>
  <c r="J769" i="21"/>
  <c r="J779" i="21"/>
  <c r="J787" i="21"/>
  <c r="J795" i="21"/>
  <c r="J803" i="21"/>
  <c r="J811" i="21"/>
  <c r="J819" i="21"/>
  <c r="J827" i="21"/>
  <c r="J835" i="21"/>
  <c r="J843" i="21"/>
  <c r="J851" i="21"/>
  <c r="J859" i="21"/>
  <c r="J867" i="21"/>
  <c r="J875" i="21"/>
  <c r="J883" i="21"/>
  <c r="J891" i="21"/>
  <c r="J899" i="21"/>
  <c r="J907" i="21"/>
  <c r="J915" i="21"/>
  <c r="J923" i="21"/>
  <c r="J931" i="21"/>
  <c r="J939" i="21"/>
  <c r="J947" i="21"/>
  <c r="J955" i="21"/>
  <c r="J963" i="21"/>
  <c r="J971" i="21"/>
  <c r="J979" i="21"/>
  <c r="J987" i="21"/>
  <c r="J995" i="21"/>
  <c r="J1003" i="21"/>
  <c r="K997" i="21"/>
  <c r="K1648" i="21"/>
  <c r="J74" i="21"/>
  <c r="J202" i="21"/>
  <c r="J303" i="21"/>
  <c r="J373" i="21"/>
  <c r="J437" i="21"/>
  <c r="J501" i="21"/>
  <c r="J565" i="21"/>
  <c r="J629" i="21"/>
  <c r="J693" i="21"/>
  <c r="J757" i="21"/>
  <c r="J797" i="21"/>
  <c r="J829" i="21"/>
  <c r="J861" i="21"/>
  <c r="J893" i="21"/>
  <c r="J925" i="21"/>
  <c r="J957" i="21"/>
  <c r="J989" i="21"/>
  <c r="J1013" i="21"/>
  <c r="J1029" i="21"/>
  <c r="J1045" i="21"/>
  <c r="J1061" i="21"/>
  <c r="J1077" i="21"/>
  <c r="J1093" i="21"/>
  <c r="J1109" i="21"/>
  <c r="J1125" i="21"/>
  <c r="J1141" i="21"/>
  <c r="J1157" i="21"/>
  <c r="J1173" i="21"/>
  <c r="J1189" i="21"/>
  <c r="J1205" i="21"/>
  <c r="J1221" i="21"/>
  <c r="J1237" i="21"/>
  <c r="J1253" i="21"/>
  <c r="J1269" i="21"/>
  <c r="J1285" i="21"/>
  <c r="J1301" i="21"/>
  <c r="J1315" i="21"/>
  <c r="J1326" i="21"/>
  <c r="J1337" i="21"/>
  <c r="J1347" i="21"/>
  <c r="J1358" i="21"/>
  <c r="J1369" i="21"/>
  <c r="J1379" i="21"/>
  <c r="J1390" i="21"/>
  <c r="J1401" i="21"/>
  <c r="J1409" i="21"/>
  <c r="J1417" i="21"/>
  <c r="J1425" i="21"/>
  <c r="J1433" i="21"/>
  <c r="J1441" i="21"/>
  <c r="J1449" i="21"/>
  <c r="J1457" i="21"/>
  <c r="J1465" i="21"/>
  <c r="J1473" i="21"/>
  <c r="J1481" i="21"/>
  <c r="J1489" i="21"/>
  <c r="J1497" i="21"/>
  <c r="J1505" i="21"/>
  <c r="J1513" i="21"/>
  <c r="J1521" i="21"/>
  <c r="J1529" i="21"/>
  <c r="J1537" i="21"/>
  <c r="J1545" i="21"/>
  <c r="J1553" i="21"/>
  <c r="J1561" i="21"/>
  <c r="J1569" i="21"/>
  <c r="J1577" i="21"/>
  <c r="J1585" i="21"/>
  <c r="J1593" i="21"/>
  <c r="J1601" i="21"/>
  <c r="J1609" i="21"/>
  <c r="J1616" i="21"/>
  <c r="J1621" i="21"/>
  <c r="J1627" i="21"/>
  <c r="J1632" i="21"/>
  <c r="J1637" i="21"/>
  <c r="J1643" i="21"/>
  <c r="J1648" i="21"/>
  <c r="J1653" i="21"/>
  <c r="J1659" i="21"/>
  <c r="J1664" i="21"/>
  <c r="J1669" i="21"/>
  <c r="J1675" i="21"/>
  <c r="J1680" i="21"/>
  <c r="J1685" i="21"/>
  <c r="J1691" i="21"/>
  <c r="J1696" i="21"/>
  <c r="J1701" i="21"/>
  <c r="J1707" i="21"/>
  <c r="J1712" i="21"/>
  <c r="J1717" i="21"/>
  <c r="J1723" i="21"/>
  <c r="J1728" i="21"/>
  <c r="J1733" i="21"/>
  <c r="J1739" i="21"/>
  <c r="J1744" i="21"/>
  <c r="J1749" i="21"/>
  <c r="J1755" i="21"/>
  <c r="J2" i="21"/>
  <c r="H7" i="21"/>
  <c r="H13" i="21"/>
  <c r="H18" i="21"/>
  <c r="H23" i="21"/>
  <c r="H29" i="21"/>
  <c r="H34" i="21"/>
  <c r="H39" i="21"/>
  <c r="H45" i="21"/>
  <c r="H50" i="21"/>
  <c r="H55" i="21"/>
  <c r="H61" i="21"/>
  <c r="H66" i="21"/>
  <c r="H71" i="21"/>
  <c r="H77" i="21"/>
  <c r="H82" i="21"/>
  <c r="H87" i="21"/>
  <c r="H93" i="21"/>
  <c r="H98" i="21"/>
  <c r="H103" i="21"/>
  <c r="H109" i="21"/>
  <c r="H114" i="21"/>
  <c r="H119" i="21"/>
  <c r="H125" i="21"/>
  <c r="H130" i="21"/>
  <c r="H135" i="21"/>
  <c r="H141" i="21"/>
  <c r="H146" i="21"/>
  <c r="H151" i="21"/>
  <c r="H157" i="21"/>
  <c r="H162" i="21"/>
  <c r="H167" i="21"/>
  <c r="H173" i="21"/>
  <c r="H178" i="21"/>
  <c r="H183" i="21"/>
  <c r="H189" i="21"/>
  <c r="H194" i="21"/>
  <c r="H199" i="21"/>
  <c r="H205" i="21"/>
  <c r="H210" i="21"/>
  <c r="H215" i="21"/>
  <c r="H221" i="21"/>
  <c r="H226" i="21"/>
  <c r="H231" i="21"/>
  <c r="H237" i="21"/>
  <c r="H242" i="21"/>
  <c r="H247" i="21"/>
  <c r="H253" i="21"/>
  <c r="H258" i="21"/>
  <c r="H263" i="21"/>
  <c r="H269" i="21"/>
  <c r="H274" i="21"/>
  <c r="H279" i="21"/>
  <c r="H285" i="21"/>
  <c r="H290" i="21"/>
  <c r="H295" i="21"/>
  <c r="H301" i="21"/>
  <c r="H306" i="21"/>
  <c r="H311" i="21"/>
  <c r="H317" i="21"/>
  <c r="H322" i="21"/>
  <c r="H327" i="21"/>
  <c r="H333" i="21"/>
  <c r="H338" i="21"/>
  <c r="H343" i="21"/>
  <c r="H349" i="21"/>
  <c r="H354" i="21"/>
  <c r="H359" i="21"/>
  <c r="H365" i="21"/>
  <c r="H370" i="21"/>
  <c r="H375" i="21"/>
  <c r="H381" i="21"/>
  <c r="H386" i="21"/>
  <c r="H391" i="21"/>
  <c r="H397" i="21"/>
  <c r="H402" i="21"/>
  <c r="H407" i="21"/>
  <c r="H413" i="21"/>
  <c r="H418" i="21"/>
  <c r="H423" i="21"/>
  <c r="H429" i="21"/>
  <c r="H434" i="21"/>
  <c r="H439" i="21"/>
  <c r="H445" i="21"/>
  <c r="H450" i="21"/>
  <c r="H455" i="21"/>
  <c r="H461" i="21"/>
  <c r="H466" i="21"/>
  <c r="H471" i="21"/>
  <c r="H477" i="21"/>
  <c r="H482" i="21"/>
  <c r="H487" i="21"/>
  <c r="H491" i="21"/>
  <c r="H495" i="21"/>
  <c r="H499" i="21"/>
  <c r="H503" i="21"/>
  <c r="H507" i="21"/>
  <c r="H511" i="21"/>
  <c r="H515" i="21"/>
  <c r="H519" i="21"/>
  <c r="H523" i="21"/>
  <c r="H527" i="21"/>
  <c r="H531" i="21"/>
  <c r="H535" i="21"/>
  <c r="H539" i="21"/>
  <c r="H543" i="21"/>
  <c r="H547" i="21"/>
  <c r="H551" i="21"/>
  <c r="H555" i="21"/>
  <c r="H559" i="21"/>
  <c r="H563" i="21"/>
  <c r="H567" i="21"/>
  <c r="H571" i="21"/>
  <c r="H575" i="21"/>
  <c r="H579" i="21"/>
  <c r="H583" i="21"/>
  <c r="H587" i="21"/>
  <c r="H591" i="21"/>
  <c r="H595" i="21"/>
  <c r="H599" i="21"/>
  <c r="H603" i="21"/>
  <c r="H607" i="21"/>
  <c r="H611" i="21"/>
  <c r="H615" i="21"/>
  <c r="H619" i="21"/>
  <c r="H623" i="21"/>
  <c r="H627" i="21"/>
  <c r="H631" i="21"/>
  <c r="H635" i="21"/>
  <c r="H639" i="21"/>
  <c r="H643" i="21"/>
  <c r="H647" i="21"/>
  <c r="H651" i="21"/>
  <c r="H655" i="21"/>
  <c r="H659" i="21"/>
  <c r="H663" i="21"/>
  <c r="H667" i="21"/>
  <c r="H671" i="21"/>
  <c r="H675" i="21"/>
  <c r="H679" i="21"/>
  <c r="H683" i="21"/>
  <c r="H687" i="21"/>
  <c r="H691" i="21"/>
  <c r="H695" i="21"/>
  <c r="H699" i="21"/>
  <c r="H703" i="21"/>
  <c r="H707" i="21"/>
  <c r="H711" i="21"/>
  <c r="H715" i="21"/>
  <c r="H719" i="21"/>
  <c r="H723" i="21"/>
  <c r="H727" i="21"/>
  <c r="H731" i="21"/>
  <c r="H735" i="21"/>
  <c r="H739" i="21"/>
  <c r="H743" i="21"/>
  <c r="H747" i="21"/>
  <c r="H751" i="21"/>
  <c r="H755" i="21"/>
  <c r="H759" i="21"/>
  <c r="H763" i="21"/>
  <c r="H767" i="21"/>
  <c r="H771" i="21"/>
  <c r="H775" i="21"/>
  <c r="H779" i="21"/>
  <c r="H783" i="21"/>
  <c r="H787" i="21"/>
  <c r="H791" i="21"/>
  <c r="H795" i="21"/>
  <c r="H799" i="21"/>
  <c r="H803" i="21"/>
  <c r="H807" i="21"/>
  <c r="H811" i="21"/>
  <c r="H815" i="21"/>
  <c r="H819" i="21"/>
  <c r="H823" i="21"/>
  <c r="H827" i="21"/>
  <c r="H831" i="21"/>
  <c r="H835" i="21"/>
  <c r="H839" i="21"/>
  <c r="H843" i="21"/>
  <c r="H847" i="21"/>
  <c r="H851" i="21"/>
  <c r="H855" i="21"/>
  <c r="H859" i="21"/>
  <c r="H863" i="21"/>
  <c r="H867" i="21"/>
  <c r="H871" i="21"/>
  <c r="H875" i="21"/>
  <c r="H879" i="21"/>
  <c r="H883" i="21"/>
  <c r="H887" i="21"/>
  <c r="H891" i="21"/>
  <c r="H895" i="21"/>
  <c r="H899" i="21"/>
  <c r="H903" i="21"/>
  <c r="H907" i="21"/>
  <c r="H911" i="21"/>
  <c r="H915" i="21"/>
  <c r="H919" i="21"/>
  <c r="H923" i="21"/>
  <c r="H927" i="21"/>
  <c r="H931" i="21"/>
  <c r="H935" i="21"/>
  <c r="H939" i="21"/>
  <c r="H943" i="21"/>
  <c r="H947" i="21"/>
  <c r="H951" i="21"/>
  <c r="H955" i="21"/>
  <c r="H959" i="21"/>
  <c r="H963" i="21"/>
  <c r="H967" i="21"/>
  <c r="H971" i="21"/>
  <c r="H975" i="21"/>
  <c r="H979" i="21"/>
  <c r="H983" i="21"/>
  <c r="H987" i="21"/>
  <c r="H991" i="21"/>
  <c r="H995" i="21"/>
  <c r="H999" i="21"/>
  <c r="H1003" i="21"/>
  <c r="H1007" i="21"/>
  <c r="H1011" i="21"/>
  <c r="H1015" i="21"/>
  <c r="H1019" i="21"/>
  <c r="H1023" i="21"/>
  <c r="H1027" i="21"/>
  <c r="H1031" i="21"/>
  <c r="H1035" i="21"/>
  <c r="H1039" i="21"/>
  <c r="H1043" i="21"/>
  <c r="H1047" i="21"/>
  <c r="H1051" i="21"/>
  <c r="H1055" i="21"/>
  <c r="H1059" i="21"/>
  <c r="H1063" i="21"/>
  <c r="H1067" i="21"/>
  <c r="H1071" i="21"/>
  <c r="H1075" i="21"/>
  <c r="H1079" i="21"/>
  <c r="H1083" i="21"/>
  <c r="H1087" i="21"/>
  <c r="H1091" i="21"/>
  <c r="H1095" i="21"/>
  <c r="H1099" i="21"/>
  <c r="H1103" i="21"/>
  <c r="H1107" i="21"/>
  <c r="H1111" i="21"/>
  <c r="H1115" i="21"/>
  <c r="H1119" i="21"/>
  <c r="H1123" i="21"/>
  <c r="H1127" i="21"/>
  <c r="H1131" i="21"/>
  <c r="H1135" i="21"/>
  <c r="H1139" i="21"/>
  <c r="H1143" i="21"/>
  <c r="H1147" i="21"/>
  <c r="H1151" i="21"/>
  <c r="H1155" i="21"/>
  <c r="H1159" i="21"/>
  <c r="H1163" i="21"/>
  <c r="H1167" i="21"/>
  <c r="H1171" i="21"/>
  <c r="H1175" i="21"/>
  <c r="H1179" i="21"/>
  <c r="H1183" i="21"/>
  <c r="H1187" i="21"/>
  <c r="H1191" i="21"/>
  <c r="H1195" i="21"/>
  <c r="H1199" i="21"/>
  <c r="H1203" i="21"/>
  <c r="H1207" i="21"/>
  <c r="H1211" i="21"/>
  <c r="H1215" i="21"/>
  <c r="H1219" i="21"/>
  <c r="H1223" i="21"/>
  <c r="H1227" i="21"/>
  <c r="H1231" i="21"/>
  <c r="H1235" i="21"/>
  <c r="H1239" i="21"/>
  <c r="H1243" i="21"/>
  <c r="H1247" i="21"/>
  <c r="H1251" i="21"/>
  <c r="H1255" i="21"/>
  <c r="H1259" i="21"/>
  <c r="H1263" i="21"/>
  <c r="H1267" i="21"/>
  <c r="H1271" i="21"/>
  <c r="H1275" i="21"/>
  <c r="H1279" i="21"/>
  <c r="H1283" i="21"/>
  <c r="H1287" i="21"/>
  <c r="H1291" i="21"/>
  <c r="H1295" i="21"/>
  <c r="H1299" i="21"/>
  <c r="H1303" i="21"/>
  <c r="H1307" i="21"/>
  <c r="H1311" i="21"/>
  <c r="H1315" i="21"/>
  <c r="H1319" i="21"/>
  <c r="H1323" i="21"/>
  <c r="H1327" i="21"/>
  <c r="H1331" i="21"/>
  <c r="H1335" i="21"/>
  <c r="H1339" i="21"/>
  <c r="H1343" i="21"/>
  <c r="H1347" i="21"/>
  <c r="H1351" i="21"/>
  <c r="H1355" i="21"/>
  <c r="H1359" i="21"/>
  <c r="H1363" i="21"/>
  <c r="H1367" i="21"/>
  <c r="H1371" i="21"/>
  <c r="H1375" i="21"/>
  <c r="H1379" i="21"/>
  <c r="H1383" i="21"/>
  <c r="H1387" i="21"/>
  <c r="H1391" i="21"/>
  <c r="H1395" i="21"/>
  <c r="H1399" i="21"/>
  <c r="H1403" i="21"/>
  <c r="H1407" i="21"/>
  <c r="H1411" i="21"/>
  <c r="H1415" i="21"/>
  <c r="H1419" i="21"/>
  <c r="H1423" i="21"/>
  <c r="H1427" i="21"/>
  <c r="H1431" i="21"/>
  <c r="H1435" i="21"/>
  <c r="H1439" i="21"/>
  <c r="H1443" i="21"/>
  <c r="H1447" i="21"/>
  <c r="H1451" i="21"/>
  <c r="H1455" i="21"/>
  <c r="H1459" i="21"/>
  <c r="K1322" i="21"/>
  <c r="K1712" i="21"/>
  <c r="J106" i="21"/>
  <c r="J234" i="21"/>
  <c r="J325" i="21"/>
  <c r="J389" i="21"/>
  <c r="J453" i="21"/>
  <c r="J517" i="21"/>
  <c r="J581" i="21"/>
  <c r="J645" i="21"/>
  <c r="J709" i="21"/>
  <c r="J773" i="21"/>
  <c r="J805" i="21"/>
  <c r="J837" i="21"/>
  <c r="J869" i="21"/>
  <c r="J901" i="21"/>
  <c r="J933" i="21"/>
  <c r="J965" i="21"/>
  <c r="J997" i="21"/>
  <c r="J1019" i="21"/>
  <c r="J1035" i="21"/>
  <c r="J1051" i="21"/>
  <c r="J1067" i="21"/>
  <c r="J1083" i="21"/>
  <c r="J1099" i="21"/>
  <c r="J1115" i="21"/>
  <c r="J1131" i="21"/>
  <c r="J1147" i="21"/>
  <c r="J1163" i="21"/>
  <c r="J1179" i="21"/>
  <c r="J1195" i="21"/>
  <c r="J1211" i="21"/>
  <c r="J1227" i="21"/>
  <c r="J1243" i="21"/>
  <c r="J1259" i="21"/>
  <c r="J1275" i="21"/>
  <c r="J1291" i="21"/>
  <c r="J1307" i="21"/>
  <c r="J1319" i="21"/>
  <c r="J1330" i="21"/>
  <c r="J1341" i="21"/>
  <c r="J1351" i="21"/>
  <c r="J1362" i="21"/>
  <c r="J1373" i="21"/>
  <c r="J1383" i="21"/>
  <c r="J1394" i="21"/>
  <c r="J1404" i="21"/>
  <c r="J1412" i="21"/>
  <c r="J1420" i="21"/>
  <c r="J1428" i="21"/>
  <c r="J1436" i="21"/>
  <c r="J1444" i="21"/>
  <c r="J1452" i="21"/>
  <c r="J1460" i="21"/>
  <c r="J1468" i="21"/>
  <c r="J1476" i="21"/>
  <c r="J1484" i="21"/>
  <c r="J1492" i="21"/>
  <c r="J1500" i="21"/>
  <c r="J1508" i="21"/>
  <c r="J1516" i="21"/>
  <c r="J1524" i="21"/>
  <c r="J1532" i="21"/>
  <c r="J1540" i="21"/>
  <c r="J1548" i="21"/>
  <c r="J1556" i="21"/>
  <c r="J1564" i="21"/>
  <c r="J1572" i="21"/>
  <c r="J1580" i="21"/>
  <c r="J1588" i="21"/>
  <c r="J1596" i="21"/>
  <c r="J1604" i="21"/>
  <c r="J1612" i="21"/>
  <c r="J1617" i="21"/>
  <c r="J1623" i="21"/>
  <c r="J1628" i="21"/>
  <c r="J1633" i="21"/>
  <c r="J1639" i="21"/>
  <c r="J1644" i="21"/>
  <c r="J1649" i="21"/>
  <c r="J1655" i="21"/>
  <c r="J1660" i="21"/>
  <c r="J1665" i="21"/>
  <c r="J1671" i="21"/>
  <c r="J1676" i="21"/>
  <c r="J1681" i="21"/>
  <c r="J1687" i="21"/>
  <c r="J1692" i="21"/>
  <c r="J1697" i="21"/>
  <c r="J1703" i="21"/>
  <c r="J1708" i="21"/>
  <c r="J1713" i="21"/>
  <c r="J1719" i="21"/>
  <c r="J1724" i="21"/>
  <c r="J1729" i="21"/>
  <c r="J1735" i="21"/>
  <c r="J1740" i="21"/>
  <c r="J1745" i="21"/>
  <c r="J1751" i="21"/>
  <c r="J1756" i="21"/>
  <c r="H3" i="21"/>
  <c r="H9" i="21"/>
  <c r="H14" i="21"/>
  <c r="H19" i="21"/>
  <c r="H25" i="21"/>
  <c r="H30" i="21"/>
  <c r="H35" i="21"/>
  <c r="H41" i="21"/>
  <c r="H46" i="21"/>
  <c r="H51" i="21"/>
  <c r="H57" i="21"/>
  <c r="H62" i="21"/>
  <c r="H67" i="21"/>
  <c r="H73" i="21"/>
  <c r="H78" i="21"/>
  <c r="H83" i="21"/>
  <c r="H89" i="21"/>
  <c r="H94" i="21"/>
  <c r="H99" i="21"/>
  <c r="H105" i="21"/>
  <c r="H110" i="21"/>
  <c r="H115" i="21"/>
  <c r="H121" i="21"/>
  <c r="H126" i="21"/>
  <c r="H131" i="21"/>
  <c r="H137" i="21"/>
  <c r="H142" i="21"/>
  <c r="H147" i="21"/>
  <c r="H153" i="21"/>
  <c r="H158" i="21"/>
  <c r="H163" i="21"/>
  <c r="H169" i="21"/>
  <c r="H174" i="21"/>
  <c r="H179" i="21"/>
  <c r="H185" i="21"/>
  <c r="H190" i="21"/>
  <c r="H195" i="21"/>
  <c r="H201" i="21"/>
  <c r="H206" i="21"/>
  <c r="H211" i="21"/>
  <c r="H217" i="21"/>
  <c r="H222" i="21"/>
  <c r="H227" i="21"/>
  <c r="H233" i="21"/>
  <c r="H238" i="21"/>
  <c r="H243" i="21"/>
  <c r="H249" i="21"/>
  <c r="H254" i="21"/>
  <c r="H259" i="21"/>
  <c r="H265" i="21"/>
  <c r="H270" i="21"/>
  <c r="H275" i="21"/>
  <c r="H281" i="21"/>
  <c r="H286" i="21"/>
  <c r="H291" i="21"/>
  <c r="H297" i="21"/>
  <c r="H302" i="21"/>
  <c r="H307" i="21"/>
  <c r="H313" i="21"/>
  <c r="H318" i="21"/>
  <c r="H323" i="21"/>
  <c r="H329" i="21"/>
  <c r="H334" i="21"/>
  <c r="H339" i="21"/>
  <c r="H345" i="21"/>
  <c r="H350" i="21"/>
  <c r="H355" i="21"/>
  <c r="H361" i="21"/>
  <c r="H366" i="21"/>
  <c r="H371" i="21"/>
  <c r="H377" i="21"/>
  <c r="H382" i="21"/>
  <c r="H387" i="21"/>
  <c r="H393" i="21"/>
  <c r="H398" i="21"/>
  <c r="H403" i="21"/>
  <c r="H409" i="21"/>
  <c r="H414" i="21"/>
  <c r="H419" i="21"/>
  <c r="H425" i="21"/>
  <c r="H430" i="21"/>
  <c r="H435" i="21"/>
  <c r="H441" i="21"/>
  <c r="H446" i="21"/>
  <c r="H451" i="21"/>
  <c r="H457" i="21"/>
  <c r="H462" i="21"/>
  <c r="H467" i="21"/>
  <c r="H473" i="21"/>
  <c r="H478" i="21"/>
  <c r="H483" i="21"/>
  <c r="H488" i="21"/>
  <c r="H492" i="21"/>
  <c r="H496" i="21"/>
  <c r="H500" i="21"/>
  <c r="H504" i="21"/>
  <c r="H508" i="21"/>
  <c r="H512" i="21"/>
  <c r="H516" i="21"/>
  <c r="H520" i="21"/>
  <c r="H524" i="21"/>
  <c r="H528" i="21"/>
  <c r="H532" i="21"/>
  <c r="H536" i="21"/>
  <c r="H540" i="21"/>
  <c r="H544" i="21"/>
  <c r="H548" i="21"/>
  <c r="H552" i="21"/>
  <c r="H556" i="21"/>
  <c r="H560" i="21"/>
  <c r="H564" i="21"/>
  <c r="H568" i="21"/>
  <c r="H572" i="21"/>
  <c r="H576" i="21"/>
  <c r="H580" i="21"/>
  <c r="H584" i="21"/>
  <c r="H588" i="21"/>
  <c r="H592" i="21"/>
  <c r="H596" i="21"/>
  <c r="H600" i="21"/>
  <c r="H604" i="21"/>
  <c r="H608" i="21"/>
  <c r="H612" i="21"/>
  <c r="H616" i="21"/>
  <c r="H620" i="21"/>
  <c r="H624" i="21"/>
  <c r="H628" i="21"/>
  <c r="H632" i="21"/>
  <c r="H636" i="21"/>
  <c r="H640" i="21"/>
  <c r="H644" i="21"/>
  <c r="H648" i="21"/>
  <c r="H652" i="21"/>
  <c r="H656" i="21"/>
  <c r="H660" i="21"/>
  <c r="H664" i="21"/>
  <c r="H668" i="21"/>
  <c r="H672" i="21"/>
  <c r="H676" i="21"/>
  <c r="H680" i="21"/>
  <c r="H684" i="21"/>
  <c r="H688" i="21"/>
  <c r="H692" i="21"/>
  <c r="H696" i="21"/>
  <c r="H700" i="21"/>
  <c r="H704" i="21"/>
  <c r="H708" i="21"/>
  <c r="H712" i="21"/>
  <c r="H716" i="21"/>
  <c r="H720" i="21"/>
  <c r="H724" i="21"/>
  <c r="H728" i="21"/>
  <c r="H732" i="21"/>
  <c r="H736" i="21"/>
  <c r="H740" i="21"/>
  <c r="H744" i="21"/>
  <c r="H748" i="21"/>
  <c r="H752" i="21"/>
  <c r="H756" i="21"/>
  <c r="H760" i="21"/>
  <c r="H764" i="21"/>
  <c r="H768" i="21"/>
  <c r="H772" i="21"/>
  <c r="H776" i="21"/>
  <c r="H780" i="21"/>
  <c r="H784" i="21"/>
  <c r="H788" i="21"/>
  <c r="H792" i="21"/>
  <c r="H796" i="21"/>
  <c r="H800" i="21"/>
  <c r="H804" i="21"/>
  <c r="H808" i="21"/>
  <c r="H812" i="21"/>
  <c r="H816" i="21"/>
  <c r="H820" i="21"/>
  <c r="H824" i="21"/>
  <c r="H828" i="21"/>
  <c r="H832" i="21"/>
  <c r="H836" i="21"/>
  <c r="H840" i="21"/>
  <c r="H844" i="21"/>
  <c r="H848" i="21"/>
  <c r="H852" i="21"/>
  <c r="H856" i="21"/>
  <c r="H860" i="21"/>
  <c r="H864" i="21"/>
  <c r="H868" i="21"/>
  <c r="H872" i="21"/>
  <c r="H876" i="21"/>
  <c r="H880" i="21"/>
  <c r="H884" i="21"/>
  <c r="H888" i="21"/>
  <c r="H892" i="21"/>
  <c r="H896" i="21"/>
  <c r="H900" i="21"/>
  <c r="H904" i="21"/>
  <c r="H908" i="21"/>
  <c r="H912" i="21"/>
  <c r="H916" i="21"/>
  <c r="H920" i="21"/>
  <c r="H924" i="21"/>
  <c r="H928" i="21"/>
  <c r="H932" i="21"/>
  <c r="H936" i="21"/>
  <c r="H940" i="21"/>
  <c r="H944" i="21"/>
  <c r="H948" i="21"/>
  <c r="H952" i="21"/>
  <c r="H956" i="21"/>
  <c r="H960" i="21"/>
  <c r="H964" i="21"/>
  <c r="H968" i="21"/>
  <c r="H972" i="21"/>
  <c r="H976" i="21"/>
  <c r="H980" i="21"/>
  <c r="H984" i="21"/>
  <c r="H988" i="21"/>
  <c r="H992" i="21"/>
  <c r="H996" i="21"/>
  <c r="H1000" i="21"/>
  <c r="H1004" i="21"/>
  <c r="H1008" i="21"/>
  <c r="H1012" i="21"/>
  <c r="H1016" i="21"/>
  <c r="H1020" i="21"/>
  <c r="H1024" i="21"/>
  <c r="H1028" i="21"/>
  <c r="H1032" i="21"/>
  <c r="H1036" i="21"/>
  <c r="H1040" i="21"/>
  <c r="H1044" i="21"/>
  <c r="H1048" i="21"/>
  <c r="H1052" i="21"/>
  <c r="H1056" i="21"/>
  <c r="H1060" i="21"/>
  <c r="H1064" i="21"/>
  <c r="H1068" i="21"/>
  <c r="H1072" i="21"/>
  <c r="H1076" i="21"/>
  <c r="H1080" i="21"/>
  <c r="H1084" i="21"/>
  <c r="K1479" i="21"/>
  <c r="J138" i="21"/>
  <c r="J341" i="21"/>
  <c r="J469" i="21"/>
  <c r="J597" i="21"/>
  <c r="J725" i="21"/>
  <c r="J813" i="21"/>
  <c r="J877" i="21"/>
  <c r="J941" i="21"/>
  <c r="J1005" i="21"/>
  <c r="J1037" i="21"/>
  <c r="J1069" i="21"/>
  <c r="J1101" i="21"/>
  <c r="J1133" i="21"/>
  <c r="J1165" i="21"/>
  <c r="J1197" i="21"/>
  <c r="J1229" i="21"/>
  <c r="J1261" i="21"/>
  <c r="J1293" i="21"/>
  <c r="J1321" i="21"/>
  <c r="J1342" i="21"/>
  <c r="J1363" i="21"/>
  <c r="J1385" i="21"/>
  <c r="J1405" i="21"/>
  <c r="J1421" i="21"/>
  <c r="J1437" i="21"/>
  <c r="J1453" i="21"/>
  <c r="J1469" i="21"/>
  <c r="J1485" i="21"/>
  <c r="J1501" i="21"/>
  <c r="J1517" i="21"/>
  <c r="J1533" i="21"/>
  <c r="J1549" i="21"/>
  <c r="J1565" i="21"/>
  <c r="J1581" i="21"/>
  <c r="J1597" i="21"/>
  <c r="J1613" i="21"/>
  <c r="J1624" i="21"/>
  <c r="J1635" i="21"/>
  <c r="J1645" i="21"/>
  <c r="J1656" i="21"/>
  <c r="J1667" i="21"/>
  <c r="J1677" i="21"/>
  <c r="J1688" i="21"/>
  <c r="J1699" i="21"/>
  <c r="J1709" i="21"/>
  <c r="J1720" i="21"/>
  <c r="J1731" i="21"/>
  <c r="J1741" i="21"/>
  <c r="J1752" i="21"/>
  <c r="H5" i="21"/>
  <c r="H15" i="21"/>
  <c r="H26" i="21"/>
  <c r="H37" i="21"/>
  <c r="H47" i="21"/>
  <c r="H58" i="21"/>
  <c r="H69" i="21"/>
  <c r="H79" i="21"/>
  <c r="H90" i="21"/>
  <c r="H101" i="21"/>
  <c r="H111" i="21"/>
  <c r="H122" i="21"/>
  <c r="H133" i="21"/>
  <c r="H143" i="21"/>
  <c r="H154" i="21"/>
  <c r="H165" i="21"/>
  <c r="H175" i="21"/>
  <c r="H186" i="21"/>
  <c r="H197" i="21"/>
  <c r="H207" i="21"/>
  <c r="H218" i="21"/>
  <c r="H229" i="21"/>
  <c r="H239" i="21"/>
  <c r="H250" i="21"/>
  <c r="H261" i="21"/>
  <c r="H271" i="21"/>
  <c r="H282" i="21"/>
  <c r="H293" i="21"/>
  <c r="H303" i="21"/>
  <c r="H314" i="21"/>
  <c r="H325" i="21"/>
  <c r="H335" i="21"/>
  <c r="H346" i="21"/>
  <c r="H357" i="21"/>
  <c r="H367" i="21"/>
  <c r="H378" i="21"/>
  <c r="H389" i="21"/>
  <c r="H399" i="21"/>
  <c r="H410" i="21"/>
  <c r="H421" i="21"/>
  <c r="H431" i="21"/>
  <c r="H442" i="21"/>
  <c r="H453" i="21"/>
  <c r="H463" i="21"/>
  <c r="H474" i="21"/>
  <c r="H485" i="21"/>
  <c r="H493" i="21"/>
  <c r="H501" i="21"/>
  <c r="H509" i="21"/>
  <c r="H517" i="21"/>
  <c r="H525" i="21"/>
  <c r="H533" i="21"/>
  <c r="H541" i="21"/>
  <c r="H549" i="21"/>
  <c r="H557" i="21"/>
  <c r="H565" i="21"/>
  <c r="H573" i="21"/>
  <c r="H581" i="21"/>
  <c r="H589" i="21"/>
  <c r="H597" i="21"/>
  <c r="H605" i="21"/>
  <c r="H613" i="21"/>
  <c r="H621" i="21"/>
  <c r="H629" i="21"/>
  <c r="H637" i="21"/>
  <c r="H645" i="21"/>
  <c r="H653" i="21"/>
  <c r="H661" i="21"/>
  <c r="H669" i="21"/>
  <c r="H677" i="21"/>
  <c r="H685" i="21"/>
  <c r="H693" i="21"/>
  <c r="H701" i="21"/>
  <c r="H709" i="21"/>
  <c r="H717" i="21"/>
  <c r="H725" i="21"/>
  <c r="H733" i="21"/>
  <c r="H741" i="21"/>
  <c r="H749" i="21"/>
  <c r="H757" i="21"/>
  <c r="H765" i="21"/>
  <c r="H773" i="21"/>
  <c r="H781" i="21"/>
  <c r="H789" i="21"/>
  <c r="H797" i="21"/>
  <c r="H805" i="21"/>
  <c r="H813" i="21"/>
  <c r="H821" i="21"/>
  <c r="H829" i="21"/>
  <c r="H837" i="21"/>
  <c r="H845" i="21"/>
  <c r="H853" i="21"/>
  <c r="H861" i="21"/>
  <c r="H869" i="21"/>
  <c r="H877" i="21"/>
  <c r="H885" i="21"/>
  <c r="H893" i="21"/>
  <c r="H901" i="21"/>
  <c r="H909" i="21"/>
  <c r="H917" i="21"/>
  <c r="H925" i="21"/>
  <c r="H933" i="21"/>
  <c r="H941" i="21"/>
  <c r="H949" i="21"/>
  <c r="H957" i="21"/>
  <c r="H965" i="21"/>
  <c r="H973" i="21"/>
  <c r="H981" i="21"/>
  <c r="H989" i="21"/>
  <c r="H997" i="21"/>
  <c r="H1005" i="21"/>
  <c r="H1013" i="21"/>
  <c r="H1021" i="21"/>
  <c r="H1029" i="21"/>
  <c r="H1037" i="21"/>
  <c r="H1045" i="21"/>
  <c r="H1053" i="21"/>
  <c r="H1061" i="21"/>
  <c r="H1069" i="21"/>
  <c r="H1077" i="21"/>
  <c r="H1085" i="21"/>
  <c r="H1090" i="21"/>
  <c r="H1096" i="21"/>
  <c r="H1101" i="21"/>
  <c r="H1106" i="21"/>
  <c r="H1112" i="21"/>
  <c r="H1117" i="21"/>
  <c r="H1122" i="21"/>
  <c r="H1128" i="21"/>
  <c r="H1133" i="21"/>
  <c r="H1138" i="21"/>
  <c r="H1144" i="21"/>
  <c r="H1149" i="21"/>
  <c r="H1154" i="21"/>
  <c r="H1160" i="21"/>
  <c r="H1165" i="21"/>
  <c r="H1170" i="21"/>
  <c r="H1176" i="21"/>
  <c r="H1181" i="21"/>
  <c r="H1186" i="21"/>
  <c r="H1192" i="21"/>
  <c r="H1197" i="21"/>
  <c r="H1202" i="21"/>
  <c r="H1208" i="21"/>
  <c r="H1213" i="21"/>
  <c r="H1218" i="21"/>
  <c r="H1224" i="21"/>
  <c r="H1229" i="21"/>
  <c r="H1234" i="21"/>
  <c r="H1240" i="21"/>
  <c r="H1245" i="21"/>
  <c r="H1250" i="21"/>
  <c r="H1256" i="21"/>
  <c r="H1261" i="21"/>
  <c r="H1266" i="21"/>
  <c r="H1272" i="21"/>
  <c r="H1277" i="21"/>
  <c r="H1282" i="21"/>
  <c r="H1288" i="21"/>
  <c r="H1293" i="21"/>
  <c r="H1298" i="21"/>
  <c r="H1304" i="21"/>
  <c r="H1309" i="21"/>
  <c r="H1314" i="21"/>
  <c r="H1320" i="21"/>
  <c r="H1325" i="21"/>
  <c r="H1330" i="21"/>
  <c r="H1336" i="21"/>
  <c r="H1341" i="21"/>
  <c r="H1346" i="21"/>
  <c r="H1352" i="21"/>
  <c r="H1357" i="21"/>
  <c r="H1362" i="21"/>
  <c r="H1368" i="21"/>
  <c r="H1373" i="21"/>
  <c r="H1378" i="21"/>
  <c r="H1384" i="21"/>
  <c r="H1389" i="21"/>
  <c r="H1394" i="21"/>
  <c r="H1400" i="21"/>
  <c r="H1405" i="21"/>
  <c r="H1410" i="21"/>
  <c r="H1416" i="21"/>
  <c r="H1421" i="21"/>
  <c r="H1426" i="21"/>
  <c r="H1432" i="21"/>
  <c r="H1437" i="21"/>
  <c r="H1442" i="21"/>
  <c r="H1448" i="21"/>
  <c r="H1453" i="21"/>
  <c r="H1458" i="21"/>
  <c r="H1463" i="21"/>
  <c r="H1467" i="21"/>
  <c r="H1471" i="21"/>
  <c r="H1475" i="21"/>
  <c r="H1479" i="21"/>
  <c r="H1483" i="21"/>
  <c r="H1487" i="21"/>
  <c r="H1491" i="21"/>
  <c r="H1495" i="21"/>
  <c r="H1499" i="21"/>
  <c r="H1503" i="21"/>
  <c r="H1507" i="21"/>
  <c r="H1511" i="21"/>
  <c r="H1515" i="21"/>
  <c r="H1519" i="21"/>
  <c r="H1523" i="21"/>
  <c r="H1527" i="21"/>
  <c r="H1531" i="21"/>
  <c r="H1535" i="21"/>
  <c r="H1539" i="21"/>
  <c r="H1543" i="21"/>
  <c r="H1547" i="21"/>
  <c r="H1551" i="21"/>
  <c r="H1555" i="21"/>
  <c r="H1559" i="21"/>
  <c r="H1563" i="21"/>
  <c r="H1567" i="21"/>
  <c r="H1571" i="21"/>
  <c r="H1575" i="21"/>
  <c r="H1579" i="21"/>
  <c r="H1583" i="21"/>
  <c r="H1587" i="21"/>
  <c r="H1591" i="21"/>
  <c r="H1595" i="21"/>
  <c r="H1599" i="21"/>
  <c r="H1603" i="21"/>
  <c r="H1607" i="21"/>
  <c r="H1611" i="21"/>
  <c r="H1615" i="21"/>
  <c r="H1619" i="21"/>
  <c r="H1623" i="21"/>
  <c r="H1627" i="21"/>
  <c r="H1631" i="21"/>
  <c r="H1635" i="21"/>
  <c r="H1639" i="21"/>
  <c r="H1643" i="21"/>
  <c r="H1647" i="21"/>
  <c r="H1651" i="21"/>
  <c r="H1655" i="21"/>
  <c r="H1659" i="21"/>
  <c r="H1663" i="21"/>
  <c r="H1667" i="21"/>
  <c r="H1671" i="21"/>
  <c r="H1675" i="21"/>
  <c r="H1679" i="21"/>
  <c r="H1683" i="21"/>
  <c r="H1687" i="21"/>
  <c r="H1691" i="21"/>
  <c r="H1695" i="21"/>
  <c r="H1699" i="21"/>
  <c r="H1703" i="21"/>
  <c r="H1707" i="21"/>
  <c r="H1711" i="21"/>
  <c r="H1715" i="21"/>
  <c r="H1719" i="21"/>
  <c r="H1723" i="21"/>
  <c r="H1727" i="21"/>
  <c r="H1731" i="21"/>
  <c r="H1735" i="21"/>
  <c r="H1739" i="21"/>
  <c r="H1743" i="21"/>
  <c r="H1747" i="21"/>
  <c r="H1751" i="21"/>
  <c r="H1755" i="21"/>
  <c r="H1759" i="21"/>
  <c r="K1569" i="21"/>
  <c r="J170" i="21"/>
  <c r="J357" i="21"/>
  <c r="J485" i="21"/>
  <c r="J613" i="21"/>
  <c r="J741" i="21"/>
  <c r="J821" i="21"/>
  <c r="J885" i="21"/>
  <c r="J949" i="21"/>
  <c r="J1011" i="21"/>
  <c r="J1043" i="21"/>
  <c r="J1075" i="21"/>
  <c r="J1107" i="21"/>
  <c r="J1139" i="21"/>
  <c r="J1171" i="21"/>
  <c r="J1203" i="21"/>
  <c r="J1235" i="21"/>
  <c r="J1267" i="21"/>
  <c r="J1299" i="21"/>
  <c r="J1325" i="21"/>
  <c r="J1346" i="21"/>
  <c r="J1367" i="21"/>
  <c r="J1389" i="21"/>
  <c r="J1408" i="21"/>
  <c r="J1424" i="21"/>
  <c r="J1440" i="21"/>
  <c r="J1456" i="21"/>
  <c r="J1472" i="21"/>
  <c r="J1488" i="21"/>
  <c r="J1504" i="21"/>
  <c r="J1520" i="21"/>
  <c r="J1536" i="21"/>
  <c r="J1552" i="21"/>
  <c r="J1568" i="21"/>
  <c r="J1584" i="21"/>
  <c r="J1600" i="21"/>
  <c r="J1615" i="21"/>
  <c r="J1625" i="21"/>
  <c r="J1636" i="21"/>
  <c r="J1647" i="21"/>
  <c r="J1657" i="21"/>
  <c r="J1668" i="21"/>
  <c r="J1679" i="21"/>
  <c r="J1689" i="21"/>
  <c r="J1700" i="21"/>
  <c r="J1711" i="21"/>
  <c r="J1721" i="21"/>
  <c r="J1732" i="21"/>
  <c r="J1743" i="21"/>
  <c r="J1753" i="21"/>
  <c r="H6" i="21"/>
  <c r="H17" i="21"/>
  <c r="H27" i="21"/>
  <c r="H38" i="21"/>
  <c r="H49" i="21"/>
  <c r="H59" i="21"/>
  <c r="H70" i="21"/>
  <c r="H81" i="21"/>
  <c r="H91" i="21"/>
  <c r="H102" i="21"/>
  <c r="H113" i="21"/>
  <c r="H123" i="21"/>
  <c r="H134" i="21"/>
  <c r="H145" i="21"/>
  <c r="H155" i="21"/>
  <c r="H166" i="21"/>
  <c r="H177" i="21"/>
  <c r="H187" i="21"/>
  <c r="H198" i="21"/>
  <c r="H209" i="21"/>
  <c r="H219" i="21"/>
  <c r="H230" i="21"/>
  <c r="H241" i="21"/>
  <c r="H251" i="21"/>
  <c r="H262" i="21"/>
  <c r="H273" i="21"/>
  <c r="H283" i="21"/>
  <c r="H294" i="21"/>
  <c r="H305" i="21"/>
  <c r="H315" i="21"/>
  <c r="H326" i="21"/>
  <c r="H337" i="21"/>
  <c r="H347" i="21"/>
  <c r="H358" i="21"/>
  <c r="H369" i="21"/>
  <c r="H379" i="21"/>
  <c r="H390" i="21"/>
  <c r="H401" i="21"/>
  <c r="H411" i="21"/>
  <c r="H422" i="21"/>
  <c r="H433" i="21"/>
  <c r="H443" i="21"/>
  <c r="H454" i="21"/>
  <c r="H465" i="21"/>
  <c r="H475" i="21"/>
  <c r="H486" i="21"/>
  <c r="H494" i="21"/>
  <c r="H502" i="21"/>
  <c r="H510" i="21"/>
  <c r="H518" i="21"/>
  <c r="H526" i="21"/>
  <c r="H534" i="21"/>
  <c r="H542" i="21"/>
  <c r="H550" i="21"/>
  <c r="H558" i="21"/>
  <c r="H566" i="21"/>
  <c r="H574" i="21"/>
  <c r="H582" i="21"/>
  <c r="H590" i="21"/>
  <c r="H598" i="21"/>
  <c r="H606" i="21"/>
  <c r="H614" i="21"/>
  <c r="H622" i="21"/>
  <c r="H630" i="21"/>
  <c r="H638" i="21"/>
  <c r="H646" i="21"/>
  <c r="H654" i="21"/>
  <c r="H662" i="21"/>
  <c r="H670" i="21"/>
  <c r="H678" i="21"/>
  <c r="H686" i="21"/>
  <c r="H694" i="21"/>
  <c r="H702" i="21"/>
  <c r="H710" i="21"/>
  <c r="H718" i="21"/>
  <c r="H726" i="21"/>
  <c r="H734" i="21"/>
  <c r="H742" i="21"/>
  <c r="H750" i="21"/>
  <c r="H758" i="21"/>
  <c r="H766" i="21"/>
  <c r="H774" i="21"/>
  <c r="H782" i="21"/>
  <c r="H790" i="21"/>
  <c r="H798" i="21"/>
  <c r="H806" i="21"/>
  <c r="H814" i="21"/>
  <c r="H822" i="21"/>
  <c r="H830" i="21"/>
  <c r="H838" i="21"/>
  <c r="H846" i="21"/>
  <c r="H854" i="21"/>
  <c r="H862" i="21"/>
  <c r="H870" i="21"/>
  <c r="H878" i="21"/>
  <c r="H886" i="21"/>
  <c r="H894" i="21"/>
  <c r="H902" i="21"/>
  <c r="H910" i="21"/>
  <c r="H918" i="21"/>
  <c r="H926" i="21"/>
  <c r="H934" i="21"/>
  <c r="H942" i="21"/>
  <c r="H950" i="21"/>
  <c r="H958" i="21"/>
  <c r="H966" i="21"/>
  <c r="H974" i="21"/>
  <c r="H982" i="21"/>
  <c r="H990" i="21"/>
  <c r="H998" i="21"/>
  <c r="H1006" i="21"/>
  <c r="H1014" i="21"/>
  <c r="H1022" i="21"/>
  <c r="H1030" i="21"/>
  <c r="H1038" i="21"/>
  <c r="H1046" i="21"/>
  <c r="H1054" i="21"/>
  <c r="H1062" i="21"/>
  <c r="H1070" i="21"/>
  <c r="H1078" i="21"/>
  <c r="H1086" i="21"/>
  <c r="H1092" i="21"/>
  <c r="H1097" i="21"/>
  <c r="H1102" i="21"/>
  <c r="H1108" i="21"/>
  <c r="H1113" i="21"/>
  <c r="H1118" i="21"/>
  <c r="H1124" i="21"/>
  <c r="H1129" i="21"/>
  <c r="H1134" i="21"/>
  <c r="H1140" i="21"/>
  <c r="H1145" i="21"/>
  <c r="H1150" i="21"/>
  <c r="H1156" i="21"/>
  <c r="H1161" i="21"/>
  <c r="H1166" i="21"/>
  <c r="H1172" i="21"/>
  <c r="H1177" i="21"/>
  <c r="H1182" i="21"/>
  <c r="H1188" i="21"/>
  <c r="H1193" i="21"/>
  <c r="H1198" i="21"/>
  <c r="H1204" i="21"/>
  <c r="H1209" i="21"/>
  <c r="H1214" i="21"/>
  <c r="H1220" i="21"/>
  <c r="H1225" i="21"/>
  <c r="H1230" i="21"/>
  <c r="H1236" i="21"/>
  <c r="H1241" i="21"/>
  <c r="H1246" i="21"/>
  <c r="H1252" i="21"/>
  <c r="H1257" i="21"/>
  <c r="H1262" i="21"/>
  <c r="H1268" i="21"/>
  <c r="H1273" i="21"/>
  <c r="H1278" i="21"/>
  <c r="H1284" i="21"/>
  <c r="H1289" i="21"/>
  <c r="H1294" i="21"/>
  <c r="H1300" i="21"/>
  <c r="H1305" i="21"/>
  <c r="H1310" i="21"/>
  <c r="H1316" i="21"/>
  <c r="H1321" i="21"/>
  <c r="H1326" i="21"/>
  <c r="H1332" i="21"/>
  <c r="H1337" i="21"/>
  <c r="H1342" i="21"/>
  <c r="H1348" i="21"/>
  <c r="H1353" i="21"/>
  <c r="H1358" i="21"/>
  <c r="H1364" i="21"/>
  <c r="H1369" i="21"/>
  <c r="H1374" i="21"/>
  <c r="H1380" i="21"/>
  <c r="H1385" i="21"/>
  <c r="H1390" i="21"/>
  <c r="H1396" i="21"/>
  <c r="H1401" i="21"/>
  <c r="H1406" i="21"/>
  <c r="H1412" i="21"/>
  <c r="H1417" i="21"/>
  <c r="H1422" i="21"/>
  <c r="H1428" i="21"/>
  <c r="H1433" i="21"/>
  <c r="H1438" i="21"/>
  <c r="H1444" i="21"/>
  <c r="H1449" i="21"/>
  <c r="H1454" i="21"/>
  <c r="H1460" i="21"/>
  <c r="H1464" i="21"/>
  <c r="H1468" i="21"/>
  <c r="H1472" i="21"/>
  <c r="H1476" i="21"/>
  <c r="H1480" i="21"/>
  <c r="H1484" i="21"/>
  <c r="H1488" i="21"/>
  <c r="H1492" i="21"/>
  <c r="H1496" i="21"/>
  <c r="H1500" i="21"/>
  <c r="H1504" i="21"/>
  <c r="H1508" i="21"/>
  <c r="H1512" i="21"/>
  <c r="H1516" i="21"/>
  <c r="H1520" i="21"/>
  <c r="H1524" i="21"/>
  <c r="H1528" i="21"/>
  <c r="H1532" i="21"/>
  <c r="H1536" i="21"/>
  <c r="H1540" i="21"/>
  <c r="H1544" i="21"/>
  <c r="H1548" i="21"/>
  <c r="H1552" i="21"/>
  <c r="H1556" i="21"/>
  <c r="H1560" i="21"/>
  <c r="H1564" i="21"/>
  <c r="H1568" i="21"/>
  <c r="H1572" i="21"/>
  <c r="H1576" i="21"/>
  <c r="H1580" i="21"/>
  <c r="H1584" i="21"/>
  <c r="H1588" i="21"/>
  <c r="H1592" i="21"/>
  <c r="H1596" i="21"/>
  <c r="H1600" i="21"/>
  <c r="H1604" i="21"/>
  <c r="H1608" i="21"/>
  <c r="H1612" i="21"/>
  <c r="H1616" i="21"/>
  <c r="H1620" i="21"/>
  <c r="H1624" i="21"/>
  <c r="H1628" i="21"/>
  <c r="H1632" i="21"/>
  <c r="H1636" i="21"/>
  <c r="H1640" i="21"/>
  <c r="H1644" i="21"/>
  <c r="H1648" i="21"/>
  <c r="H1652" i="21"/>
  <c r="H1656" i="21"/>
  <c r="H1660" i="21"/>
  <c r="H1664" i="21"/>
  <c r="H1668" i="21"/>
  <c r="H1672" i="21"/>
  <c r="H1676" i="21"/>
  <c r="H1680" i="21"/>
  <c r="H1684" i="21"/>
  <c r="H1688" i="21"/>
  <c r="H1692" i="21"/>
  <c r="H1696" i="21"/>
  <c r="H1700" i="21"/>
  <c r="H1704" i="21"/>
  <c r="H1708" i="21"/>
  <c r="H1712" i="21"/>
  <c r="H1716" i="21"/>
  <c r="H1720" i="21"/>
  <c r="H1724" i="21"/>
  <c r="H1728" i="21"/>
  <c r="H1732" i="21"/>
  <c r="H1736" i="21"/>
  <c r="H1740" i="21"/>
  <c r="H1744" i="21"/>
  <c r="H1748" i="21"/>
  <c r="H1752" i="21"/>
  <c r="H1756" i="21"/>
  <c r="H2" i="21"/>
  <c r="J10" i="21"/>
  <c r="J405" i="21"/>
  <c r="J661" i="21"/>
  <c r="J845" i="21"/>
  <c r="J973" i="21"/>
  <c r="J1053" i="21"/>
  <c r="J1117" i="21"/>
  <c r="J1181" i="21"/>
  <c r="J1245" i="21"/>
  <c r="J1309" i="21"/>
  <c r="J1353" i="21"/>
  <c r="J1395" i="21"/>
  <c r="J1429" i="21"/>
  <c r="J1461" i="21"/>
  <c r="J1493" i="21"/>
  <c r="J1525" i="21"/>
  <c r="J1557" i="21"/>
  <c r="J1589" i="21"/>
  <c r="J1619" i="21"/>
  <c r="J1640" i="21"/>
  <c r="J1661" i="21"/>
  <c r="J1683" i="21"/>
  <c r="J1704" i="21"/>
  <c r="J1725" i="21"/>
  <c r="J1747" i="21"/>
  <c r="H10" i="21"/>
  <c r="H31" i="21"/>
  <c r="H53" i="21"/>
  <c r="H74" i="21"/>
  <c r="H95" i="21"/>
  <c r="H117" i="21"/>
  <c r="H138" i="21"/>
  <c r="H159" i="21"/>
  <c r="H181" i="21"/>
  <c r="H202" i="21"/>
  <c r="H223" i="21"/>
  <c r="H245" i="21"/>
  <c r="H266" i="21"/>
  <c r="H287" i="21"/>
  <c r="H309" i="21"/>
  <c r="H330" i="21"/>
  <c r="H351" i="21"/>
  <c r="H373" i="21"/>
  <c r="H394" i="21"/>
  <c r="H415" i="21"/>
  <c r="H437" i="21"/>
  <c r="H458" i="21"/>
  <c r="H479" i="21"/>
  <c r="H497" i="21"/>
  <c r="H513" i="21"/>
  <c r="H529" i="21"/>
  <c r="H545" i="21"/>
  <c r="H561" i="21"/>
  <c r="H577" i="21"/>
  <c r="H593" i="21"/>
  <c r="H609" i="21"/>
  <c r="H625" i="21"/>
  <c r="H641" i="21"/>
  <c r="H657" i="21"/>
  <c r="H673" i="21"/>
  <c r="H689" i="21"/>
  <c r="H705" i="21"/>
  <c r="H721" i="21"/>
  <c r="H737" i="21"/>
  <c r="H753" i="21"/>
  <c r="H769" i="21"/>
  <c r="H785" i="21"/>
  <c r="H801" i="21"/>
  <c r="H817" i="21"/>
  <c r="H833" i="21"/>
  <c r="H849" i="21"/>
  <c r="H865" i="21"/>
  <c r="H881" i="21"/>
  <c r="H897" i="21"/>
  <c r="H913" i="21"/>
  <c r="H929" i="21"/>
  <c r="H945" i="21"/>
  <c r="H961" i="21"/>
  <c r="H977" i="21"/>
  <c r="H993" i="21"/>
  <c r="H1009" i="21"/>
  <c r="H1025" i="21"/>
  <c r="H1041" i="21"/>
  <c r="H1057" i="21"/>
  <c r="H1073" i="21"/>
  <c r="H1088" i="21"/>
  <c r="H1098" i="21"/>
  <c r="H1109" i="21"/>
  <c r="H1120" i="21"/>
  <c r="H1130" i="21"/>
  <c r="H1141" i="21"/>
  <c r="H1152" i="21"/>
  <c r="H1162" i="21"/>
  <c r="H1173" i="21"/>
  <c r="H1184" i="21"/>
  <c r="H1194" i="21"/>
  <c r="H1205" i="21"/>
  <c r="H1216" i="21"/>
  <c r="H1226" i="21"/>
  <c r="H1237" i="21"/>
  <c r="H1248" i="21"/>
  <c r="H1258" i="21"/>
  <c r="H1269" i="21"/>
  <c r="H1280" i="21"/>
  <c r="H1290" i="21"/>
  <c r="H1301" i="21"/>
  <c r="H1312" i="21"/>
  <c r="H1322" i="21"/>
  <c r="H1333" i="21"/>
  <c r="H1344" i="21"/>
  <c r="H1354" i="21"/>
  <c r="H1365" i="21"/>
  <c r="H1376" i="21"/>
  <c r="H1386" i="21"/>
  <c r="H1397" i="21"/>
  <c r="H1408" i="21"/>
  <c r="H1418" i="21"/>
  <c r="H1429" i="21"/>
  <c r="H1440" i="21"/>
  <c r="H1450" i="21"/>
  <c r="H1461" i="21"/>
  <c r="H1469" i="21"/>
  <c r="H1477" i="21"/>
  <c r="H1485" i="21"/>
  <c r="H1493" i="21"/>
  <c r="H1501" i="21"/>
  <c r="H1509" i="21"/>
  <c r="H1517" i="21"/>
  <c r="H1525" i="21"/>
  <c r="H1533" i="21"/>
  <c r="H1541" i="21"/>
  <c r="H1549" i="21"/>
  <c r="H1557" i="21"/>
  <c r="H1565" i="21"/>
  <c r="H1573" i="21"/>
  <c r="H1581" i="21"/>
  <c r="H1589" i="21"/>
  <c r="H1597" i="21"/>
  <c r="H1605" i="21"/>
  <c r="H1613" i="21"/>
  <c r="H1621" i="21"/>
  <c r="H1629" i="21"/>
  <c r="H1637" i="21"/>
  <c r="H1645" i="21"/>
  <c r="H1653" i="21"/>
  <c r="H1661" i="21"/>
  <c r="H1669" i="21"/>
  <c r="H1677" i="21"/>
  <c r="H1685" i="21"/>
  <c r="H1693" i="21"/>
  <c r="H1701" i="21"/>
  <c r="H1709" i="21"/>
  <c r="H1717" i="21"/>
  <c r="H1725" i="21"/>
  <c r="H1733" i="21"/>
  <c r="H1741" i="21"/>
  <c r="H1749" i="21"/>
  <c r="H1757" i="21"/>
  <c r="J42" i="21"/>
  <c r="J421" i="21"/>
  <c r="J677" i="21"/>
  <c r="J853" i="21"/>
  <c r="J981" i="21"/>
  <c r="J1059" i="21"/>
  <c r="J1123" i="21"/>
  <c r="J1187" i="21"/>
  <c r="J1251" i="21"/>
  <c r="J1314" i="21"/>
  <c r="J1357" i="21"/>
  <c r="J1399" i="21"/>
  <c r="J1432" i="21"/>
  <c r="J1464" i="21"/>
  <c r="J1496" i="21"/>
  <c r="J1528" i="21"/>
  <c r="J1560" i="21"/>
  <c r="J1592" i="21"/>
  <c r="J1620" i="21"/>
  <c r="J1641" i="21"/>
  <c r="J1663" i="21"/>
  <c r="J1684" i="21"/>
  <c r="J1705" i="21"/>
  <c r="J1727" i="21"/>
  <c r="J1748" i="21"/>
  <c r="H11" i="21"/>
  <c r="H33" i="21"/>
  <c r="H54" i="21"/>
  <c r="H75" i="21"/>
  <c r="H97" i="21"/>
  <c r="H118" i="21"/>
  <c r="H139" i="21"/>
  <c r="H161" i="21"/>
  <c r="H182" i="21"/>
  <c r="H203" i="21"/>
  <c r="H225" i="21"/>
  <c r="H246" i="21"/>
  <c r="H267" i="21"/>
  <c r="H289" i="21"/>
  <c r="H310" i="21"/>
  <c r="H331" i="21"/>
  <c r="H353" i="21"/>
  <c r="H374" i="21"/>
  <c r="H395" i="21"/>
  <c r="H417" i="21"/>
  <c r="H438" i="21"/>
  <c r="H459" i="21"/>
  <c r="H481" i="21"/>
  <c r="H498" i="21"/>
  <c r="H514" i="21"/>
  <c r="H530" i="21"/>
  <c r="H546" i="21"/>
  <c r="H562" i="21"/>
  <c r="H578" i="21"/>
  <c r="H594" i="21"/>
  <c r="H610" i="21"/>
  <c r="H626" i="21"/>
  <c r="H642" i="21"/>
  <c r="H658" i="21"/>
  <c r="H674" i="21"/>
  <c r="H690" i="21"/>
  <c r="H706" i="21"/>
  <c r="H722" i="21"/>
  <c r="H738" i="21"/>
  <c r="H754" i="21"/>
  <c r="H770" i="21"/>
  <c r="H786" i="21"/>
  <c r="H802" i="21"/>
  <c r="H818" i="21"/>
  <c r="H834" i="21"/>
  <c r="H850" i="21"/>
  <c r="H866" i="21"/>
  <c r="H882" i="21"/>
  <c r="H898" i="21"/>
  <c r="H914" i="21"/>
  <c r="H930" i="21"/>
  <c r="H946" i="21"/>
  <c r="H962" i="21"/>
  <c r="H978" i="21"/>
  <c r="H994" i="21"/>
  <c r="H1010" i="21"/>
  <c r="H1026" i="21"/>
  <c r="H1042" i="21"/>
  <c r="H1058" i="21"/>
  <c r="H1074" i="21"/>
  <c r="H1089" i="21"/>
  <c r="H1100" i="21"/>
  <c r="H1110" i="21"/>
  <c r="H1121" i="21"/>
  <c r="H1132" i="21"/>
  <c r="H1142" i="21"/>
  <c r="H1153" i="21"/>
  <c r="H1164" i="21"/>
  <c r="H1174" i="21"/>
  <c r="H1185" i="21"/>
  <c r="H1196" i="21"/>
  <c r="H1206" i="21"/>
  <c r="H1217" i="21"/>
  <c r="H1228" i="21"/>
  <c r="H1238" i="21"/>
  <c r="H1249" i="21"/>
  <c r="H1260" i="21"/>
  <c r="H1270" i="21"/>
  <c r="H1281" i="21"/>
  <c r="H1292" i="21"/>
  <c r="H1302" i="21"/>
  <c r="H1313" i="21"/>
  <c r="H1324" i="21"/>
  <c r="H1334" i="21"/>
  <c r="H1345" i="21"/>
  <c r="H1356" i="21"/>
  <c r="H1366" i="21"/>
  <c r="H1377" i="21"/>
  <c r="H1388" i="21"/>
  <c r="H1398" i="21"/>
  <c r="H1409" i="21"/>
  <c r="H1420" i="21"/>
  <c r="H1430" i="21"/>
  <c r="H1441" i="21"/>
  <c r="H1452" i="21"/>
  <c r="H1462" i="21"/>
  <c r="H1470" i="21"/>
  <c r="H1478" i="21"/>
  <c r="H1486" i="21"/>
  <c r="H1494" i="21"/>
  <c r="H1502" i="21"/>
  <c r="H1510" i="21"/>
  <c r="H1518" i="21"/>
  <c r="H1526" i="21"/>
  <c r="H1534" i="21"/>
  <c r="H1542" i="21"/>
  <c r="H1550" i="21"/>
  <c r="H1558" i="21"/>
  <c r="H1566" i="21"/>
  <c r="H1574" i="21"/>
  <c r="H1582" i="21"/>
  <c r="H1590" i="21"/>
  <c r="H1598" i="21"/>
  <c r="H1606" i="21"/>
  <c r="H1614" i="21"/>
  <c r="H1622" i="21"/>
  <c r="H1630" i="21"/>
  <c r="H1638" i="21"/>
  <c r="H1646" i="21"/>
  <c r="H1654" i="21"/>
  <c r="H1662" i="21"/>
  <c r="H1670" i="21"/>
  <c r="H1678" i="21"/>
  <c r="H1686" i="21"/>
  <c r="H1694" i="21"/>
  <c r="H1702" i="21"/>
  <c r="H1710" i="21"/>
  <c r="H1718" i="21"/>
  <c r="H1726" i="21"/>
  <c r="H1734" i="21"/>
  <c r="H1742" i="21"/>
  <c r="H1750" i="21"/>
  <c r="H1758" i="21"/>
  <c r="J261" i="21"/>
  <c r="J781" i="21"/>
  <c r="J1021" i="21"/>
  <c r="J1149" i="21"/>
  <c r="J1277" i="21"/>
  <c r="J1374" i="21"/>
  <c r="J1445" i="21"/>
  <c r="J1509" i="21"/>
  <c r="J1573" i="21"/>
  <c r="J1629" i="21"/>
  <c r="J1672" i="21"/>
  <c r="J1715" i="21"/>
  <c r="J1757" i="21"/>
  <c r="H42" i="21"/>
  <c r="H85" i="21"/>
  <c r="H127" i="21"/>
  <c r="H170" i="21"/>
  <c r="H213" i="21"/>
  <c r="H255" i="21"/>
  <c r="H298" i="21"/>
  <c r="H341" i="21"/>
  <c r="H383" i="21"/>
  <c r="H426" i="21"/>
  <c r="H469" i="21"/>
  <c r="H505" i="21"/>
  <c r="H537" i="21"/>
  <c r="H569" i="21"/>
  <c r="H601" i="21"/>
  <c r="H633" i="21"/>
  <c r="H665" i="21"/>
  <c r="H697" i="21"/>
  <c r="H729" i="21"/>
  <c r="H761" i="21"/>
  <c r="H793" i="21"/>
  <c r="H825" i="21"/>
  <c r="H857" i="21"/>
  <c r="H889" i="21"/>
  <c r="H921" i="21"/>
  <c r="H953" i="21"/>
  <c r="H985" i="21"/>
  <c r="H1017" i="21"/>
  <c r="H1049" i="21"/>
  <c r="H1081" i="21"/>
  <c r="H1104" i="21"/>
  <c r="H1125" i="21"/>
  <c r="H1146" i="21"/>
  <c r="H1168" i="21"/>
  <c r="H1189" i="21"/>
  <c r="H1210" i="21"/>
  <c r="H1232" i="21"/>
  <c r="H1253" i="21"/>
  <c r="H1274" i="21"/>
  <c r="H1296" i="21"/>
  <c r="H1317" i="21"/>
  <c r="H1338" i="21"/>
  <c r="H1360" i="21"/>
  <c r="H1381" i="21"/>
  <c r="H1402" i="21"/>
  <c r="H1424" i="21"/>
  <c r="H1445" i="21"/>
  <c r="H1465" i="21"/>
  <c r="H1481" i="21"/>
  <c r="H1497" i="21"/>
  <c r="H1513" i="21"/>
  <c r="H1529" i="21"/>
  <c r="H1545" i="21"/>
  <c r="H1561" i="21"/>
  <c r="H1577" i="21"/>
  <c r="H1593" i="21"/>
  <c r="H1609" i="21"/>
  <c r="H1625" i="21"/>
  <c r="H1641" i="21"/>
  <c r="H1657" i="21"/>
  <c r="H1673" i="21"/>
  <c r="H1689" i="21"/>
  <c r="H1705" i="21"/>
  <c r="H1721" i="21"/>
  <c r="H1737" i="21"/>
  <c r="H1753" i="21"/>
  <c r="K3" i="21"/>
  <c r="J1091" i="21"/>
  <c r="J1335" i="21"/>
  <c r="J1480" i="21"/>
  <c r="J1608" i="21"/>
  <c r="J1695" i="21"/>
  <c r="H22" i="21"/>
  <c r="H150" i="21"/>
  <c r="H235" i="21"/>
  <c r="H321" i="21"/>
  <c r="H406" i="21"/>
  <c r="H490" i="21"/>
  <c r="H554" i="21"/>
  <c r="H618" i="21"/>
  <c r="H682" i="21"/>
  <c r="H746" i="21"/>
  <c r="H810" i="21"/>
  <c r="H874" i="21"/>
  <c r="H970" i="21"/>
  <c r="H1034" i="21"/>
  <c r="H1094" i="21"/>
  <c r="H1137" i="21"/>
  <c r="H1201" i="21"/>
  <c r="H1244" i="21"/>
  <c r="H1308" i="21"/>
  <c r="H1350" i="21"/>
  <c r="H1393" i="21"/>
  <c r="H1457" i="21"/>
  <c r="H1490" i="21"/>
  <c r="H1538" i="21"/>
  <c r="H1570" i="21"/>
  <c r="H1618" i="21"/>
  <c r="H1666" i="21"/>
  <c r="H1698" i="21"/>
  <c r="H1746" i="21"/>
  <c r="J282" i="21"/>
  <c r="J789" i="21"/>
  <c r="J1027" i="21"/>
  <c r="J1155" i="21"/>
  <c r="J1283" i="21"/>
  <c r="J1378" i="21"/>
  <c r="J1448" i="21"/>
  <c r="J1512" i="21"/>
  <c r="J1576" i="21"/>
  <c r="J1631" i="21"/>
  <c r="J1673" i="21"/>
  <c r="J1716" i="21"/>
  <c r="J1759" i="21"/>
  <c r="H43" i="21"/>
  <c r="H86" i="21"/>
  <c r="H129" i="21"/>
  <c r="H171" i="21"/>
  <c r="H214" i="21"/>
  <c r="H257" i="21"/>
  <c r="H299" i="21"/>
  <c r="H342" i="21"/>
  <c r="H385" i="21"/>
  <c r="H427" i="21"/>
  <c r="H470" i="21"/>
  <c r="H506" i="21"/>
  <c r="H538" i="21"/>
  <c r="H570" i="21"/>
  <c r="H602" i="21"/>
  <c r="H634" i="21"/>
  <c r="H666" i="21"/>
  <c r="H698" i="21"/>
  <c r="H730" i="21"/>
  <c r="H762" i="21"/>
  <c r="H794" i="21"/>
  <c r="H826" i="21"/>
  <c r="H858" i="21"/>
  <c r="H890" i="21"/>
  <c r="H922" i="21"/>
  <c r="H954" i="21"/>
  <c r="H986" i="21"/>
  <c r="H1018" i="21"/>
  <c r="H1050" i="21"/>
  <c r="H1082" i="21"/>
  <c r="H1105" i="21"/>
  <c r="H1126" i="21"/>
  <c r="H1148" i="21"/>
  <c r="H1169" i="21"/>
  <c r="H1190" i="21"/>
  <c r="H1212" i="21"/>
  <c r="H1233" i="21"/>
  <c r="H1254" i="21"/>
  <c r="H1276" i="21"/>
  <c r="H1297" i="21"/>
  <c r="H1318" i="21"/>
  <c r="H1340" i="21"/>
  <c r="H1361" i="21"/>
  <c r="H1382" i="21"/>
  <c r="H1404" i="21"/>
  <c r="H1425" i="21"/>
  <c r="H1446" i="21"/>
  <c r="H1466" i="21"/>
  <c r="H1482" i="21"/>
  <c r="H1498" i="21"/>
  <c r="H1514" i="21"/>
  <c r="H1530" i="21"/>
  <c r="H1546" i="21"/>
  <c r="H1562" i="21"/>
  <c r="H1578" i="21"/>
  <c r="H1594" i="21"/>
  <c r="H1610" i="21"/>
  <c r="H1626" i="21"/>
  <c r="H1642" i="21"/>
  <c r="H1658" i="21"/>
  <c r="H1674" i="21"/>
  <c r="H1690" i="21"/>
  <c r="H1706" i="21"/>
  <c r="H1722" i="21"/>
  <c r="H1738" i="21"/>
  <c r="H1754" i="21"/>
  <c r="H65" i="21"/>
  <c r="H938" i="21"/>
  <c r="H1180" i="21"/>
  <c r="H1286" i="21"/>
  <c r="H1436" i="21"/>
  <c r="H1522" i="21"/>
  <c r="H1602" i="21"/>
  <c r="H1650" i="21"/>
  <c r="H1714" i="21"/>
  <c r="J533" i="21"/>
  <c r="J909" i="21"/>
  <c r="J1085" i="21"/>
  <c r="J1213" i="21"/>
  <c r="J1331" i="21"/>
  <c r="J1413" i="21"/>
  <c r="J1477" i="21"/>
  <c r="J1541" i="21"/>
  <c r="J1605" i="21"/>
  <c r="J1651" i="21"/>
  <c r="J1693" i="21"/>
  <c r="J1736" i="21"/>
  <c r="H21" i="21"/>
  <c r="H63" i="21"/>
  <c r="H106" i="21"/>
  <c r="H149" i="21"/>
  <c r="H191" i="21"/>
  <c r="H234" i="21"/>
  <c r="H277" i="21"/>
  <c r="H319" i="21"/>
  <c r="H362" i="21"/>
  <c r="H405" i="21"/>
  <c r="H447" i="21"/>
  <c r="H489" i="21"/>
  <c r="H521" i="21"/>
  <c r="H553" i="21"/>
  <c r="H585" i="21"/>
  <c r="H617" i="21"/>
  <c r="H649" i="21"/>
  <c r="H681" i="21"/>
  <c r="H713" i="21"/>
  <c r="H745" i="21"/>
  <c r="H777" i="21"/>
  <c r="H809" i="21"/>
  <c r="H841" i="21"/>
  <c r="H873" i="21"/>
  <c r="H905" i="21"/>
  <c r="H937" i="21"/>
  <c r="H969" i="21"/>
  <c r="H1001" i="21"/>
  <c r="H1033" i="21"/>
  <c r="H1065" i="21"/>
  <c r="H1093" i="21"/>
  <c r="H1114" i="21"/>
  <c r="H1136" i="21"/>
  <c r="H1157" i="21"/>
  <c r="H1178" i="21"/>
  <c r="H1200" i="21"/>
  <c r="H1221" i="21"/>
  <c r="H1242" i="21"/>
  <c r="H1264" i="21"/>
  <c r="H1285" i="21"/>
  <c r="H1306" i="21"/>
  <c r="H1328" i="21"/>
  <c r="H1349" i="21"/>
  <c r="H1370" i="21"/>
  <c r="H1392" i="21"/>
  <c r="H1413" i="21"/>
  <c r="H1434" i="21"/>
  <c r="H1456" i="21"/>
  <c r="H1473" i="21"/>
  <c r="H1489" i="21"/>
  <c r="H1505" i="21"/>
  <c r="H1521" i="21"/>
  <c r="H1537" i="21"/>
  <c r="H1553" i="21"/>
  <c r="H1569" i="21"/>
  <c r="H1585" i="21"/>
  <c r="H1601" i="21"/>
  <c r="H1617" i="21"/>
  <c r="H1633" i="21"/>
  <c r="H1649" i="21"/>
  <c r="H1665" i="21"/>
  <c r="H1681" i="21"/>
  <c r="H1697" i="21"/>
  <c r="H1713" i="21"/>
  <c r="H1729" i="21"/>
  <c r="H1745" i="21"/>
  <c r="J549" i="21"/>
  <c r="J917" i="21"/>
  <c r="J1219" i="21"/>
  <c r="J1416" i="21"/>
  <c r="J1544" i="21"/>
  <c r="J1652" i="21"/>
  <c r="J1737" i="21"/>
  <c r="H107" i="21"/>
  <c r="H193" i="21"/>
  <c r="H278" i="21"/>
  <c r="H363" i="21"/>
  <c r="H449" i="21"/>
  <c r="H522" i="21"/>
  <c r="H586" i="21"/>
  <c r="H650" i="21"/>
  <c r="H714" i="21"/>
  <c r="H778" i="21"/>
  <c r="H842" i="21"/>
  <c r="H906" i="21"/>
  <c r="H1002" i="21"/>
  <c r="H1066" i="21"/>
  <c r="H1116" i="21"/>
  <c r="H1158" i="21"/>
  <c r="H1222" i="21"/>
  <c r="H1265" i="21"/>
  <c r="H1329" i="21"/>
  <c r="H1372" i="21"/>
  <c r="H1414" i="21"/>
  <c r="H1474" i="21"/>
  <c r="H1506" i="21"/>
  <c r="H1554" i="21"/>
  <c r="H1586" i="21"/>
  <c r="H1634" i="21"/>
  <c r="H1682" i="21"/>
  <c r="H1730" i="2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2" i="13"/>
  <c r="J3" i="11" a="1"/>
  <c r="J3" i="11" s="1"/>
  <c r="J4" i="11" a="1"/>
  <c r="J4" i="11" s="1"/>
  <c r="J5" i="11" a="1"/>
  <c r="J5" i="11" s="1"/>
  <c r="J6" i="11" a="1"/>
  <c r="J6" i="11" s="1"/>
  <c r="J7" i="11" a="1"/>
  <c r="J7" i="11" s="1"/>
  <c r="J8" i="11" a="1"/>
  <c r="J8" i="11" s="1"/>
  <c r="J9" i="11" a="1"/>
  <c r="J9" i="11" s="1"/>
  <c r="J10" i="11" a="1"/>
  <c r="J10" i="11" s="1"/>
  <c r="J11" i="11" a="1"/>
  <c r="J11" i="11" s="1"/>
  <c r="J2" i="11" a="1"/>
  <c r="J2" i="11" s="1"/>
  <c r="I3" i="11" a="1"/>
  <c r="I3" i="11" s="1"/>
  <c r="I4" i="11" a="1"/>
  <c r="I4" i="11" s="1"/>
  <c r="I5" i="11" a="1"/>
  <c r="I5" i="11" s="1"/>
  <c r="I6" i="11" a="1"/>
  <c r="I6" i="11" s="1"/>
  <c r="I7" i="11" a="1"/>
  <c r="I7" i="11" s="1"/>
  <c r="I8" i="11" a="1"/>
  <c r="I8" i="11" s="1"/>
  <c r="I9" i="11" a="1"/>
  <c r="I9" i="11" s="1"/>
  <c r="I10" i="11" a="1"/>
  <c r="I10" i="11" s="1"/>
  <c r="I11" i="11" a="1"/>
  <c r="I11" i="11" s="1"/>
  <c r="I2" i="11" a="1"/>
  <c r="I2" i="11" s="1"/>
  <c r="E3" i="11"/>
  <c r="E4" i="11"/>
  <c r="E5" i="11"/>
  <c r="E6" i="11"/>
  <c r="E7" i="11"/>
  <c r="E8" i="11"/>
  <c r="E9" i="11"/>
  <c r="E10" i="11"/>
  <c r="E11" i="11"/>
  <c r="E2" i="11"/>
  <c r="G3" i="11" a="1"/>
  <c r="G3" i="11" s="1"/>
  <c r="G4" i="11" a="1"/>
  <c r="G4" i="11" s="1"/>
  <c r="G5" i="11" a="1"/>
  <c r="G5" i="11" s="1"/>
  <c r="G6" i="11" a="1"/>
  <c r="G6" i="11" s="1"/>
  <c r="G7" i="11" a="1"/>
  <c r="G7" i="11" s="1"/>
  <c r="G8" i="11" a="1"/>
  <c r="G8" i="11" s="1"/>
  <c r="G9" i="11" a="1"/>
  <c r="G9" i="11" s="1"/>
  <c r="G10" i="11" a="1"/>
  <c r="G10" i="11" s="1"/>
  <c r="G11" i="11" a="1"/>
  <c r="G11" i="11" s="1"/>
  <c r="G2" i="11" a="1"/>
  <c r="G2" i="11" s="1"/>
  <c r="D3" i="11" a="1"/>
  <c r="D3" i="11" s="1"/>
  <c r="D4" i="11" a="1"/>
  <c r="D4" i="11" s="1"/>
  <c r="D5" i="11" a="1"/>
  <c r="D5" i="11" s="1"/>
  <c r="D6" i="11" a="1"/>
  <c r="D6" i="11" s="1"/>
  <c r="D7" i="11" a="1"/>
  <c r="D7" i="11" s="1"/>
  <c r="D8" i="11" a="1"/>
  <c r="D8" i="11" s="1"/>
  <c r="D9" i="11" a="1"/>
  <c r="D9" i="11" s="1"/>
  <c r="D10" i="11" a="1"/>
  <c r="D10" i="11" s="1"/>
  <c r="D11" i="11" a="1"/>
  <c r="D11" i="11" s="1"/>
  <c r="D2" i="11" a="1"/>
  <c r="D2" i="11" s="1"/>
  <c r="C3" i="11" a="1"/>
  <c r="C3" i="11" s="1"/>
  <c r="H3" i="11" s="1"/>
  <c r="C4" i="11" a="1"/>
  <c r="C4" i="11" s="1"/>
  <c r="H4" i="11" s="1"/>
  <c r="C5" i="11" a="1"/>
  <c r="C5" i="11" s="1"/>
  <c r="C6" i="11" a="1"/>
  <c r="C6" i="11" s="1"/>
  <c r="C7" i="11" a="1"/>
  <c r="C7" i="11" s="1"/>
  <c r="H7" i="11" s="1"/>
  <c r="C8" i="11" a="1"/>
  <c r="C8" i="11" s="1"/>
  <c r="H8" i="11" s="1"/>
  <c r="C9" i="11" a="1"/>
  <c r="C9" i="11" s="1"/>
  <c r="C10" i="11" a="1"/>
  <c r="C10" i="11" s="1"/>
  <c r="C11" i="11" a="1"/>
  <c r="C11" i="11" s="1"/>
  <c r="H11" i="11" s="1"/>
  <c r="C2" i="11" a="1"/>
  <c r="C2" i="11" s="1"/>
  <c r="H2" i="11" s="1"/>
  <c r="C40" i="13" l="1"/>
  <c r="H10" i="11"/>
  <c r="H6" i="11"/>
  <c r="C36" i="13"/>
  <c r="C32" i="13"/>
  <c r="C28" i="13"/>
  <c r="C24" i="13"/>
  <c r="C20" i="13"/>
  <c r="C16" i="13"/>
  <c r="C12" i="13"/>
  <c r="C8" i="13"/>
  <c r="C4" i="13"/>
  <c r="C39" i="13"/>
  <c r="C35" i="13"/>
  <c r="C31" i="13"/>
  <c r="C27" i="13"/>
  <c r="C23" i="13"/>
  <c r="C19" i="13"/>
  <c r="C15" i="13"/>
  <c r="C11" i="13"/>
  <c r="C7" i="13"/>
  <c r="C3" i="13"/>
  <c r="C38" i="13"/>
  <c r="C34" i="13"/>
  <c r="C30" i="13"/>
  <c r="C26" i="13"/>
  <c r="C22" i="13"/>
  <c r="C18" i="13"/>
  <c r="C14" i="13"/>
  <c r="C10" i="13"/>
  <c r="C6" i="13"/>
  <c r="C2" i="13"/>
  <c r="C37" i="13"/>
  <c r="C33" i="13"/>
  <c r="C29" i="13"/>
  <c r="C25" i="13"/>
  <c r="C21" i="13"/>
  <c r="C17" i="13"/>
  <c r="C13" i="13"/>
  <c r="C9" i="13"/>
  <c r="C5" i="13"/>
  <c r="H9" i="11"/>
  <c r="H5" i="11"/>
  <c r="F3" i="11" a="1"/>
  <c r="F3" i="11" s="1"/>
  <c r="F4" i="11" a="1"/>
  <c r="F4" i="11" s="1"/>
  <c r="F5" i="11" a="1"/>
  <c r="F5" i="11" s="1"/>
  <c r="F6" i="11" a="1"/>
  <c r="F6" i="11" s="1"/>
  <c r="F7" i="11" a="1"/>
  <c r="F7" i="11" s="1"/>
  <c r="F8" i="11" a="1"/>
  <c r="F8" i="11" s="1"/>
  <c r="F9" i="11" a="1"/>
  <c r="F9" i="11" s="1"/>
  <c r="F10" i="11" a="1"/>
  <c r="F10" i="11" s="1"/>
  <c r="F11" i="11" a="1"/>
  <c r="F11" i="11" s="1"/>
  <c r="F2" i="11" a="1"/>
  <c r="F2" i="11" s="1"/>
  <c r="B40" i="15" l="1"/>
  <c r="B22" i="15"/>
  <c r="B26" i="15"/>
  <c r="B30" i="15"/>
  <c r="B34" i="15"/>
  <c r="B38" i="15"/>
  <c r="B5" i="15"/>
  <c r="B9" i="15"/>
  <c r="B13" i="15"/>
  <c r="B17" i="15"/>
  <c r="B19" i="15"/>
  <c r="B23" i="15"/>
  <c r="B27" i="15"/>
  <c r="B31" i="15"/>
  <c r="B35" i="15"/>
  <c r="B39" i="15"/>
  <c r="B6" i="15"/>
  <c r="B10" i="15"/>
  <c r="B14" i="15"/>
  <c r="B18" i="15"/>
  <c r="B20" i="15"/>
  <c r="B24" i="15"/>
  <c r="B28" i="15"/>
  <c r="B32" i="15"/>
  <c r="B36" i="15"/>
  <c r="B3" i="15"/>
  <c r="B7" i="15"/>
  <c r="B11" i="15"/>
  <c r="B15" i="15"/>
  <c r="B2" i="15"/>
  <c r="B21" i="15"/>
  <c r="B25" i="15"/>
  <c r="B29" i="15"/>
  <c r="B33" i="15"/>
  <c r="B37" i="15"/>
  <c r="B4" i="15"/>
  <c r="B8" i="15"/>
  <c r="B12" i="15"/>
  <c r="B16" i="15"/>
  <c r="H40" i="13"/>
  <c r="H15" i="13"/>
  <c r="H19" i="13"/>
  <c r="H23" i="13"/>
  <c r="H27" i="13"/>
  <c r="H31" i="13"/>
  <c r="H35" i="13"/>
  <c r="H39" i="13"/>
  <c r="G18" i="13"/>
  <c r="G22" i="13"/>
  <c r="G26" i="13"/>
  <c r="G30" i="13"/>
  <c r="G34" i="13"/>
  <c r="G38" i="13"/>
  <c r="G14" i="13"/>
  <c r="G23" i="13"/>
  <c r="G35" i="13"/>
  <c r="H38" i="13"/>
  <c r="G25" i="13"/>
  <c r="G33" i="13"/>
  <c r="H12" i="13"/>
  <c r="H16" i="13"/>
  <c r="H20" i="13"/>
  <c r="H24" i="13"/>
  <c r="H28" i="13"/>
  <c r="H32" i="13"/>
  <c r="H36" i="13"/>
  <c r="G15" i="13"/>
  <c r="G19" i="13"/>
  <c r="G27" i="13"/>
  <c r="G31" i="13"/>
  <c r="G39" i="13"/>
  <c r="G21" i="13"/>
  <c r="G37" i="13"/>
  <c r="H13" i="13"/>
  <c r="H17" i="13"/>
  <c r="H21" i="13"/>
  <c r="H25" i="13"/>
  <c r="H29" i="13"/>
  <c r="H33" i="13"/>
  <c r="H37" i="13"/>
  <c r="G16" i="13"/>
  <c r="G20" i="13"/>
  <c r="G24" i="13"/>
  <c r="G28" i="13"/>
  <c r="G32" i="13"/>
  <c r="G36" i="13"/>
  <c r="G40" i="13"/>
  <c r="H14" i="13"/>
  <c r="H18" i="13"/>
  <c r="H22" i="13"/>
  <c r="H26" i="13"/>
  <c r="H30" i="13"/>
  <c r="H34" i="13"/>
  <c r="G17" i="13"/>
  <c r="G29" i="13"/>
  <c r="G13" i="13"/>
  <c r="H6" i="13"/>
  <c r="H10" i="13"/>
  <c r="G3" i="13"/>
  <c r="G7" i="13"/>
  <c r="G11" i="13"/>
  <c r="H3" i="13"/>
  <c r="H7" i="13"/>
  <c r="H11" i="13"/>
  <c r="G4" i="13"/>
  <c r="G8" i="13"/>
  <c r="G2" i="13"/>
  <c r="H4" i="13"/>
  <c r="H8" i="13"/>
  <c r="H2" i="13"/>
  <c r="G5" i="13"/>
  <c r="G9" i="13"/>
  <c r="H5" i="13"/>
  <c r="H9" i="13"/>
  <c r="G12" i="13"/>
  <c r="G6" i="13"/>
  <c r="G10" i="13"/>
  <c r="B3" i="11"/>
  <c r="B4" i="11"/>
  <c r="B5" i="11"/>
  <c r="B6" i="11"/>
  <c r="B7" i="11"/>
  <c r="B8" i="11"/>
  <c r="B9" i="11"/>
  <c r="B10" i="11"/>
  <c r="B11" i="11"/>
  <c r="B2" i="11"/>
  <c r="G4" i="15" l="1" a="1"/>
  <c r="G4" i="15" s="1"/>
  <c r="E4" i="15"/>
  <c r="J4" i="15" a="1"/>
  <c r="J4" i="15" s="1"/>
  <c r="K4" i="15"/>
  <c r="C4" i="15" a="1"/>
  <c r="C4" i="15" s="1"/>
  <c r="H4" i="15" s="1"/>
  <c r="I4" i="15" a="1"/>
  <c r="I4" i="15" s="1"/>
  <c r="D4" i="15" a="1"/>
  <c r="D4" i="15" s="1"/>
  <c r="F4" i="15" a="1"/>
  <c r="F4" i="15" s="1"/>
  <c r="D25" i="15" a="1"/>
  <c r="D25" i="15" s="1"/>
  <c r="C25" i="15" a="1"/>
  <c r="C25" i="15" s="1"/>
  <c r="F25" i="15" a="1"/>
  <c r="F25" i="15" s="1"/>
  <c r="G25" i="15"/>
  <c r="I25" i="15" a="1"/>
  <c r="I25" i="15" s="1"/>
  <c r="E25" i="15"/>
  <c r="J25" i="15" a="1"/>
  <c r="J25" i="15" s="1"/>
  <c r="K25" i="15"/>
  <c r="K11" i="15"/>
  <c r="C11" i="15" a="1"/>
  <c r="C11" i="15" s="1"/>
  <c r="G11" i="15"/>
  <c r="J11" i="15" a="1"/>
  <c r="J11" i="15" s="1"/>
  <c r="D11" i="15" a="1"/>
  <c r="D11" i="15" s="1"/>
  <c r="F11" i="15" a="1"/>
  <c r="F11" i="15" s="1"/>
  <c r="I11" i="15" a="1"/>
  <c r="I11" i="15" s="1"/>
  <c r="E11" i="15"/>
  <c r="C32" i="15" a="1"/>
  <c r="C32" i="15" s="1"/>
  <c r="F32" i="15" a="1"/>
  <c r="F32" i="15" s="1"/>
  <c r="K32" i="15"/>
  <c r="E32" i="15"/>
  <c r="D32" i="15" a="1"/>
  <c r="D32" i="15" s="1"/>
  <c r="G32" i="15"/>
  <c r="I32" i="15" a="1"/>
  <c r="I32" i="15" s="1"/>
  <c r="J32" i="15" a="1"/>
  <c r="J32" i="15" s="1"/>
  <c r="J18" i="15" a="1"/>
  <c r="J18" i="15" s="1"/>
  <c r="C18" i="15" a="1"/>
  <c r="C18" i="15" s="1"/>
  <c r="H18" i="15" s="1"/>
  <c r="I18" i="15" a="1"/>
  <c r="I18" i="15" s="1"/>
  <c r="D18" i="15" a="1"/>
  <c r="D18" i="15" s="1"/>
  <c r="E18" i="15"/>
  <c r="F18" i="15" a="1"/>
  <c r="F18" i="15" s="1"/>
  <c r="G18" i="15"/>
  <c r="K18" i="15"/>
  <c r="G39" i="15"/>
  <c r="C39" i="15" a="1"/>
  <c r="C39" i="15" s="1"/>
  <c r="K39" i="15"/>
  <c r="F39" i="15" a="1"/>
  <c r="F39" i="15" s="1"/>
  <c r="J39" i="15" a="1"/>
  <c r="J39" i="15" s="1"/>
  <c r="D39" i="15" a="1"/>
  <c r="D39" i="15" s="1"/>
  <c r="H39" i="15" s="1"/>
  <c r="E39" i="15"/>
  <c r="I39" i="15" a="1"/>
  <c r="I39" i="15" s="1"/>
  <c r="G23" i="15"/>
  <c r="C23" i="15" a="1"/>
  <c r="C23" i="15" s="1"/>
  <c r="F23" i="15" a="1"/>
  <c r="F23" i="15" s="1"/>
  <c r="J23" i="15" a="1"/>
  <c r="J23" i="15" s="1"/>
  <c r="I23" i="15" a="1"/>
  <c r="I23" i="15" s="1"/>
  <c r="K23" i="15"/>
  <c r="D23" i="15" a="1"/>
  <c r="D23" i="15" s="1"/>
  <c r="E23" i="15"/>
  <c r="E9" i="15"/>
  <c r="F9" i="15" a="1"/>
  <c r="F9" i="15" s="1"/>
  <c r="G9" i="15" a="1"/>
  <c r="G9" i="15" s="1"/>
  <c r="J9" i="15" a="1"/>
  <c r="J9" i="15" s="1"/>
  <c r="K9" i="15"/>
  <c r="I9" i="15" a="1"/>
  <c r="I9" i="15" s="1"/>
  <c r="C9" i="15" a="1"/>
  <c r="C9" i="15" s="1"/>
  <c r="H9" i="15" s="1"/>
  <c r="D9" i="15" a="1"/>
  <c r="D9" i="15" s="1"/>
  <c r="E30" i="15"/>
  <c r="K30" i="15"/>
  <c r="G30" i="15"/>
  <c r="D30" i="15" a="1"/>
  <c r="D30" i="15" s="1"/>
  <c r="J30" i="15" a="1"/>
  <c r="J30" i="15" s="1"/>
  <c r="I30" i="15" a="1"/>
  <c r="I30" i="15" s="1"/>
  <c r="F30" i="15" a="1"/>
  <c r="F30" i="15" s="1"/>
  <c r="C30" i="15" a="1"/>
  <c r="C30" i="15" s="1"/>
  <c r="H30" i="15" s="1"/>
  <c r="I16" i="15" a="1"/>
  <c r="I16" i="15" s="1"/>
  <c r="D16" i="15" a="1"/>
  <c r="D16" i="15" s="1"/>
  <c r="K16" i="15"/>
  <c r="E16" i="15"/>
  <c r="G16" i="15"/>
  <c r="C16" i="15" a="1"/>
  <c r="C16" i="15" s="1"/>
  <c r="H16" i="15" s="1"/>
  <c r="J16" i="15" a="1"/>
  <c r="J16" i="15" s="1"/>
  <c r="F16" i="15" a="1"/>
  <c r="F16" i="15" s="1"/>
  <c r="D37" i="15" a="1"/>
  <c r="D37" i="15" s="1"/>
  <c r="K37" i="15"/>
  <c r="C37" i="15" a="1"/>
  <c r="C37" i="15" s="1"/>
  <c r="H37" i="15" s="1"/>
  <c r="F37" i="15" a="1"/>
  <c r="F37" i="15" s="1"/>
  <c r="E37" i="15"/>
  <c r="G37" i="15"/>
  <c r="I37" i="15" a="1"/>
  <c r="I37" i="15" s="1"/>
  <c r="J37" i="15" a="1"/>
  <c r="J37" i="15" s="1"/>
  <c r="D21" i="15" a="1"/>
  <c r="D21" i="15" s="1"/>
  <c r="E21" i="15"/>
  <c r="K21" i="15"/>
  <c r="F21" i="15" a="1"/>
  <c r="F21" i="15" s="1"/>
  <c r="G21" i="15"/>
  <c r="I21" i="15" a="1"/>
  <c r="I21" i="15" s="1"/>
  <c r="J21" i="15" a="1"/>
  <c r="J21" i="15" s="1"/>
  <c r="C21" i="15" a="1"/>
  <c r="C21" i="15" s="1"/>
  <c r="H21" i="15" s="1"/>
  <c r="C7" i="15" a="1"/>
  <c r="C7" i="15" s="1"/>
  <c r="E7" i="15"/>
  <c r="K7" i="15"/>
  <c r="J7" i="15" a="1"/>
  <c r="J7" i="15" s="1"/>
  <c r="I7" i="15" a="1"/>
  <c r="I7" i="15" s="1"/>
  <c r="F7" i="15" a="1"/>
  <c r="F7" i="15" s="1"/>
  <c r="G7" i="15" a="1"/>
  <c r="G7" i="15" s="1"/>
  <c r="D7" i="15" a="1"/>
  <c r="D7" i="15" s="1"/>
  <c r="K28" i="15"/>
  <c r="E28" i="15"/>
  <c r="G28" i="15"/>
  <c r="D28" i="15" a="1"/>
  <c r="D28" i="15" s="1"/>
  <c r="I28" i="15" a="1"/>
  <c r="I28" i="15" s="1"/>
  <c r="J28" i="15" a="1"/>
  <c r="J28" i="15" s="1"/>
  <c r="C28" i="15" a="1"/>
  <c r="C28" i="15" s="1"/>
  <c r="F28" i="15" a="1"/>
  <c r="F28" i="15" s="1"/>
  <c r="F14" i="15" a="1"/>
  <c r="F14" i="15" s="1"/>
  <c r="J14" i="15" a="1"/>
  <c r="J14" i="15" s="1"/>
  <c r="G14" i="15"/>
  <c r="D14" i="15" a="1"/>
  <c r="D14" i="15" s="1"/>
  <c r="C14" i="15" a="1"/>
  <c r="C14" i="15" s="1"/>
  <c r="I14" i="15" a="1"/>
  <c r="I14" i="15" s="1"/>
  <c r="E14" i="15"/>
  <c r="K14" i="15"/>
  <c r="G35" i="15"/>
  <c r="C35" i="15" a="1"/>
  <c r="C35" i="15" s="1"/>
  <c r="D35" i="15" a="1"/>
  <c r="D35" i="15" s="1"/>
  <c r="K35" i="15"/>
  <c r="F35" i="15" a="1"/>
  <c r="F35" i="15" s="1"/>
  <c r="J35" i="15" a="1"/>
  <c r="J35" i="15" s="1"/>
  <c r="E35" i="15"/>
  <c r="I35" i="15" a="1"/>
  <c r="I35" i="15" s="1"/>
  <c r="G19" i="15"/>
  <c r="E19" i="15"/>
  <c r="F19" i="15" a="1"/>
  <c r="F19" i="15" s="1"/>
  <c r="J19" i="15" a="1"/>
  <c r="J19" i="15" s="1"/>
  <c r="D19" i="15" a="1"/>
  <c r="D19" i="15" s="1"/>
  <c r="C19" i="15" a="1"/>
  <c r="C19" i="15" s="1"/>
  <c r="K19" i="15"/>
  <c r="I19" i="15" a="1"/>
  <c r="I19" i="15" s="1"/>
  <c r="E5" i="15"/>
  <c r="J5" i="15" a="1"/>
  <c r="J5" i="15" s="1"/>
  <c r="I5" i="15" a="1"/>
  <c r="I5" i="15" s="1"/>
  <c r="F5" i="15" a="1"/>
  <c r="F5" i="15" s="1"/>
  <c r="K5" i="15"/>
  <c r="G5" i="15" a="1"/>
  <c r="G5" i="15" s="1"/>
  <c r="C5" i="15" a="1"/>
  <c r="C5" i="15" s="1"/>
  <c r="D5" i="15" a="1"/>
  <c r="D5" i="15" s="1"/>
  <c r="G26" i="15"/>
  <c r="D26" i="15" a="1"/>
  <c r="D26" i="15" s="1"/>
  <c r="J26" i="15" a="1"/>
  <c r="J26" i="15" s="1"/>
  <c r="I26" i="15" a="1"/>
  <c r="I26" i="15" s="1"/>
  <c r="F26" i="15" a="1"/>
  <c r="F26" i="15" s="1"/>
  <c r="C26" i="15" a="1"/>
  <c r="C26" i="15" s="1"/>
  <c r="H26" i="15" s="1"/>
  <c r="E26" i="15"/>
  <c r="K26" i="15"/>
  <c r="J12" i="15" a="1"/>
  <c r="J12" i="15" s="1"/>
  <c r="K12" i="15"/>
  <c r="D12" i="15" a="1"/>
  <c r="D12" i="15" s="1"/>
  <c r="H12" i="15" s="1"/>
  <c r="G12" i="15"/>
  <c r="C12" i="15" a="1"/>
  <c r="C12" i="15" s="1"/>
  <c r="E12" i="15"/>
  <c r="F12" i="15" a="1"/>
  <c r="F12" i="15" s="1"/>
  <c r="I12" i="15" a="1"/>
  <c r="I12" i="15" s="1"/>
  <c r="D33" i="15" a="1"/>
  <c r="D33" i="15" s="1"/>
  <c r="F33" i="15" a="1"/>
  <c r="F33" i="15" s="1"/>
  <c r="J33" i="15" a="1"/>
  <c r="J33" i="15" s="1"/>
  <c r="K33" i="15"/>
  <c r="I33" i="15" a="1"/>
  <c r="I33" i="15" s="1"/>
  <c r="E33" i="15"/>
  <c r="C33" i="15" a="1"/>
  <c r="C33" i="15" s="1"/>
  <c r="H33" i="15" s="1"/>
  <c r="G33" i="15"/>
  <c r="E2" i="15"/>
  <c r="C2" i="15" a="1"/>
  <c r="C2" i="15" s="1"/>
  <c r="K2" i="15"/>
  <c r="F2" i="15" a="1"/>
  <c r="F2" i="15" s="1"/>
  <c r="D2" i="15" a="1"/>
  <c r="D2" i="15" s="1"/>
  <c r="G2" i="15" a="1"/>
  <c r="G2" i="15" s="1"/>
  <c r="J2" i="15" a="1"/>
  <c r="J2" i="15" s="1"/>
  <c r="I2" i="15" a="1"/>
  <c r="I2" i="15" s="1"/>
  <c r="F3" i="15" a="1"/>
  <c r="F3" i="15" s="1"/>
  <c r="I3" i="15" a="1"/>
  <c r="I3" i="15" s="1"/>
  <c r="E3" i="15"/>
  <c r="J3" i="15" a="1"/>
  <c r="J3" i="15" s="1"/>
  <c r="C3" i="15" a="1"/>
  <c r="C3" i="15" s="1"/>
  <c r="K3" i="15"/>
  <c r="G3" i="15" a="1"/>
  <c r="G3" i="15" s="1"/>
  <c r="D3" i="15" a="1"/>
  <c r="D3" i="15" s="1"/>
  <c r="G24" i="15"/>
  <c r="D24" i="15" a="1"/>
  <c r="D24" i="15" s="1"/>
  <c r="I24" i="15" a="1"/>
  <c r="I24" i="15" s="1"/>
  <c r="J24" i="15" a="1"/>
  <c r="J24" i="15" s="1"/>
  <c r="C24" i="15" a="1"/>
  <c r="C24" i="15" s="1"/>
  <c r="F24" i="15" a="1"/>
  <c r="F24" i="15" s="1"/>
  <c r="K24" i="15"/>
  <c r="E24" i="15"/>
  <c r="E10" i="15"/>
  <c r="F10" i="15" a="1"/>
  <c r="F10" i="15" s="1"/>
  <c r="D10" i="15" a="1"/>
  <c r="D10" i="15" s="1"/>
  <c r="C10" i="15" a="1"/>
  <c r="C10" i="15" s="1"/>
  <c r="H10" i="15" s="1"/>
  <c r="K10" i="15"/>
  <c r="J10" i="15" a="1"/>
  <c r="J10" i="15" s="1"/>
  <c r="G10" i="15"/>
  <c r="I10" i="15" a="1"/>
  <c r="I10" i="15" s="1"/>
  <c r="G31" i="15"/>
  <c r="C31" i="15" a="1"/>
  <c r="C31" i="15" s="1"/>
  <c r="D31" i="15" a="1"/>
  <c r="D31" i="15" s="1"/>
  <c r="E31" i="15"/>
  <c r="K31" i="15"/>
  <c r="I31" i="15" a="1"/>
  <c r="I31" i="15" s="1"/>
  <c r="F31" i="15" a="1"/>
  <c r="F31" i="15" s="1"/>
  <c r="J31" i="15" a="1"/>
  <c r="J31" i="15" s="1"/>
  <c r="C17" i="15" a="1"/>
  <c r="C17" i="15" s="1"/>
  <c r="F17" i="15" a="1"/>
  <c r="F17" i="15" s="1"/>
  <c r="K17" i="15"/>
  <c r="D17" i="15" a="1"/>
  <c r="D17" i="15" s="1"/>
  <c r="G17" i="15"/>
  <c r="E17" i="15"/>
  <c r="I17" i="15" a="1"/>
  <c r="I17" i="15" s="1"/>
  <c r="J17" i="15" a="1"/>
  <c r="J17" i="15" s="1"/>
  <c r="G38" i="15"/>
  <c r="J38" i="15" a="1"/>
  <c r="J38" i="15" s="1"/>
  <c r="I38" i="15" a="1"/>
  <c r="I38" i="15" s="1"/>
  <c r="F38" i="15" a="1"/>
  <c r="F38" i="15" s="1"/>
  <c r="C38" i="15" a="1"/>
  <c r="C38" i="15" s="1"/>
  <c r="E38" i="15"/>
  <c r="K38" i="15"/>
  <c r="D38" i="15" a="1"/>
  <c r="D38" i="15" s="1"/>
  <c r="G22" i="15"/>
  <c r="J22" i="15" a="1"/>
  <c r="J22" i="15" s="1"/>
  <c r="I22" i="15" a="1"/>
  <c r="I22" i="15" s="1"/>
  <c r="F22" i="15" a="1"/>
  <c r="F22" i="15" s="1"/>
  <c r="C22" i="15" a="1"/>
  <c r="C22" i="15" s="1"/>
  <c r="E22" i="15"/>
  <c r="K22" i="15"/>
  <c r="D22" i="15" a="1"/>
  <c r="D22" i="15" s="1"/>
  <c r="G8" i="15" a="1"/>
  <c r="G8" i="15" s="1"/>
  <c r="F8" i="15" a="1"/>
  <c r="F8" i="15" s="1"/>
  <c r="D8" i="15" a="1"/>
  <c r="D8" i="15" s="1"/>
  <c r="E8" i="15"/>
  <c r="K8" i="15"/>
  <c r="J8" i="15" a="1"/>
  <c r="J8" i="15" s="1"/>
  <c r="C8" i="15" a="1"/>
  <c r="C8" i="15" s="1"/>
  <c r="H8" i="15" s="1"/>
  <c r="I8" i="15" a="1"/>
  <c r="I8" i="15" s="1"/>
  <c r="D29" i="15" a="1"/>
  <c r="D29" i="15" s="1"/>
  <c r="G29" i="15"/>
  <c r="I29" i="15" a="1"/>
  <c r="I29" i="15" s="1"/>
  <c r="C29" i="15" a="1"/>
  <c r="C29" i="15" s="1"/>
  <c r="H29" i="15" s="1"/>
  <c r="J29" i="15" a="1"/>
  <c r="J29" i="15" s="1"/>
  <c r="K29" i="15"/>
  <c r="E29" i="15"/>
  <c r="F29" i="15" a="1"/>
  <c r="F29" i="15" s="1"/>
  <c r="K15" i="15"/>
  <c r="J15" i="15" a="1"/>
  <c r="J15" i="15" s="1"/>
  <c r="I15" i="15" a="1"/>
  <c r="I15" i="15" s="1"/>
  <c r="F15" i="15" a="1"/>
  <c r="F15" i="15" s="1"/>
  <c r="E15" i="15"/>
  <c r="C15" i="15" a="1"/>
  <c r="C15" i="15" s="1"/>
  <c r="G15" i="15" a="1"/>
  <c r="G15" i="15" s="1"/>
  <c r="D15" i="15" a="1"/>
  <c r="D15" i="15" s="1"/>
  <c r="I36" i="15" a="1"/>
  <c r="I36" i="15" s="1"/>
  <c r="J36" i="15" a="1"/>
  <c r="J36" i="15" s="1"/>
  <c r="C36" i="15" a="1"/>
  <c r="C36" i="15" s="1"/>
  <c r="F36" i="15" a="1"/>
  <c r="F36" i="15" s="1"/>
  <c r="K36" i="15"/>
  <c r="E36" i="15"/>
  <c r="G36" i="15"/>
  <c r="D36" i="15" a="1"/>
  <c r="D36" i="15" s="1"/>
  <c r="I20" i="15" a="1"/>
  <c r="I20" i="15" s="1"/>
  <c r="J20" i="15" a="1"/>
  <c r="J20" i="15" s="1"/>
  <c r="D20" i="15" a="1"/>
  <c r="D20" i="15" s="1"/>
  <c r="C20" i="15" a="1"/>
  <c r="C20" i="15" s="1"/>
  <c r="H20" i="15" s="1"/>
  <c r="F20" i="15" a="1"/>
  <c r="F20" i="15" s="1"/>
  <c r="K20" i="15"/>
  <c r="E20" i="15"/>
  <c r="G20" i="15"/>
  <c r="J6" i="15" a="1"/>
  <c r="J6" i="15" s="1"/>
  <c r="E6" i="15"/>
  <c r="D6" i="15" a="1"/>
  <c r="D6" i="15" s="1"/>
  <c r="K6" i="15"/>
  <c r="C6" i="15" a="1"/>
  <c r="C6" i="15" s="1"/>
  <c r="G6" i="15" a="1"/>
  <c r="G6" i="15" s="1"/>
  <c r="F6" i="15" a="1"/>
  <c r="F6" i="15" s="1"/>
  <c r="I6" i="15" a="1"/>
  <c r="I6" i="15" s="1"/>
  <c r="G27" i="15"/>
  <c r="I27" i="15" a="1"/>
  <c r="I27" i="15" s="1"/>
  <c r="C27" i="15" a="1"/>
  <c r="C27" i="15" s="1"/>
  <c r="D27" i="15" a="1"/>
  <c r="D27" i="15" s="1"/>
  <c r="H27" i="15" s="1"/>
  <c r="E27" i="15"/>
  <c r="F27" i="15" a="1"/>
  <c r="F27" i="15" s="1"/>
  <c r="J27" i="15" a="1"/>
  <c r="J27" i="15" s="1"/>
  <c r="K27" i="15"/>
  <c r="G13" i="15" a="1"/>
  <c r="G13" i="15" s="1"/>
  <c r="I13" i="15" a="1"/>
  <c r="I13" i="15" s="1"/>
  <c r="D13" i="15" a="1"/>
  <c r="D13" i="15" s="1"/>
  <c r="C13" i="15" a="1"/>
  <c r="C13" i="15" s="1"/>
  <c r="H13" i="15" s="1"/>
  <c r="E13" i="15"/>
  <c r="K13" i="15"/>
  <c r="F13" i="15" a="1"/>
  <c r="F13" i="15" s="1"/>
  <c r="J13" i="15" a="1"/>
  <c r="J13" i="15" s="1"/>
  <c r="F34" i="15" a="1"/>
  <c r="F34" i="15" s="1"/>
  <c r="C34" i="15" a="1"/>
  <c r="C34" i="15" s="1"/>
  <c r="E34" i="15"/>
  <c r="K34" i="15"/>
  <c r="G34" i="15"/>
  <c r="D34" i="15" a="1"/>
  <c r="D34" i="15" s="1"/>
  <c r="J34" i="15" a="1"/>
  <c r="J34" i="15" s="1"/>
  <c r="I34" i="15" a="1"/>
  <c r="I34" i="15" s="1"/>
  <c r="D40" i="15" a="1"/>
  <c r="D40" i="15" s="1"/>
  <c r="K40" i="15"/>
  <c r="E40" i="15"/>
  <c r="F40" i="15" a="1"/>
  <c r="F40" i="15" s="1"/>
  <c r="G40" i="15"/>
  <c r="I40" i="15" a="1"/>
  <c r="I40" i="15" s="1"/>
  <c r="C40" i="15" a="1"/>
  <c r="C40" i="15" s="1"/>
  <c r="H40" i="15" s="1"/>
  <c r="J40" i="15" a="1"/>
  <c r="J40" i="1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H15" i="15" l="1"/>
  <c r="H28" i="15"/>
  <c r="H23" i="15"/>
  <c r="H36" i="15"/>
  <c r="H31" i="15"/>
  <c r="H5" i="15"/>
  <c r="H35" i="15"/>
  <c r="H34" i="15"/>
  <c r="H11" i="15"/>
  <c r="H25" i="15"/>
  <c r="H6" i="15"/>
  <c r="H22" i="15"/>
  <c r="H38" i="15"/>
  <c r="H17" i="15"/>
  <c r="H24" i="15"/>
  <c r="H3" i="15"/>
  <c r="H2" i="15"/>
  <c r="H19" i="15"/>
  <c r="H14" i="15"/>
  <c r="H7" i="15"/>
  <c r="H32" i="15"/>
  <c r="C23" i="5"/>
  <c r="C22" i="5"/>
  <c r="C21" i="5"/>
  <c r="C17" i="5"/>
  <c r="C13" i="5"/>
  <c r="C9" i="5"/>
  <c r="C20" i="5"/>
  <c r="C16" i="5"/>
  <c r="C12" i="5"/>
  <c r="C8" i="5"/>
  <c r="C4" i="5"/>
  <c r="C19" i="5"/>
  <c r="C15" i="5"/>
  <c r="C11" i="5"/>
  <c r="C7" i="5"/>
  <c r="C3" i="5"/>
  <c r="C18" i="5"/>
  <c r="C14" i="5"/>
  <c r="C10" i="5"/>
  <c r="C6" i="5"/>
  <c r="C2" i="5"/>
  <c r="H5" i="5"/>
  <c r="C5" i="5"/>
  <c r="I16" i="5" l="1"/>
  <c r="I14" i="5"/>
  <c r="I5" i="5"/>
  <c r="H20" i="5"/>
  <c r="H3" i="5"/>
  <c r="I20" i="5"/>
  <c r="H9" i="5"/>
  <c r="I10" i="5"/>
  <c r="I15" i="5"/>
  <c r="H8" i="5"/>
  <c r="I4" i="5"/>
  <c r="I7" i="5"/>
  <c r="H16" i="5"/>
  <c r="I9" i="5"/>
  <c r="I3" i="5"/>
  <c r="H19" i="5"/>
  <c r="H2" i="5"/>
  <c r="H4" i="5"/>
  <c r="H7" i="5"/>
  <c r="H14" i="5"/>
  <c r="H15" i="5"/>
  <c r="I21" i="5"/>
  <c r="H10" i="5"/>
  <c r="H21" i="5"/>
  <c r="I11" i="5"/>
  <c r="I22" i="5"/>
  <c r="I6" i="5"/>
  <c r="H11" i="5"/>
  <c r="I17" i="5"/>
  <c r="H22" i="5"/>
  <c r="H6" i="5"/>
  <c r="I12" i="5"/>
  <c r="H17" i="5"/>
  <c r="I23" i="5"/>
  <c r="H12" i="5"/>
  <c r="I18" i="5"/>
  <c r="H23" i="5"/>
  <c r="I13" i="5"/>
  <c r="H18" i="5"/>
  <c r="I2" i="5"/>
  <c r="I8" i="5"/>
  <c r="H13" i="5"/>
  <c r="I19" i="5"/>
</calcChain>
</file>

<file path=xl/sharedStrings.xml><?xml version="1.0" encoding="utf-8"?>
<sst xmlns="http://schemas.openxmlformats.org/spreadsheetml/2006/main" count="92043" uniqueCount="28001">
  <si>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</si>
  <si>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</si>
  <si>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</si>
  <si>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</si>
  <si>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</si>
  <si>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</si>
  <si>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</si>
  <si>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</si>
  <si>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</si>
  <si>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</si>
  <si>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</si>
  <si>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</si>
  <si>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</si>
  <si>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</si>
  <si>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</si>
  <si>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</si>
  <si>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</si>
  <si>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</si>
  <si>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</si>
  <si>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</si>
  <si>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</si>
  <si>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</si>
  <si>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</si>
  <si>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</si>
  <si>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</si>
  <si>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</si>
  <si>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</si>
  <si>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</si>
  <si>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</si>
  <si>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</si>
  <si>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</si>
  <si>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</si>
  <si>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</si>
  <si>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</si>
  <si>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</si>
  <si>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</si>
  <si>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</si>
  <si>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</si>
  <si>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</si>
  <si>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</si>
  <si>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</si>
  <si>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</si>
  <si>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</si>
  <si>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</si>
  <si>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</si>
  <si>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</si>
  <si>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</si>
  <si>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</si>
  <si>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</si>
  <si>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</si>
  <si>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</si>
  <si>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</si>
  <si>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</si>
  <si>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</si>
  <si>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</si>
  <si>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</si>
  <si>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</si>
  <si>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</si>
  <si>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</si>
  <si>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</si>
  <si>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</si>
  <si>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</si>
  <si>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</si>
  <si>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</si>
  <si>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</si>
  <si>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</si>
  <si>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</si>
  <si>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</si>
  <si>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</si>
  <si>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</si>
  <si>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</si>
  <si>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</si>
  <si>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</si>
  <si>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</si>
  <si>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</si>
  <si>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</si>
  <si>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</si>
  <si>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</si>
  <si>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</si>
  <si>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</si>
  <si>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</si>
  <si>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</si>
  <si>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</si>
  <si>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</si>
  <si>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</si>
  <si>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</si>
  <si>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</si>
  <si>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</si>
  <si>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</si>
  <si>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</si>
  <si>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</si>
  <si>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</si>
  <si>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</si>
  <si>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</si>
  <si>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</si>
  <si>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</si>
  <si>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</si>
  <si>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</si>
  <si>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</si>
  <si>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</si>
  <si>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</si>
  <si>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</si>
  <si>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</si>
  <si>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</si>
  <si>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</si>
  <si>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</si>
  <si>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</si>
  <si>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</si>
  <si>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</si>
  <si>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</si>
  <si>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</si>
  <si>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</si>
  <si>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</si>
  <si>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</si>
  <si>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</si>
  <si>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</si>
  <si>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</si>
  <si>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</si>
  <si>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</si>
  <si>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</si>
  <si>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</si>
  <si>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</si>
  <si>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</si>
  <si>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</si>
  <si>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</si>
  <si>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</si>
  <si>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</si>
  <si>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</si>
  <si>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</si>
  <si>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</si>
  <si>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</si>
  <si>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</si>
  <si>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</si>
  <si>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</si>
  <si>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</si>
  <si>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</si>
  <si>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</si>
  <si>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</si>
  <si>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</si>
  <si>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</si>
  <si>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</si>
  <si>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</si>
  <si>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</si>
  <si>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</si>
  <si>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</si>
  <si>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</si>
  <si>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</si>
  <si>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</si>
  <si>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</si>
  <si>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</si>
  <si>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</si>
  <si>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</si>
  <si>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</si>
  <si>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</si>
  <si>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</si>
  <si>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</si>
  <si>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</si>
  <si>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</si>
  <si>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</si>
  <si>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</si>
  <si>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</si>
  <si>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</si>
  <si>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</si>
  <si>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</si>
  <si>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</si>
  <si>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</si>
  <si>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</si>
  <si>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</si>
  <si>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</si>
  <si>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</si>
  <si>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</si>
  <si>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</si>
  <si>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</si>
  <si>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</si>
  <si>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</si>
  <si>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</si>
  <si>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</si>
  <si>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</si>
  <si>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</si>
  <si>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</si>
  <si>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</si>
  <si>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</si>
  <si>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</si>
  <si>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</si>
  <si>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</si>
  <si>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</si>
  <si>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</si>
  <si>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</si>
  <si>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</si>
  <si>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</si>
  <si>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</si>
  <si>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</si>
  <si>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</si>
  <si>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</si>
  <si>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</si>
  <si>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</si>
  <si>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</si>
  <si>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</si>
  <si>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</si>
  <si>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</si>
  <si>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</si>
  <si>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</si>
  <si>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</si>
  <si>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</si>
  <si>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</si>
  <si>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</si>
  <si>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</si>
  <si>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</si>
  <si>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</si>
  <si>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</si>
  <si>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</si>
  <si>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</si>
  <si>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</si>
  <si>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</si>
  <si>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</si>
  <si>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</si>
  <si>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</si>
  <si>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</si>
  <si>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</si>
  <si>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</si>
  <si>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</si>
  <si>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</si>
  <si>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</si>
  <si>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</si>
  <si>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</si>
  <si>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</si>
  <si>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</si>
  <si>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</si>
  <si>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</si>
  <si>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</si>
  <si>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</si>
  <si>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</si>
  <si>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</si>
  <si>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</si>
  <si>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</si>
  <si>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</si>
  <si>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</si>
  <si>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</si>
  <si>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</si>
  <si>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</si>
  <si>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</si>
  <si>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</si>
  <si>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</si>
  <si>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</si>
  <si>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</si>
  <si>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</si>
  <si>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</si>
  <si>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</si>
  <si>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</si>
  <si>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</si>
  <si>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</si>
  <si>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</si>
  <si>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</si>
  <si>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</si>
  <si>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</si>
  <si>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</si>
  <si>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</si>
  <si>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</si>
  <si>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</si>
  <si>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</si>
  <si>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</si>
  <si>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</si>
  <si>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</si>
  <si>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</si>
  <si>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</si>
  <si>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</si>
  <si>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</si>
  <si>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</si>
  <si>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</si>
  <si>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</si>
  <si>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</si>
  <si>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</si>
  <si>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</si>
  <si>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</si>
  <si>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</si>
  <si>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</si>
  <si>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</si>
  <si>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</si>
  <si>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</si>
  <si>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</si>
  <si>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</si>
  <si>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</si>
  <si>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</si>
  <si>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</si>
  <si>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</si>
  <si>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</si>
  <si>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</si>
  <si>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</si>
  <si>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</si>
  <si>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</si>
  <si>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</si>
  <si>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</si>
  <si>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</si>
  <si>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</si>
  <si>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</si>
  <si>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</si>
  <si>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</si>
  <si>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</si>
  <si>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</si>
  <si>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</si>
  <si>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</si>
  <si>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</si>
  <si>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</si>
  <si>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</si>
  <si>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</si>
  <si>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</si>
  <si>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</si>
  <si>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</si>
  <si>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</si>
  <si>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</si>
  <si>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</si>
  <si>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</si>
  <si>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</si>
  <si>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</si>
  <si>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</si>
  <si>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</si>
  <si>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</si>
  <si>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</si>
  <si>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</si>
  <si>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</si>
  <si>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</si>
  <si>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</si>
  <si>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</si>
  <si>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</si>
  <si>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</si>
  <si>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</si>
  <si>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</si>
  <si>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</si>
  <si>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</si>
  <si>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</si>
  <si>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</si>
  <si>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</si>
  <si>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</si>
  <si>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</si>
  <si>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</si>
  <si>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</si>
  <si>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</si>
  <si>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</si>
  <si>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</si>
  <si>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</si>
  <si>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</si>
  <si>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</si>
  <si>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</si>
  <si>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</si>
  <si>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</si>
  <si>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</si>
  <si>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</si>
  <si>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</si>
  <si>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</si>
  <si>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</si>
  <si>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</si>
  <si>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</si>
  <si>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</si>
  <si>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</si>
  <si>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</si>
  <si>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</si>
  <si>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</si>
  <si>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</si>
  <si>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</si>
  <si>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</si>
  <si>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</si>
  <si>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</si>
  <si>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</si>
  <si>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</si>
  <si>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</si>
  <si>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</si>
  <si>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</si>
  <si>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</si>
  <si>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</si>
  <si>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</si>
  <si>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</si>
  <si>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</si>
  <si>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</si>
  <si>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</si>
  <si>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</si>
  <si>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</si>
  <si>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</si>
  <si>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</si>
  <si>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</si>
  <si>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</si>
  <si>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</si>
  <si>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</si>
  <si>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</si>
  <si>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</si>
  <si>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</si>
  <si>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</si>
  <si>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</si>
  <si>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</si>
  <si>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</si>
  <si>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</si>
  <si>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</si>
  <si>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</si>
  <si>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</si>
  <si>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</si>
  <si>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</si>
  <si>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</si>
  <si>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</si>
  <si>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</si>
  <si>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</si>
  <si>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</si>
  <si>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</si>
  <si>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</si>
  <si>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</si>
  <si>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</si>
  <si>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</si>
  <si>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</si>
  <si>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</si>
  <si>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</si>
  <si>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</si>
  <si>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</si>
  <si>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</si>
  <si>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</si>
  <si>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</si>
  <si>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</si>
  <si>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</si>
  <si>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</si>
  <si>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</si>
  <si>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</si>
  <si>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</si>
  <si>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</si>
  <si>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</si>
  <si>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</si>
  <si>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</si>
  <si>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</si>
  <si>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</si>
  <si>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</si>
  <si>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</si>
  <si>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</si>
  <si>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</si>
  <si>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</si>
  <si>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</si>
  <si>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</si>
  <si>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</si>
  <si>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</si>
  <si>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</si>
  <si>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</si>
  <si>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</si>
  <si>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</si>
  <si>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</si>
  <si>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</si>
  <si>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</si>
  <si>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</si>
  <si>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</si>
  <si>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</si>
  <si>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</si>
  <si>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</si>
  <si>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</si>
  <si>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</si>
  <si>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</si>
  <si>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</si>
  <si>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</si>
  <si>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</si>
  <si>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</si>
  <si>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</si>
  <si>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</si>
  <si>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</si>
  <si>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</si>
  <si>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</si>
  <si>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</si>
  <si>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</si>
  <si>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</si>
  <si>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</si>
  <si>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</si>
  <si>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</si>
  <si>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</si>
  <si>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</si>
  <si>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</si>
  <si>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</si>
  <si>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</si>
  <si>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</si>
  <si>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</si>
  <si>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</si>
  <si>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</si>
  <si>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</si>
  <si>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</si>
  <si>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</si>
  <si>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</si>
  <si>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</si>
  <si>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</si>
  <si>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</si>
  <si>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</si>
  <si>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</si>
  <si>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</si>
  <si>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</si>
  <si>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</si>
  <si>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</si>
  <si>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</si>
  <si>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</si>
  <si>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</si>
  <si>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</si>
  <si>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</si>
  <si>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</si>
  <si>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</si>
  <si>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</si>
  <si>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</si>
  <si>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</si>
  <si>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</si>
  <si>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</si>
  <si>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</si>
  <si>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</si>
  <si>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</si>
  <si>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</si>
  <si>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</si>
  <si>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</si>
  <si>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</si>
  <si>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</si>
  <si>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</si>
  <si>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</si>
  <si>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</si>
  <si>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</si>
  <si>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</si>
  <si>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</si>
  <si>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</si>
  <si>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</si>
  <si>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</si>
  <si>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</si>
  <si>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</si>
  <si>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</si>
  <si>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</si>
  <si>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</si>
  <si>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</si>
  <si>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</si>
  <si>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</si>
  <si>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</si>
  <si>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</si>
  <si>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</si>
  <si>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</si>
  <si>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</si>
  <si>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</si>
  <si>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</si>
  <si>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</si>
  <si>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</si>
  <si>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</si>
  <si>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</si>
  <si>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</si>
  <si>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</si>
  <si>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</si>
  <si>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</si>
  <si>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</si>
  <si>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</si>
  <si>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</si>
  <si>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</si>
  <si>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</si>
  <si>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</si>
  <si>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</si>
  <si>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</si>
  <si>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</si>
  <si>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</si>
  <si>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</si>
  <si>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</si>
  <si>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</si>
  <si>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</si>
  <si>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</si>
  <si>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</si>
  <si>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</si>
  <si>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</si>
  <si>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</si>
  <si>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</si>
  <si>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</si>
  <si>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</si>
  <si>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</si>
  <si>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</si>
  <si>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</si>
  <si>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</si>
  <si>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</si>
  <si>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</si>
  <si>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</si>
  <si>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</si>
  <si>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</si>
  <si>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</si>
  <si>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</si>
  <si>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</si>
  <si>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</si>
  <si>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</si>
  <si>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</si>
  <si>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</si>
  <si>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</si>
  <si>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</si>
  <si>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</si>
  <si>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</si>
  <si>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</si>
  <si>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</si>
  <si>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</si>
  <si>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</si>
  <si>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</si>
  <si>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</si>
  <si>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</si>
  <si>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</si>
  <si>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</si>
  <si>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</si>
  <si>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</si>
  <si>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</si>
  <si>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</si>
  <si>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</si>
  <si>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</si>
  <si>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</si>
  <si>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</si>
  <si>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</si>
  <si>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</si>
  <si>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</si>
  <si>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</si>
  <si>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</si>
  <si>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</si>
  <si>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</si>
  <si>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</si>
  <si>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</si>
  <si>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</si>
  <si>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</si>
  <si>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</si>
  <si>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</si>
  <si>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</si>
  <si>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</si>
  <si>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</si>
  <si>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</si>
  <si>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</si>
  <si>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</si>
  <si>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</si>
  <si>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</si>
  <si>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</si>
  <si>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</si>
  <si>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</si>
  <si>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</si>
  <si>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</si>
  <si>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</si>
  <si>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</si>
  <si>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</si>
  <si>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</si>
  <si>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</si>
  <si>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</si>
  <si>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</si>
  <si>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</si>
  <si>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</si>
  <si>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</si>
  <si>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</si>
  <si>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</si>
  <si>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</si>
  <si>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</si>
  <si>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</si>
  <si>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</si>
  <si>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</si>
  <si>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</si>
  <si>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</si>
  <si>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</si>
  <si>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</si>
  <si>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</si>
  <si>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</si>
  <si>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</si>
  <si>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</si>
  <si>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</si>
  <si>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</si>
  <si>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</si>
  <si>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</si>
  <si>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</si>
  <si>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</si>
  <si>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</si>
  <si>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</si>
  <si>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</si>
  <si>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</si>
  <si>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</si>
  <si>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</si>
  <si>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</si>
  <si>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</si>
  <si>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</si>
  <si>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</si>
  <si>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</si>
  <si>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</si>
  <si>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</si>
  <si>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</si>
  <si>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</si>
  <si>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</si>
  <si>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</si>
  <si>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</si>
  <si>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</si>
  <si>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</si>
  <si>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</si>
  <si>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</si>
  <si>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</si>
  <si>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</si>
  <si>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</si>
  <si>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</si>
  <si>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</si>
  <si>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</si>
  <si>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</si>
  <si>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</si>
  <si>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</si>
  <si>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</si>
  <si>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</si>
  <si>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</si>
  <si>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</si>
  <si>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</si>
  <si>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</si>
  <si>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</si>
  <si>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</si>
  <si>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</si>
  <si>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</si>
  <si>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</si>
  <si>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</si>
  <si>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</si>
  <si>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</si>
  <si>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</si>
  <si>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</si>
  <si>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</si>
  <si>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</si>
  <si>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</si>
  <si>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</si>
  <si>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</si>
  <si>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</si>
  <si>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</si>
  <si>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</si>
  <si>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</si>
  <si>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</si>
  <si>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</si>
  <si>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</si>
  <si>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</si>
  <si>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</si>
  <si>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</si>
  <si>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</si>
  <si>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</si>
  <si>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</si>
  <si>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</si>
  <si>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</si>
  <si>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</si>
  <si>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</si>
  <si>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</si>
  <si>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</si>
  <si>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</si>
  <si>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</si>
  <si>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</si>
  <si>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</si>
  <si>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</si>
  <si>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</si>
  <si>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</si>
  <si>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</si>
  <si>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</si>
  <si>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</si>
  <si>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</si>
  <si>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</si>
  <si>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</si>
  <si>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</si>
  <si>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</si>
  <si>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</si>
  <si>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</si>
  <si>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</si>
  <si>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</si>
  <si>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</si>
  <si>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</si>
  <si>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</si>
  <si>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</si>
  <si>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</si>
  <si>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</si>
  <si>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</si>
  <si>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</si>
  <si>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</si>
  <si>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</si>
  <si>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</si>
  <si>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</si>
  <si>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</si>
  <si>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</si>
  <si>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</si>
  <si>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</si>
  <si>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</si>
  <si>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</si>
  <si>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</si>
  <si>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</si>
  <si>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</si>
  <si>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</si>
  <si>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</si>
  <si>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</si>
  <si>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</si>
  <si>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</si>
  <si>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</si>
  <si>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</si>
  <si>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</si>
  <si>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</si>
  <si>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</si>
  <si>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</si>
  <si>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</si>
  <si>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</si>
  <si>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</si>
  <si>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</si>
  <si>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</si>
  <si>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</si>
  <si>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</si>
  <si>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</si>
  <si>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</si>
  <si>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</si>
  <si>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</si>
  <si>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</si>
  <si>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</si>
  <si>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</si>
  <si>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</si>
  <si>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</si>
  <si>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</si>
  <si>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</si>
  <si>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</si>
  <si>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</si>
  <si>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</si>
  <si>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</si>
  <si>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</si>
  <si>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</si>
  <si>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</si>
  <si>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</si>
  <si>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</si>
  <si>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</si>
  <si>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</si>
  <si>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</si>
  <si>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</si>
  <si>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</si>
  <si>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</si>
  <si>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</si>
  <si>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</si>
  <si>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</si>
  <si>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</si>
  <si>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</si>
  <si>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</si>
  <si>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</si>
  <si>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</si>
  <si>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</si>
  <si>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</si>
  <si>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</si>
  <si>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</si>
  <si>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</si>
  <si>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</si>
  <si>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</si>
  <si>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</si>
  <si>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</si>
  <si>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</si>
  <si>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</si>
  <si>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</si>
  <si>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</si>
  <si>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</si>
  <si>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</si>
  <si>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</si>
  <si>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</si>
  <si>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</si>
  <si>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</si>
  <si>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</si>
  <si>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</si>
  <si>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</si>
  <si>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</si>
  <si>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</si>
  <si>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</si>
  <si>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</si>
  <si>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</si>
  <si>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</si>
  <si>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</si>
  <si>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</si>
  <si>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</si>
  <si>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</si>
  <si>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</si>
  <si>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</si>
  <si>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</si>
  <si>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</si>
  <si>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</si>
  <si>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</si>
  <si>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</si>
  <si>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</si>
  <si>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</si>
  <si>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</si>
  <si>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</si>
  <si>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</si>
  <si>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</si>
  <si>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</si>
  <si>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</si>
  <si>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</si>
  <si>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</si>
  <si>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</si>
  <si>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</si>
  <si>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</si>
  <si>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</si>
  <si>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</si>
  <si>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</si>
  <si>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</si>
  <si>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</si>
  <si>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</si>
  <si>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</si>
  <si>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</si>
  <si>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</si>
  <si>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</si>
  <si>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</si>
  <si>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</si>
  <si>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</si>
  <si>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</si>
  <si>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</si>
  <si>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</si>
  <si>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</si>
  <si>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</si>
  <si>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</si>
  <si>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</si>
  <si>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</si>
  <si>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</si>
  <si>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</si>
  <si>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</si>
  <si>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</si>
  <si>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</si>
  <si>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</si>
  <si>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</si>
  <si>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</si>
  <si>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</si>
  <si>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</si>
  <si>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</si>
  <si>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</si>
  <si>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</si>
  <si>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</si>
  <si>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</si>
  <si>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</si>
  <si>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</si>
  <si>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</si>
  <si>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</si>
  <si>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</si>
  <si>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</si>
  <si>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</si>
  <si>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</si>
  <si>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</si>
  <si>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</si>
  <si>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</si>
  <si>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</si>
  <si>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</si>
  <si>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</si>
  <si>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</si>
  <si>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</si>
  <si>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</si>
  <si>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</si>
  <si>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</si>
  <si>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</si>
  <si>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</si>
  <si>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</si>
  <si>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</si>
  <si>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</si>
  <si>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</si>
  <si>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</si>
  <si>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</si>
  <si>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</si>
  <si>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</si>
  <si>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</si>
  <si>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</si>
  <si>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</si>
  <si>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</si>
  <si>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</si>
  <si>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</si>
  <si>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</si>
  <si>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</si>
  <si>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</si>
  <si>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</si>
  <si>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</si>
  <si>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</si>
  <si>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</si>
  <si>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</si>
  <si>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</si>
  <si>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</si>
  <si>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</si>
  <si>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</si>
  <si>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</si>
  <si>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</si>
  <si>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</si>
  <si>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</si>
  <si>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</si>
  <si>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</si>
  <si>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</si>
  <si>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</si>
  <si>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</si>
  <si>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</si>
  <si>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</si>
  <si>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</si>
  <si>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</si>
  <si>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</si>
  <si>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</si>
  <si>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</si>
  <si>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</si>
  <si>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</si>
  <si>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</si>
  <si>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</si>
  <si>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</si>
  <si>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</si>
  <si>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</si>
  <si>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</si>
  <si>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</si>
  <si>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</si>
  <si>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</si>
  <si>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</si>
  <si>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</si>
  <si>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</si>
  <si>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</si>
  <si>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</si>
  <si>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</si>
  <si>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</si>
  <si>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</si>
  <si>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</si>
  <si>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</si>
  <si>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</si>
  <si>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</si>
  <si>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</si>
  <si>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</si>
  <si>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</si>
  <si>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</si>
  <si>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</si>
  <si>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</si>
  <si>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</si>
  <si>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</si>
  <si>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</si>
  <si>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</si>
  <si>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</si>
  <si>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</si>
  <si>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</si>
  <si>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</si>
  <si>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</si>
  <si>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</si>
  <si>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</si>
  <si>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</si>
  <si>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</si>
  <si>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</si>
  <si>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</si>
  <si>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</si>
  <si>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</si>
  <si>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</si>
  <si>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</si>
  <si>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</si>
  <si>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</si>
  <si>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</si>
  <si>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</si>
  <si>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</si>
  <si>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</si>
  <si>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</si>
  <si>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</si>
  <si>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</si>
  <si>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</si>
  <si>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</si>
  <si>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</si>
  <si>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</si>
  <si>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</si>
  <si>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</si>
  <si>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</si>
  <si>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</si>
  <si>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</si>
  <si>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</si>
  <si>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</si>
  <si>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</si>
  <si>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</si>
  <si>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</si>
  <si>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</si>
  <si>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</si>
  <si>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</si>
  <si>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</si>
  <si>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</si>
  <si>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</si>
  <si>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</si>
  <si>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</si>
  <si>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</si>
  <si>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</si>
  <si>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</si>
  <si>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</si>
  <si>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</si>
  <si>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</si>
  <si>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</si>
  <si>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</si>
  <si>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</si>
  <si>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</si>
  <si>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</si>
  <si>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</si>
  <si>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</si>
  <si>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</si>
  <si>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</si>
  <si>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</si>
  <si>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</si>
  <si>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</si>
  <si>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</si>
  <si>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</si>
  <si>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</si>
  <si>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</si>
  <si>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</si>
  <si>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</si>
  <si>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</si>
  <si>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</si>
  <si>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</si>
  <si>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</si>
  <si>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</si>
  <si>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</si>
  <si>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</si>
  <si>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</si>
  <si>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</si>
  <si>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</si>
  <si>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</si>
  <si>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</si>
  <si>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</si>
  <si>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</si>
  <si>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</si>
  <si>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</si>
  <si>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</si>
  <si>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</si>
  <si>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</si>
  <si>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</si>
  <si>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</si>
  <si>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</si>
  <si>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</si>
  <si>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</si>
  <si>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</si>
  <si>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</si>
  <si>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</si>
  <si>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</si>
  <si>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</si>
  <si>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</si>
  <si>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</si>
  <si>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</si>
  <si>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</si>
  <si>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</si>
  <si>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</si>
  <si>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</si>
  <si>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</si>
  <si>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</si>
  <si>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</si>
  <si>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</si>
  <si>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</si>
  <si>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</si>
  <si>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</si>
  <si>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</si>
  <si>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</si>
  <si>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</si>
  <si>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</si>
  <si>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</si>
  <si>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</si>
  <si>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</si>
  <si>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</si>
  <si>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</si>
  <si>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</si>
  <si>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</si>
  <si>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</si>
  <si>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</si>
  <si>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</si>
  <si>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</si>
  <si>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</si>
  <si>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</si>
  <si>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</si>
  <si>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</si>
  <si>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</si>
  <si>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</si>
  <si>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</si>
  <si>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</si>
  <si>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</si>
  <si>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</si>
  <si>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</si>
  <si>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</si>
  <si>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</si>
  <si>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</si>
  <si>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</si>
  <si>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</si>
  <si>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</si>
  <si>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</si>
  <si>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</si>
  <si>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</si>
  <si>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</si>
  <si>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</si>
  <si>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</si>
  <si>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</si>
  <si>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</si>
  <si>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</si>
  <si>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</si>
  <si>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</si>
  <si>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</si>
  <si>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</si>
  <si>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</si>
  <si>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</si>
  <si>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</si>
  <si>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</si>
  <si>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</si>
  <si>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</si>
  <si>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</si>
  <si>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</si>
  <si>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</si>
  <si>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</si>
  <si>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</si>
  <si>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</si>
  <si>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</si>
  <si>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</si>
  <si>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</si>
  <si>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</si>
  <si>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</si>
  <si>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</si>
  <si>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</si>
  <si>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</si>
  <si>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</si>
  <si>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</si>
  <si>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</si>
  <si>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</si>
  <si>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</si>
  <si>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</si>
  <si>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</si>
  <si>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</si>
  <si>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</si>
  <si>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</si>
  <si>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</si>
  <si>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</si>
  <si>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</si>
  <si>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</si>
  <si>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</si>
  <si>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</si>
  <si>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</si>
  <si>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</si>
  <si>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</si>
  <si>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</si>
  <si>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</si>
  <si>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</si>
  <si>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</si>
  <si>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</si>
  <si>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</si>
  <si>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</si>
  <si>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</si>
  <si>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</si>
  <si>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</si>
  <si>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</si>
  <si>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</si>
  <si>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</si>
  <si>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</si>
  <si>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</si>
  <si>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</si>
  <si>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</si>
  <si>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</si>
  <si>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</si>
  <si>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</si>
  <si>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</si>
  <si>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</si>
  <si>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</si>
  <si>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</si>
  <si>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</si>
  <si>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</si>
  <si>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</si>
  <si>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</si>
  <si>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</si>
  <si>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</si>
  <si>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</si>
  <si>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</si>
  <si>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</si>
  <si>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</si>
  <si>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</si>
  <si>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</si>
  <si>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</si>
  <si>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</si>
  <si>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</si>
  <si>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</si>
  <si>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</si>
  <si>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</si>
  <si>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</si>
  <si>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</si>
  <si>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</si>
  <si>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</si>
  <si>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</si>
  <si>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</si>
  <si>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</si>
  <si>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</si>
  <si>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</si>
  <si>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</si>
  <si>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</si>
  <si>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</si>
  <si>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</si>
  <si>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</si>
  <si>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</si>
  <si>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</si>
  <si>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</si>
  <si>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</si>
  <si>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</si>
  <si>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</si>
  <si>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</si>
  <si>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</si>
  <si>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</si>
  <si>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</si>
  <si>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</si>
  <si>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</si>
  <si>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</si>
  <si>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</si>
  <si>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</si>
  <si>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</si>
  <si>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</si>
  <si>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</si>
  <si>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</si>
  <si>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</si>
  <si>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</si>
  <si>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</si>
  <si>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</si>
  <si>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</si>
  <si>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</si>
  <si>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</si>
  <si>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</si>
  <si>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</si>
  <si>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</si>
  <si>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</si>
  <si>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</si>
  <si>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</si>
  <si>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</si>
  <si>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</si>
  <si>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</si>
  <si>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</si>
  <si>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</si>
  <si>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</si>
  <si>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</si>
  <si>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</si>
  <si>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</si>
  <si>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</si>
  <si>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</si>
  <si>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</si>
  <si>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</si>
  <si>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</si>
  <si>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</si>
  <si>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</si>
  <si>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</si>
  <si>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</si>
  <si>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</si>
  <si>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</si>
  <si>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</si>
  <si>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</si>
  <si>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</si>
  <si>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</si>
  <si>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</si>
  <si>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</si>
  <si>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</si>
  <si>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</si>
  <si>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</si>
  <si>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</si>
  <si>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</si>
  <si>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</si>
  <si>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</si>
  <si>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</si>
  <si>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</si>
  <si>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</si>
  <si>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</si>
  <si>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</si>
  <si>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</si>
  <si>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</si>
  <si>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</si>
  <si>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</si>
  <si>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</si>
  <si>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</si>
  <si>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</si>
  <si>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</si>
  <si>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</si>
  <si>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</si>
  <si>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</si>
  <si>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</si>
  <si>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</si>
  <si>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</si>
  <si>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</si>
  <si>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</si>
  <si>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</si>
  <si>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</si>
  <si>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</si>
  <si>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</si>
  <si>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</si>
  <si>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</si>
  <si>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</si>
  <si>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</si>
  <si>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</si>
  <si>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</si>
  <si>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</si>
  <si>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</si>
  <si>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</si>
  <si>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</si>
  <si>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</si>
  <si>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</si>
  <si>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</si>
  <si>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</si>
  <si>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</si>
  <si>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</si>
  <si>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</si>
  <si>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</si>
  <si>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</si>
  <si>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</si>
  <si>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</si>
  <si>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</si>
  <si>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</si>
  <si>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</si>
  <si>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</si>
  <si>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</si>
  <si>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</si>
  <si>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</si>
  <si>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</si>
  <si>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</si>
  <si>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</si>
  <si>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</si>
  <si>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</si>
  <si>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</si>
  <si>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</si>
  <si>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</si>
  <si>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</si>
  <si>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</si>
  <si>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</si>
  <si>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</si>
  <si>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</si>
  <si>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</si>
  <si>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</si>
  <si>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</si>
  <si>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</si>
  <si>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</si>
  <si>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</si>
  <si>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</si>
  <si>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</si>
  <si>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</si>
  <si>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</si>
  <si>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</si>
  <si>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</si>
  <si>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</si>
  <si>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</si>
  <si>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</si>
  <si>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</si>
  <si>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</si>
  <si>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</si>
  <si>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</si>
  <si>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</si>
  <si>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</si>
  <si>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</si>
  <si>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</si>
  <si>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</si>
  <si>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</si>
  <si>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</si>
  <si>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</si>
  <si>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</si>
  <si>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</si>
  <si>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</si>
  <si>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</si>
  <si>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</si>
  <si>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</si>
  <si>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</si>
  <si>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</si>
  <si>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</si>
  <si>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</si>
  <si>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</si>
  <si>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</si>
  <si>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</si>
  <si>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</si>
  <si>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</si>
  <si>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</si>
  <si>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</si>
  <si>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</si>
  <si>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</si>
  <si>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</si>
  <si>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</si>
  <si>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</si>
  <si>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</si>
  <si>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</si>
  <si>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</si>
  <si>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</si>
  <si>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</si>
  <si>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</si>
  <si>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</si>
  <si>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</si>
  <si>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</si>
  <si>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</si>
  <si>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</si>
  <si>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</si>
  <si>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</si>
  <si>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</si>
  <si>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</si>
  <si>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</si>
  <si>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</si>
  <si>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</si>
  <si>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</si>
  <si>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</si>
  <si>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</si>
  <si>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</si>
  <si>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</si>
  <si>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</si>
  <si>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</si>
  <si>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</si>
  <si>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</si>
  <si>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</si>
  <si>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</si>
  <si>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</si>
  <si>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</si>
  <si>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</si>
  <si>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</si>
  <si>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</si>
  <si>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</si>
  <si>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</si>
  <si>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</si>
  <si>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</si>
  <si>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</si>
  <si>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</si>
  <si>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</si>
  <si>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</si>
  <si>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</si>
  <si>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</si>
  <si>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</si>
  <si>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</si>
  <si>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</si>
  <si>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</si>
  <si>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</si>
  <si>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</si>
  <si>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</si>
  <si>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</si>
  <si>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</si>
  <si>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</si>
  <si>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</si>
  <si>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</si>
  <si>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</si>
  <si>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</si>
  <si>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</si>
  <si>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</si>
  <si>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</si>
  <si>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</si>
  <si>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</si>
  <si>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</si>
  <si>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</si>
  <si>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</si>
  <si>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</si>
  <si>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</si>
  <si>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</si>
  <si>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</si>
  <si>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</si>
  <si>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</si>
  <si>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</si>
  <si>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</si>
  <si>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</si>
  <si>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</si>
  <si>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</si>
  <si>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</si>
  <si>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</si>
  <si>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</si>
  <si>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</si>
  <si>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</si>
  <si>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</si>
  <si>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</si>
  <si>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</si>
  <si>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</si>
  <si>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</si>
  <si>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</si>
  <si>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</si>
  <si>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</si>
  <si>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</si>
  <si>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</si>
  <si>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</si>
  <si>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</si>
  <si>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</si>
  <si>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</si>
  <si>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</si>
  <si>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</si>
  <si>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</si>
  <si>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</si>
  <si>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</si>
  <si>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</si>
  <si>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</si>
  <si>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</si>
  <si>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</si>
  <si>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</si>
  <si>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</si>
  <si>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</si>
  <si>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</si>
  <si>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</si>
  <si>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</si>
  <si>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</si>
  <si>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</si>
  <si>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</si>
  <si>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</si>
  <si>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</si>
  <si>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</si>
  <si>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</si>
  <si>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</si>
  <si>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</si>
  <si>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</si>
  <si>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</si>
  <si>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</si>
  <si>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</si>
  <si>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</si>
  <si>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</si>
  <si>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</si>
  <si>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</si>
  <si>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</si>
  <si>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</si>
  <si>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</si>
  <si>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</si>
  <si>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</si>
  <si>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</si>
  <si>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</si>
  <si>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</si>
  <si>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</si>
  <si>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</si>
  <si>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</si>
  <si>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</si>
  <si>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</si>
  <si>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</si>
  <si>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</si>
  <si>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</si>
  <si>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</si>
  <si>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</si>
  <si>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</si>
  <si>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</si>
  <si>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</si>
  <si>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</si>
  <si>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</si>
  <si>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</si>
  <si>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</si>
  <si>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</si>
  <si>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</si>
  <si>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</si>
  <si>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</si>
  <si>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</si>
  <si>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</si>
  <si>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</si>
  <si>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</si>
  <si>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</si>
  <si>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</si>
  <si>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</si>
  <si>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</si>
  <si>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</si>
  <si>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</si>
  <si>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</si>
  <si>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</si>
  <si>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</si>
  <si>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</si>
  <si>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</si>
  <si>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</si>
  <si>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</si>
  <si>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</si>
  <si>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</si>
  <si>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</si>
  <si>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</si>
  <si>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</si>
  <si>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</si>
  <si>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</si>
  <si>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</si>
  <si>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</si>
  <si>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</si>
  <si>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</si>
  <si>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</si>
  <si>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</si>
  <si>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</si>
  <si>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</si>
  <si>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</si>
  <si>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</si>
  <si>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</si>
  <si>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</si>
  <si>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</si>
  <si>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</si>
  <si>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</si>
  <si>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</si>
  <si>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</si>
  <si>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</si>
  <si>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</si>
  <si>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</si>
  <si>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</si>
  <si>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</si>
  <si>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</si>
  <si>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</si>
  <si>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</si>
  <si>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</si>
  <si>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</si>
  <si>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</si>
  <si>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</si>
  <si>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</si>
  <si>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</si>
  <si>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</si>
  <si>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</si>
  <si>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</si>
  <si>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</si>
  <si>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</si>
  <si>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</si>
  <si>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</si>
  <si>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</si>
  <si>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</si>
  <si>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</si>
  <si>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</si>
  <si>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</si>
  <si>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</si>
  <si>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</si>
  <si>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</si>
  <si>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</si>
  <si>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</si>
  <si>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</si>
  <si>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</si>
  <si>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</si>
  <si>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</si>
  <si>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</si>
  <si>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</si>
  <si>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</si>
  <si>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</si>
  <si>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</si>
  <si>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</si>
  <si>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</si>
  <si>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</si>
  <si>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</si>
  <si>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</si>
  <si>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</si>
  <si>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</si>
  <si>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</si>
  <si>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</si>
  <si>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</si>
  <si>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</si>
  <si>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</si>
  <si>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</si>
  <si>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</si>
  <si>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</si>
  <si>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</si>
  <si>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</si>
  <si>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</si>
  <si>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</si>
  <si>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</si>
  <si>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</si>
  <si>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</si>
  <si>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</si>
  <si>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</si>
  <si>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</si>
  <si>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</si>
  <si>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</si>
  <si>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</si>
  <si>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</si>
  <si>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</si>
  <si>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</si>
  <si>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</si>
  <si>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</si>
  <si>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</si>
  <si>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</si>
  <si>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</si>
  <si>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</si>
  <si>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</si>
  <si>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</si>
  <si>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</si>
  <si>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</si>
  <si>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</si>
  <si>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</si>
  <si>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</si>
  <si>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</si>
  <si>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</si>
  <si>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</si>
  <si>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</si>
  <si>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</si>
  <si>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</si>
  <si>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</si>
  <si>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</si>
  <si>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</si>
  <si>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</si>
  <si>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</si>
  <si>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</si>
  <si>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</si>
  <si>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</si>
  <si>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</si>
  <si>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</si>
  <si>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</si>
  <si>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</si>
  <si>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</si>
  <si>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</si>
  <si>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</si>
  <si>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</si>
  <si>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</si>
  <si>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</si>
  <si>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</si>
  <si>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</si>
  <si>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</si>
  <si>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</si>
  <si>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</si>
  <si>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</si>
  <si>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</si>
  <si>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</si>
  <si>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</si>
  <si>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</si>
  <si>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</si>
  <si>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</si>
  <si>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</si>
  <si>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</si>
  <si>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</si>
  <si>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</si>
  <si>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</si>
  <si>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</si>
  <si>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</si>
  <si>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</si>
  <si>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</si>
  <si>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</si>
  <si>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</si>
  <si>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</si>
  <si>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</si>
  <si>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</si>
  <si>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</si>
  <si>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</si>
  <si>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</si>
  <si>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</si>
  <si>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</si>
  <si>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</si>
  <si>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</si>
  <si>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</si>
  <si>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</si>
  <si>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</si>
  <si>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</si>
  <si>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</si>
  <si>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</si>
  <si>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</si>
  <si>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</si>
  <si>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</si>
  <si>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</si>
  <si>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</si>
  <si>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</si>
  <si>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</si>
  <si>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</si>
  <si>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</si>
  <si>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</si>
  <si>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</si>
  <si>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</si>
  <si>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</si>
  <si>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</si>
  <si>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</si>
  <si>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</si>
  <si>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</si>
  <si>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</si>
  <si>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</si>
  <si>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</si>
  <si>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</si>
  <si>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</si>
  <si>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</si>
  <si>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</si>
  <si>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</si>
  <si>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</si>
  <si>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</si>
  <si>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</si>
  <si>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</si>
  <si>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</si>
  <si>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</si>
  <si>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</si>
  <si>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</si>
  <si>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</si>
  <si>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</si>
  <si>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</si>
  <si>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</si>
  <si>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</si>
  <si>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</si>
  <si>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</si>
  <si>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</si>
  <si>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</si>
  <si>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</si>
  <si>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</si>
  <si>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</si>
  <si>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</si>
  <si>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</si>
  <si>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</si>
  <si>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</si>
  <si>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</si>
  <si>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</si>
  <si>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</si>
  <si>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</si>
  <si>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</si>
  <si>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</si>
  <si>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</si>
  <si>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</si>
  <si>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</si>
  <si>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</si>
  <si>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</si>
  <si>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</si>
  <si>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</si>
  <si>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</si>
  <si>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</si>
  <si>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</si>
  <si>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</si>
  <si>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</si>
  <si>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</si>
  <si>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</si>
  <si>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</si>
  <si>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</si>
  <si>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</si>
  <si>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</si>
  <si>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</si>
  <si>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</si>
  <si>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</si>
  <si>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</si>
  <si>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</si>
  <si>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</si>
  <si>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</si>
  <si>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</si>
  <si>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</si>
  <si>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</si>
  <si>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</si>
  <si>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</si>
  <si>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</si>
  <si>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</si>
  <si>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</si>
  <si>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</si>
  <si>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</si>
  <si>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</si>
  <si>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</si>
  <si>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</si>
  <si>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</si>
  <si>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</si>
  <si>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</si>
  <si>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</si>
  <si>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</si>
  <si>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</si>
  <si>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</si>
  <si>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</si>
  <si>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</si>
  <si>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</si>
  <si>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</si>
  <si>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</si>
  <si>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</si>
  <si>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</si>
  <si>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</si>
  <si>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</si>
  <si>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</si>
  <si>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</si>
  <si>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</si>
  <si>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</si>
  <si>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</si>
  <si>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</si>
  <si>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</si>
  <si>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</si>
  <si>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</si>
  <si>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</si>
  <si>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</si>
  <si>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</si>
  <si>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</si>
  <si>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</si>
  <si>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</si>
  <si>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</si>
  <si>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</si>
  <si>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</si>
  <si>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</si>
  <si>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</si>
  <si>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</si>
  <si>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</si>
  <si>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</si>
  <si>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</si>
  <si>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</si>
  <si>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</si>
  <si>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</si>
  <si>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</si>
  <si>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</si>
  <si>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</si>
  <si>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</si>
  <si>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</si>
  <si>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</si>
  <si>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</si>
  <si>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</si>
  <si>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</si>
  <si>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</si>
  <si>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</si>
  <si>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</si>
  <si>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</si>
  <si>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</si>
  <si>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</si>
  <si>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</si>
  <si>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</si>
  <si>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</si>
  <si>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</si>
  <si>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</si>
  <si>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</si>
  <si>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</si>
  <si>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</si>
  <si>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</si>
  <si>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</si>
  <si>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</si>
  <si>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</si>
  <si>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</si>
  <si>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</si>
  <si>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</si>
  <si>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</si>
  <si>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</si>
  <si>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</si>
  <si>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</si>
  <si>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</si>
  <si>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</si>
  <si>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</si>
  <si>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</si>
  <si>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</si>
  <si>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</si>
  <si>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</si>
  <si>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</si>
  <si>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</si>
  <si>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</si>
  <si>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</si>
  <si>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</si>
  <si>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</si>
  <si>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</si>
  <si>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</si>
  <si>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</si>
  <si>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</si>
  <si>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</si>
  <si>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</si>
  <si>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</si>
  <si>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</si>
  <si>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</si>
  <si>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</si>
  <si>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</si>
  <si>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</si>
  <si>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</si>
  <si>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</si>
  <si>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</si>
  <si>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</si>
  <si>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</si>
  <si>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</si>
  <si>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</si>
  <si>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</si>
  <si>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</si>
  <si>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</si>
  <si>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</si>
  <si>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</si>
  <si>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</si>
  <si>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</si>
  <si>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</si>
  <si>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</si>
  <si>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</si>
  <si>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</si>
  <si>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</si>
  <si>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</si>
  <si>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</si>
  <si>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</si>
  <si>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</si>
  <si>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</si>
  <si>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</si>
  <si>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</si>
  <si>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</si>
  <si>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</si>
  <si>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</si>
  <si>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</si>
  <si>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</si>
  <si>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</si>
  <si>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</si>
  <si>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</si>
  <si>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</si>
  <si>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</si>
  <si>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</si>
  <si>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</si>
  <si>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</si>
  <si>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</si>
  <si>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</si>
  <si>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</si>
  <si>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</si>
  <si>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</si>
  <si>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</si>
  <si>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</si>
  <si>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</si>
  <si>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</si>
  <si>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</si>
  <si>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</si>
  <si>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</si>
  <si>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</si>
  <si>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</si>
  <si>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</si>
  <si>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</si>
  <si>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</si>
  <si>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</si>
  <si>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</si>
  <si>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</si>
  <si>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</si>
  <si>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</si>
  <si>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</si>
  <si>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</si>
  <si>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</si>
  <si>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</si>
  <si>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</si>
  <si>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</si>
  <si>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</si>
  <si>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</si>
  <si>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</si>
  <si>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</si>
  <si>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</si>
  <si>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</si>
  <si>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</si>
  <si>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</si>
  <si>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</si>
  <si>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</si>
  <si>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</si>
  <si>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</si>
  <si>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</si>
  <si>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</si>
  <si>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</si>
  <si>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</si>
  <si>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</si>
  <si>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</si>
  <si>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</si>
  <si>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</si>
  <si>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</si>
  <si>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</si>
  <si>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</si>
  <si>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</si>
  <si>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</si>
  <si>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</si>
  <si>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</si>
  <si>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</si>
  <si>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</si>
  <si>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</si>
  <si>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</si>
  <si>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</si>
  <si>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</si>
  <si>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</si>
  <si>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</si>
  <si>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</si>
  <si>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</si>
  <si>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</si>
  <si>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</si>
  <si>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</si>
  <si>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</si>
  <si>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</si>
  <si>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</si>
  <si>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</si>
  <si>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</si>
  <si>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</si>
  <si>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</si>
  <si>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</si>
  <si>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</si>
  <si>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</si>
  <si>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</si>
  <si>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</si>
  <si>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</si>
  <si>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</si>
  <si>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</si>
  <si>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</si>
  <si>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</si>
  <si>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</si>
  <si>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</si>
  <si>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</si>
  <si>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</si>
  <si>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</si>
  <si>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</si>
  <si>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</si>
  <si>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</si>
  <si>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</si>
  <si>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</si>
  <si>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</si>
  <si>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</si>
  <si>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</si>
  <si>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</si>
  <si>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</si>
  <si>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</si>
  <si>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</si>
  <si>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</si>
  <si>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</si>
  <si>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</si>
  <si>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</si>
  <si>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</si>
  <si>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</si>
  <si>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</si>
  <si>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</si>
  <si>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</si>
  <si>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</si>
  <si>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</si>
  <si>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</si>
  <si>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</si>
  <si>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</si>
  <si>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</si>
  <si>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</si>
  <si>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</si>
  <si>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</si>
  <si>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</si>
  <si>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</si>
  <si>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</si>
  <si>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</si>
  <si>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</si>
  <si>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</si>
  <si>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</si>
  <si>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</si>
  <si>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</si>
  <si>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</si>
  <si>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</si>
  <si>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</si>
  <si>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</si>
  <si>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</si>
  <si>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</si>
  <si>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</si>
  <si>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</si>
  <si>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</si>
  <si>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</si>
  <si>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</si>
  <si>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</si>
  <si>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</si>
  <si>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</si>
  <si>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</si>
  <si>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</si>
  <si>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</si>
  <si>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</si>
  <si>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</si>
  <si>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</si>
  <si>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</si>
  <si>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</si>
  <si>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</si>
  <si>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</si>
  <si>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</si>
  <si>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</si>
  <si>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</si>
  <si>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</si>
  <si>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</si>
  <si>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</si>
  <si>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</si>
  <si>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</si>
  <si>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</si>
  <si>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</si>
  <si>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</si>
  <si>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</si>
  <si>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</si>
  <si>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</si>
  <si>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</si>
  <si>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</si>
  <si>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</si>
  <si>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</si>
  <si>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</si>
  <si>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</si>
  <si>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</si>
  <si>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</si>
  <si>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</si>
  <si>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</si>
  <si>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</si>
  <si>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</si>
  <si>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</si>
  <si>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</si>
  <si>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</si>
  <si>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</si>
  <si>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</si>
  <si>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</si>
  <si>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</si>
  <si>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</si>
  <si>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</si>
  <si>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</si>
  <si>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</si>
  <si>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</si>
  <si>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</si>
  <si>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</si>
  <si>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</si>
  <si>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</si>
  <si>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</si>
  <si>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</si>
  <si>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</si>
  <si>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</si>
  <si>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</si>
  <si>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</si>
  <si>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</si>
  <si>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</si>
  <si>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</si>
  <si>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</si>
  <si>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</si>
  <si>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</si>
  <si>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</si>
  <si>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</si>
  <si>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</si>
  <si>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</si>
  <si>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</si>
  <si>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</si>
  <si>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</si>
  <si>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</si>
  <si>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</si>
  <si>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</si>
  <si>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</si>
  <si>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</si>
  <si>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</si>
  <si>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</si>
  <si>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</si>
  <si>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</si>
  <si>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</si>
  <si>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</si>
  <si>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</si>
  <si>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</si>
  <si>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</si>
  <si>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</si>
  <si>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</si>
  <si>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</si>
  <si>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</si>
  <si>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</si>
  <si>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</si>
  <si>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</si>
  <si>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</si>
  <si>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</si>
  <si>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</si>
  <si>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</si>
  <si>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</si>
  <si>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</si>
  <si>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</si>
  <si>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</si>
  <si>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</si>
  <si>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</si>
  <si>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</si>
  <si>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</si>
  <si>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</si>
  <si>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</si>
  <si>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</si>
  <si>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</si>
  <si>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</si>
  <si>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</si>
  <si>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</si>
  <si>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</si>
  <si>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</si>
  <si>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</si>
  <si>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</si>
  <si>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</si>
  <si>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</si>
  <si>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</si>
  <si>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</si>
  <si>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</si>
  <si>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</si>
  <si>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</si>
  <si>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</si>
  <si>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</si>
  <si>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</si>
  <si>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</si>
  <si>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</si>
  <si>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</si>
  <si>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</si>
  <si>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</si>
  <si>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</si>
  <si>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</si>
  <si>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</si>
  <si>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</si>
  <si>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</si>
  <si>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</si>
  <si>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</si>
  <si>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</si>
  <si>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</si>
  <si>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</si>
  <si>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</si>
  <si>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</si>
  <si>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</si>
  <si>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</si>
  <si>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</si>
  <si>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</si>
  <si>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</si>
  <si>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</si>
  <si>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</si>
  <si>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</si>
  <si>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</si>
  <si>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</si>
  <si>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</si>
  <si>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</si>
  <si>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</si>
  <si>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</si>
  <si>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</si>
  <si>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</si>
  <si>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</si>
  <si>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</si>
  <si>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</si>
  <si>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</si>
  <si>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</si>
  <si>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</si>
  <si>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</si>
  <si>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</si>
  <si>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</si>
  <si>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</si>
  <si>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</si>
  <si>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</si>
  <si>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</si>
  <si>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</si>
  <si>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</si>
  <si>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</si>
  <si>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</si>
  <si>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</si>
  <si>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</si>
  <si>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</si>
  <si>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</si>
  <si>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</si>
  <si>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</si>
  <si>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</si>
  <si>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</si>
  <si>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</si>
  <si>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</si>
  <si>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</si>
  <si>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</si>
  <si>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</si>
  <si>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</si>
  <si>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</si>
  <si>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</si>
  <si>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</si>
  <si>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</si>
  <si>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</si>
  <si>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</si>
  <si>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</si>
  <si>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</si>
  <si>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</si>
  <si>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</si>
  <si>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</si>
  <si>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</si>
  <si>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</si>
  <si>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</si>
  <si>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</si>
  <si>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</si>
  <si>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</si>
  <si>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</si>
  <si>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</si>
  <si>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</si>
  <si>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</si>
  <si>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</si>
  <si>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</si>
  <si>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</si>
  <si>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</si>
  <si>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</si>
  <si>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</si>
  <si>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</si>
  <si>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</si>
  <si>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</si>
  <si>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</si>
  <si>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</si>
  <si>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</si>
  <si>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</si>
  <si>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</si>
  <si>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</si>
  <si>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</si>
  <si>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</si>
  <si>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</si>
  <si>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</si>
  <si>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</si>
  <si>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</si>
  <si>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</si>
  <si>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</si>
  <si>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</si>
  <si>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</si>
  <si>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</si>
  <si>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</si>
  <si>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</si>
  <si>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</si>
  <si>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</si>
  <si>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</si>
  <si>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</si>
  <si>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</si>
  <si>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</si>
  <si>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</si>
  <si>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</si>
  <si>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</si>
  <si>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</si>
  <si>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</si>
  <si>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</si>
  <si>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</si>
  <si>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</si>
  <si>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</si>
  <si>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</si>
  <si>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</si>
  <si>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</si>
  <si>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</si>
  <si>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</si>
  <si>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</si>
  <si>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</si>
  <si>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</si>
  <si>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</si>
  <si>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</si>
  <si>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</si>
  <si>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</si>
  <si>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</si>
  <si>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</si>
  <si>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</si>
  <si>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</si>
  <si>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</si>
  <si>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</si>
  <si>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</si>
  <si>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</si>
  <si>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</si>
  <si>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</si>
  <si>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</si>
  <si>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</si>
  <si>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</si>
  <si>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</si>
  <si>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</si>
  <si>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</si>
  <si>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</si>
  <si>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</si>
  <si>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</si>
  <si>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</si>
  <si>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</si>
  <si>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</si>
  <si>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</si>
  <si>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</si>
  <si>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</si>
  <si>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</si>
  <si>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</si>
  <si>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</si>
  <si>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</si>
  <si>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</si>
  <si>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</si>
  <si>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</si>
  <si>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</si>
  <si>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</si>
  <si>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</si>
  <si>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</si>
  <si>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</si>
  <si>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</si>
  <si>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</si>
  <si>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</si>
  <si>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</si>
  <si>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</si>
  <si>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</si>
  <si>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</si>
  <si>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</si>
  <si>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</si>
  <si>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</si>
  <si>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</si>
  <si>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</si>
  <si>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</si>
  <si>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</si>
  <si>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</si>
  <si>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</si>
  <si>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</si>
  <si>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</si>
  <si>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</si>
  <si>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</si>
  <si>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</si>
  <si>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</si>
  <si>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</si>
  <si>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</si>
  <si>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</si>
  <si>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</si>
  <si>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</si>
  <si>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</si>
  <si>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</si>
  <si>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</si>
  <si>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</si>
  <si>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</si>
  <si>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</si>
  <si>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</si>
  <si>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</si>
  <si>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</si>
  <si>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</si>
  <si>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</si>
  <si>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</si>
  <si>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</si>
  <si>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</si>
  <si>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</si>
  <si>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</si>
  <si>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</si>
  <si>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</si>
  <si>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</si>
  <si>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</si>
  <si>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</si>
  <si>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</si>
  <si>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</si>
  <si>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</si>
  <si>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</si>
  <si>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</si>
  <si>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</si>
  <si>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</si>
  <si>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</si>
  <si>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</si>
  <si>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</si>
  <si>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</si>
  <si>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</si>
  <si>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</si>
  <si>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</si>
  <si>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</si>
  <si>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</si>
  <si>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</si>
  <si>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</si>
  <si>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</si>
  <si>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</si>
  <si>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</si>
  <si>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</si>
  <si>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</si>
  <si>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</si>
  <si>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</si>
  <si>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</si>
  <si>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</si>
  <si>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</si>
  <si>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</si>
  <si>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</si>
  <si>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</si>
  <si>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</si>
  <si>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</si>
  <si>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</si>
  <si>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</si>
  <si>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</si>
  <si>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</si>
  <si>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</si>
  <si>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</si>
  <si>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</si>
  <si>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</si>
  <si>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</si>
  <si>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</si>
  <si>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</si>
  <si>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</si>
  <si>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</si>
  <si>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</si>
  <si>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</si>
  <si>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</si>
  <si>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</si>
  <si>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</si>
  <si>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</si>
  <si>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</si>
  <si>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</si>
  <si>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</si>
  <si>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</si>
  <si>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</si>
  <si>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</si>
  <si>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</si>
  <si>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</si>
  <si>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</si>
  <si>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</si>
  <si>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</si>
  <si>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</si>
  <si>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</si>
  <si>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</si>
  <si>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</si>
  <si>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</si>
  <si>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</si>
  <si>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</si>
  <si>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</si>
  <si>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</si>
  <si>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</si>
  <si>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</si>
  <si>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</si>
  <si>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</si>
  <si>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</si>
  <si>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</si>
  <si>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</si>
  <si>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</si>
  <si>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</si>
  <si>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</si>
  <si>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</si>
  <si>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</si>
  <si>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</si>
  <si>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</si>
  <si>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</si>
  <si>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</si>
  <si>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</si>
  <si>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</si>
  <si>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</si>
  <si>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</si>
  <si>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</si>
  <si>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</si>
  <si>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</si>
  <si>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</si>
  <si>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</si>
  <si>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</si>
  <si>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</si>
  <si>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</si>
  <si>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</si>
  <si>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</si>
  <si>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</si>
  <si>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</si>
  <si>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</si>
  <si>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</si>
  <si>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</si>
  <si>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</si>
  <si>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</si>
  <si>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</si>
  <si>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</si>
  <si>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</si>
  <si>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</si>
  <si>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</si>
  <si>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</si>
  <si>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</si>
  <si>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</si>
  <si>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</si>
  <si>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</si>
  <si>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</si>
  <si>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</si>
  <si>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</si>
  <si>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</si>
  <si>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</si>
  <si>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</si>
  <si>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</si>
  <si>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</si>
  <si>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</si>
  <si>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</si>
  <si>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</si>
  <si>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</si>
  <si>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</si>
  <si>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</si>
  <si>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</si>
  <si>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</si>
  <si>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</si>
  <si>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</si>
  <si>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</si>
  <si>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</si>
  <si>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</si>
  <si>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</si>
  <si>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</si>
  <si>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</si>
  <si>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</si>
  <si>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</si>
  <si>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</si>
  <si>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</si>
  <si>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</si>
  <si>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</si>
  <si>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</si>
  <si>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</si>
  <si>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</si>
  <si>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</si>
  <si>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</si>
  <si>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</si>
  <si>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</si>
  <si>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</si>
  <si>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</si>
  <si>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</si>
  <si>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</si>
  <si>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</si>
  <si>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</si>
  <si>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</si>
  <si>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</si>
  <si>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</si>
  <si>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</si>
  <si>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</si>
  <si>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</si>
  <si>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</si>
  <si>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</si>
  <si>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</si>
  <si>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</si>
  <si>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</si>
  <si>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</si>
  <si>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</si>
  <si>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</si>
  <si>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</si>
  <si>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</si>
  <si>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</si>
  <si>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</si>
  <si>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</si>
  <si>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</si>
  <si>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</si>
  <si>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</si>
  <si>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</si>
  <si>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</si>
  <si>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</si>
  <si>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</si>
  <si>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</si>
  <si>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</si>
  <si>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</si>
  <si>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</si>
  <si>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</si>
  <si>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</si>
  <si>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</si>
  <si>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</si>
  <si>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</si>
  <si>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</si>
  <si>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</si>
  <si>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</si>
  <si>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</si>
  <si>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</si>
  <si>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</si>
  <si>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</si>
  <si>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</si>
  <si>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</si>
  <si>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</si>
  <si>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</si>
  <si>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</si>
  <si>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</si>
  <si>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</si>
  <si>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</si>
  <si>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</si>
  <si>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</si>
  <si>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</si>
  <si>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</si>
  <si>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</si>
  <si>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</si>
  <si>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</si>
  <si>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</si>
  <si>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</si>
  <si>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</si>
  <si>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</si>
  <si>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</si>
  <si>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</si>
  <si>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</si>
  <si>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</si>
  <si>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</si>
  <si>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</si>
  <si>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</si>
  <si>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</si>
  <si>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</si>
  <si>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</si>
  <si>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</si>
  <si>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</si>
  <si>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</si>
  <si>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</si>
  <si>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</si>
  <si>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</si>
  <si>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</si>
  <si>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</si>
  <si>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</si>
  <si>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</si>
  <si>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</si>
  <si>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</si>
  <si>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</si>
  <si>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</si>
  <si>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</si>
  <si>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</si>
  <si>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</si>
  <si>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</si>
  <si>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</si>
  <si>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</si>
  <si>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</si>
  <si>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</si>
  <si>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</si>
  <si>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</si>
  <si>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</si>
  <si>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</si>
  <si>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</si>
  <si>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</si>
  <si>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</si>
  <si>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</si>
  <si>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</si>
  <si>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</si>
  <si>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</si>
  <si>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</si>
  <si>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</si>
  <si>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</si>
  <si>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</si>
  <si>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</si>
  <si>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</si>
  <si>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</si>
  <si>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</si>
  <si>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</si>
  <si>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</si>
  <si>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</si>
  <si>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</si>
  <si>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</si>
  <si>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</si>
  <si>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</si>
  <si>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</si>
  <si>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</si>
  <si>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</si>
  <si>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</si>
  <si>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</si>
  <si>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</si>
  <si>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</si>
  <si>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</si>
  <si>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</si>
  <si>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</si>
  <si>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</si>
  <si>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</si>
  <si>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</si>
  <si>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</si>
  <si>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</si>
  <si>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</si>
  <si>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</si>
  <si>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</si>
  <si>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</si>
  <si>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</si>
  <si>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</si>
  <si>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</si>
  <si>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</si>
  <si>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</si>
  <si>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</si>
  <si>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</si>
  <si>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</si>
  <si>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</si>
  <si>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</si>
  <si>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</si>
  <si>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</si>
  <si>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</si>
  <si>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</si>
  <si>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</si>
  <si>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</si>
  <si>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</si>
  <si>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</si>
  <si>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</si>
  <si>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</si>
  <si>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</si>
  <si>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</si>
  <si>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</si>
  <si>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</si>
  <si>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</si>
  <si>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</si>
  <si>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</si>
  <si>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</si>
  <si>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</si>
  <si>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</si>
  <si>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</si>
  <si>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</si>
  <si>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</si>
  <si>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</si>
  <si>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</si>
  <si>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</si>
  <si>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</si>
  <si>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</si>
  <si>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</si>
  <si>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</si>
  <si>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</si>
  <si>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</si>
  <si>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</si>
  <si>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</si>
  <si>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</si>
  <si>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</si>
  <si>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</si>
  <si>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</si>
  <si>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</si>
  <si>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</si>
  <si>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</si>
  <si>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</si>
  <si>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</si>
  <si>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</si>
  <si>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</si>
  <si>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</si>
  <si>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</si>
  <si>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</si>
  <si>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</si>
  <si>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</si>
  <si>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</si>
  <si>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</si>
  <si>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</si>
  <si>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</si>
  <si>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</si>
  <si>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</si>
  <si>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</si>
  <si>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</si>
  <si>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</si>
  <si>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</si>
  <si>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</si>
  <si>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</si>
  <si>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</si>
  <si>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</si>
  <si>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</si>
  <si>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</si>
  <si>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</si>
  <si>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</si>
  <si>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</si>
  <si>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</si>
  <si>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</si>
  <si>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</si>
  <si>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</si>
  <si>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</si>
  <si>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</si>
  <si>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</si>
  <si>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</si>
  <si>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</si>
  <si>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</si>
  <si>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</si>
  <si>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</si>
  <si>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</si>
  <si>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</si>
  <si>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</si>
  <si>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</si>
  <si>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</si>
  <si>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</si>
  <si>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</si>
  <si>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</si>
  <si>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</si>
  <si>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</si>
  <si>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</si>
  <si>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</si>
  <si>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</si>
  <si>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</si>
  <si>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</si>
  <si>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</si>
  <si>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</si>
  <si>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</si>
  <si>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</si>
  <si>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</si>
  <si>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</si>
  <si>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</si>
  <si>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</si>
  <si>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</si>
  <si>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</si>
  <si>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</si>
  <si>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</si>
  <si>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</si>
  <si>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</si>
  <si>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</si>
  <si>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</si>
  <si>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</si>
  <si>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</si>
  <si>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</si>
  <si>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</si>
  <si>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</si>
  <si>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</si>
  <si>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</si>
  <si>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</si>
  <si>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</si>
  <si>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</si>
  <si>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</si>
  <si>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</si>
  <si>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</si>
  <si>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</si>
  <si>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</si>
  <si>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</si>
  <si>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</si>
  <si>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</si>
  <si>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</si>
  <si>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</si>
  <si>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</si>
  <si>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</si>
  <si>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</si>
  <si>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</si>
  <si>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</si>
  <si>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</si>
  <si>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</si>
  <si>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</si>
  <si>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</si>
  <si>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</si>
  <si>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</si>
  <si>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</si>
  <si>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</si>
  <si>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</si>
  <si>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</si>
  <si>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</si>
  <si>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</si>
  <si>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</si>
  <si>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</si>
  <si>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</si>
  <si>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</si>
  <si>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</si>
  <si>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</si>
  <si>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</si>
  <si>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</si>
  <si>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</si>
  <si>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</si>
  <si>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</si>
  <si>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</si>
  <si>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</si>
  <si>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</si>
  <si>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</si>
  <si>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</si>
  <si>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</si>
  <si>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</si>
  <si>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</si>
  <si>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</si>
  <si>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</si>
  <si>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</si>
  <si>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</si>
  <si>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</si>
  <si>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</si>
  <si>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</si>
  <si>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</si>
  <si>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</si>
  <si>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</si>
  <si>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</si>
  <si>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</si>
  <si>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</si>
  <si>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</si>
  <si>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</si>
  <si>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</si>
  <si>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</si>
  <si>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</si>
  <si>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</si>
  <si>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</si>
  <si>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</si>
  <si>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</si>
  <si>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</si>
  <si>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</si>
  <si>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</si>
  <si>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</si>
  <si>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</si>
  <si>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</si>
  <si>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</si>
  <si>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</si>
  <si>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</si>
  <si>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</si>
  <si>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</si>
  <si>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</si>
  <si>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</si>
  <si>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</si>
  <si>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</si>
  <si>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</si>
  <si>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</si>
  <si>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</si>
  <si>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</si>
  <si>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</si>
  <si>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</si>
  <si>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</si>
  <si>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</si>
  <si>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</si>
  <si>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</si>
  <si>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</si>
  <si>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</si>
  <si>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</si>
  <si>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</si>
  <si>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</si>
  <si>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</si>
  <si>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</si>
  <si>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</si>
  <si>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</si>
  <si>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</si>
  <si>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</si>
  <si>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</si>
  <si>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</si>
  <si>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</si>
  <si>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</si>
  <si>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</si>
  <si>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</si>
  <si>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</si>
  <si>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</si>
  <si>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</si>
  <si>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</si>
  <si>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</si>
  <si>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</si>
  <si>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</si>
  <si>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</si>
  <si>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</si>
  <si>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</si>
  <si>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</si>
  <si>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</si>
  <si>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</si>
  <si>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</si>
  <si>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</si>
  <si>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</si>
  <si>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</si>
  <si>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</si>
  <si>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</si>
  <si>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</si>
  <si>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</si>
  <si>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</si>
  <si>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</si>
  <si>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</si>
  <si>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</si>
  <si>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</si>
  <si>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</si>
  <si>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</si>
  <si>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</si>
  <si>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</si>
  <si>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</si>
  <si>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</si>
  <si>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</si>
  <si>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</si>
  <si>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</si>
  <si>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</si>
  <si>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</si>
  <si>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</si>
  <si>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</si>
  <si>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</si>
  <si>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</si>
  <si>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</si>
  <si>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</si>
  <si>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</si>
  <si>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</si>
  <si>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</si>
  <si>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</si>
  <si>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</si>
  <si>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</si>
  <si>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</si>
  <si>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</si>
  <si>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</si>
  <si>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</si>
  <si>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</si>
  <si>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</si>
  <si>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</si>
  <si>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</si>
  <si>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</si>
  <si>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</si>
  <si>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</si>
  <si>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</si>
  <si>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</si>
  <si>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</si>
  <si>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</si>
  <si>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</si>
  <si>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</si>
  <si>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</si>
  <si>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</si>
  <si>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</si>
  <si>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</si>
  <si>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</si>
  <si>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</si>
  <si>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</si>
  <si>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</si>
  <si>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</si>
  <si>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</si>
  <si>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</si>
  <si>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</si>
  <si>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</si>
  <si>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</si>
  <si>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</si>
  <si>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</si>
  <si>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</si>
  <si>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</si>
  <si>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</si>
  <si>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</si>
  <si>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</si>
  <si>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</si>
  <si>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</si>
  <si>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</si>
  <si>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</si>
  <si>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</si>
  <si>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</si>
  <si>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</si>
  <si>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</si>
  <si>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</si>
  <si>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</si>
  <si>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</si>
  <si>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</si>
  <si>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</si>
  <si>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</si>
  <si>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</si>
  <si>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</si>
  <si>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</si>
  <si>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</si>
  <si>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</si>
  <si>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</si>
  <si>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</si>
  <si>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</si>
  <si>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</si>
  <si>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</si>
  <si>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</si>
  <si>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</si>
  <si>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</si>
  <si>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</si>
  <si>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</si>
  <si>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</si>
  <si>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</si>
  <si>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</si>
  <si>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</si>
  <si>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</si>
  <si>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</si>
  <si>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</si>
  <si>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</si>
  <si>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</si>
  <si>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</si>
  <si>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</si>
  <si>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</si>
  <si>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</si>
  <si>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</si>
  <si>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</si>
  <si>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</si>
  <si>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</si>
  <si>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</si>
  <si>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</si>
  <si>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</si>
  <si>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</si>
  <si>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</si>
  <si>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</si>
  <si>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</si>
  <si>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</si>
  <si>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</si>
  <si>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</si>
  <si>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</si>
  <si>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</si>
  <si>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</si>
  <si>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</si>
  <si>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</si>
  <si>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</si>
  <si>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</si>
  <si>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</si>
  <si>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</si>
  <si>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</si>
  <si>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</si>
  <si>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</si>
  <si>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</si>
  <si>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</si>
  <si>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</si>
  <si>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</si>
  <si>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</si>
  <si>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</si>
  <si>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</si>
  <si>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</si>
  <si>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</si>
  <si>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</si>
  <si>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</si>
  <si>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</si>
  <si>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</si>
  <si>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</si>
  <si>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</si>
  <si>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</si>
  <si>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</si>
  <si>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</si>
  <si>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</si>
  <si>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</si>
  <si>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</si>
  <si>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</si>
  <si>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</si>
  <si>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</si>
  <si>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</si>
  <si>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</si>
  <si>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</si>
  <si>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</si>
  <si>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</si>
  <si>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</si>
  <si>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</si>
  <si>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</si>
  <si>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</si>
  <si>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</si>
  <si>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</si>
  <si>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</si>
  <si>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</si>
  <si>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</si>
  <si>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</si>
  <si>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</si>
  <si>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</si>
  <si>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</si>
  <si>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</si>
  <si>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</si>
  <si>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</si>
  <si>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</si>
  <si>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</si>
  <si>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</si>
  <si>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</si>
  <si>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</si>
  <si>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</si>
  <si>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</si>
  <si>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</si>
  <si>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</si>
  <si>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</si>
  <si>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</si>
  <si>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</si>
  <si>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</si>
  <si>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</si>
  <si>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</si>
  <si>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</si>
  <si>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</si>
  <si>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</si>
  <si>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</si>
  <si>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</si>
  <si>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</si>
  <si>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</si>
  <si>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</si>
  <si>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</si>
  <si>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</si>
  <si>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</si>
  <si>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</si>
  <si>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</si>
  <si>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</si>
  <si>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</si>
  <si>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</si>
  <si>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</si>
  <si>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</si>
  <si>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</si>
  <si>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</si>
  <si>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</si>
  <si>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</si>
  <si>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</si>
  <si>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</si>
  <si>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</si>
  <si>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</si>
  <si>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</si>
  <si>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</si>
  <si>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</si>
  <si>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</si>
  <si>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</si>
  <si>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</si>
  <si>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</si>
  <si>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</si>
  <si>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</si>
  <si>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</si>
  <si>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</si>
  <si>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</si>
  <si>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</si>
  <si>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</si>
  <si>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</si>
  <si>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</si>
  <si>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</si>
  <si>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</si>
  <si>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</si>
  <si>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</si>
  <si>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</si>
  <si>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</si>
  <si>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</si>
  <si>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</si>
  <si>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</si>
  <si>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</si>
  <si>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</si>
  <si>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</si>
  <si>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</si>
  <si>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</si>
  <si>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</si>
  <si>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</si>
  <si>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</si>
  <si>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</si>
  <si>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</si>
  <si>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</si>
  <si>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</si>
  <si>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</si>
  <si>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</si>
  <si>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</si>
  <si>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</si>
  <si>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</si>
  <si>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</si>
  <si>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</si>
  <si>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</si>
  <si>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</si>
  <si>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</si>
  <si>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</si>
  <si>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</si>
  <si>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</si>
  <si>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</si>
  <si>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</si>
  <si>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</si>
  <si>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</si>
  <si>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</si>
  <si>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</si>
  <si>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</si>
  <si>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</si>
  <si>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</si>
  <si>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</si>
  <si>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</si>
  <si>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</si>
  <si>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</si>
  <si>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</si>
  <si>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</si>
  <si>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</si>
  <si>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</si>
  <si>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</si>
  <si>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</si>
  <si>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</si>
  <si>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</si>
  <si>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</si>
  <si>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</si>
  <si>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</si>
  <si>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</si>
  <si>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</si>
  <si>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</si>
  <si>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</si>
  <si>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</si>
  <si>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</si>
  <si>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</si>
  <si>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</si>
  <si>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</si>
  <si>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</si>
  <si>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</si>
  <si>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</si>
  <si>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</si>
  <si>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</si>
  <si>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</si>
  <si>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</si>
  <si>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</si>
  <si>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</si>
  <si>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</si>
  <si>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</si>
  <si>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</si>
  <si>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</si>
  <si>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</si>
  <si>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</si>
  <si>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</si>
  <si>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</si>
  <si>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</si>
  <si>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</si>
  <si>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</si>
  <si>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</si>
  <si>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</si>
  <si>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</si>
  <si>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</si>
  <si>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</si>
  <si>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</si>
  <si>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</si>
  <si>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</si>
  <si>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</si>
  <si>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</si>
  <si>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</si>
  <si>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</si>
  <si>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</si>
  <si>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</si>
  <si>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</si>
  <si>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</si>
  <si>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</si>
  <si>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</si>
  <si>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</si>
  <si>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</si>
  <si>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</si>
  <si>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</si>
  <si>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</si>
  <si>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</si>
  <si>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</si>
  <si>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</si>
  <si>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</si>
  <si>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</si>
  <si>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</si>
  <si>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</si>
  <si>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</si>
  <si>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</si>
  <si>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</si>
  <si>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</si>
  <si>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</si>
  <si>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</si>
  <si>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</si>
  <si>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</si>
  <si>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</si>
  <si>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</si>
  <si>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</si>
  <si>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</si>
  <si>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</si>
  <si>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</si>
  <si>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</si>
  <si>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</si>
  <si>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</si>
  <si>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</si>
  <si>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</si>
  <si>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</si>
  <si>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</si>
  <si>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</si>
  <si>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</si>
  <si>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</si>
  <si>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</si>
  <si>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</si>
  <si>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</si>
  <si>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</si>
  <si>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</si>
  <si>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</si>
  <si>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</si>
  <si>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</si>
  <si>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</si>
  <si>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</si>
  <si>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</si>
  <si>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</si>
  <si>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</si>
  <si>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</si>
  <si>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</si>
  <si>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</si>
  <si>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</si>
  <si>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</si>
  <si>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</si>
  <si>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</si>
  <si>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</si>
  <si>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</si>
  <si>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</si>
  <si>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</si>
  <si>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</si>
  <si>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</si>
  <si>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</si>
  <si>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</si>
  <si>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</si>
  <si>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</si>
  <si>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</si>
  <si>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</si>
  <si>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</si>
  <si>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</si>
  <si>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</si>
  <si>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</si>
  <si>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</si>
  <si>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</si>
  <si>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</si>
  <si>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</si>
  <si>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</si>
  <si>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</si>
  <si>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</si>
  <si>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</si>
  <si>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</si>
  <si>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</si>
  <si>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</si>
  <si>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</si>
  <si>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</si>
  <si>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</si>
  <si>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</si>
  <si>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</si>
  <si>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</si>
  <si>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</si>
  <si>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</si>
  <si>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</si>
  <si>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</si>
  <si>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</si>
  <si>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</si>
  <si>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</si>
  <si>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</si>
  <si>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</si>
  <si>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</si>
  <si>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</si>
  <si>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</si>
  <si>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</si>
  <si>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</si>
  <si>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</si>
  <si>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</si>
  <si>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</si>
  <si>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</si>
  <si>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</si>
  <si>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</si>
  <si>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</si>
  <si>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</si>
  <si>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</si>
  <si>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</si>
  <si>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</si>
  <si>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</si>
  <si>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</si>
  <si>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</si>
  <si>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</si>
  <si>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</si>
  <si>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</si>
  <si>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</si>
  <si>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</si>
  <si>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</si>
  <si>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</si>
  <si>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</si>
  <si>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</si>
  <si>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</si>
  <si>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</si>
  <si>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</si>
  <si>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</si>
  <si>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</si>
  <si>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</si>
  <si>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</si>
  <si>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</si>
  <si>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</si>
  <si>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</si>
  <si>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</si>
  <si>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</si>
  <si>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</si>
  <si>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</si>
  <si>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</si>
  <si>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</si>
  <si>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</si>
  <si>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</si>
  <si>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</si>
  <si>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</si>
  <si>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</si>
  <si>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</si>
  <si>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</si>
  <si>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</si>
  <si>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</si>
  <si>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</si>
  <si>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</si>
  <si>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</si>
  <si>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</si>
  <si>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</si>
  <si>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</si>
  <si>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</si>
  <si>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</si>
  <si>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</si>
  <si>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</si>
  <si>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</si>
  <si>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</si>
  <si>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</si>
  <si>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</si>
  <si>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</si>
  <si>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</si>
  <si>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</si>
  <si>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</si>
  <si>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</si>
  <si>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</si>
  <si>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</si>
  <si>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</si>
  <si>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</si>
  <si>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</si>
  <si>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</si>
  <si>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</si>
  <si>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</si>
  <si>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</si>
  <si>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</si>
  <si>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</si>
  <si>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</si>
  <si>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</si>
  <si>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</si>
  <si>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</si>
  <si>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</si>
  <si>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</si>
  <si>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</si>
  <si>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</si>
  <si>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</si>
  <si>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</si>
  <si>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</si>
  <si>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</si>
  <si>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</si>
  <si>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</si>
  <si>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</si>
  <si>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</si>
  <si>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</si>
  <si>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</si>
  <si>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</si>
  <si>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</si>
  <si>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</si>
  <si>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</si>
  <si>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</si>
  <si>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</si>
  <si>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</si>
  <si>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</si>
  <si>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</si>
  <si>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</si>
  <si>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</si>
  <si>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</si>
  <si>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</si>
  <si>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</si>
  <si>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</si>
  <si>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</si>
  <si>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</si>
  <si>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</si>
  <si>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</si>
  <si>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</si>
  <si>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</si>
  <si>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</si>
  <si>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</si>
  <si>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</si>
  <si>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</si>
  <si>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</si>
  <si>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</si>
  <si>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</si>
  <si>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</si>
  <si>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</si>
  <si>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</si>
  <si>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</si>
  <si>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</si>
  <si>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</si>
  <si>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</si>
  <si>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</si>
  <si>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</si>
  <si>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</si>
  <si>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</si>
  <si>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</si>
  <si>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</si>
  <si>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</si>
  <si>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</si>
  <si>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</si>
  <si>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</si>
  <si>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</si>
  <si>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</si>
  <si>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</si>
  <si>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</si>
  <si>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</si>
  <si>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</si>
  <si>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</si>
  <si>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</si>
  <si>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</si>
  <si>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</si>
  <si>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</si>
  <si>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</si>
  <si>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</si>
  <si>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</si>
  <si>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</si>
  <si>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</si>
  <si>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</si>
  <si>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</si>
  <si>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</si>
  <si>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</si>
  <si>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</si>
  <si>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</si>
  <si>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</si>
  <si>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</si>
  <si>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</si>
  <si>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</si>
  <si>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</si>
  <si>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</si>
  <si>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</si>
  <si>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</si>
  <si>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</si>
  <si>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</si>
  <si>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</si>
  <si>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</si>
  <si>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</si>
  <si>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</si>
  <si>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</si>
  <si>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</si>
  <si>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</si>
  <si>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</si>
  <si>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</si>
  <si>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</si>
  <si>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</si>
  <si>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</si>
  <si>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</si>
  <si>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</si>
  <si>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</si>
  <si>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</si>
  <si>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</si>
  <si>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</si>
  <si>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</si>
  <si>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</si>
  <si>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</si>
  <si>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</si>
  <si>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</si>
  <si>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</si>
  <si>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</si>
  <si>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</si>
  <si>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</si>
  <si>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</si>
  <si>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</si>
  <si>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</si>
  <si>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</si>
  <si>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</si>
  <si>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</si>
  <si>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</si>
  <si>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</si>
  <si>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</si>
  <si>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</si>
  <si>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</si>
  <si>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</si>
  <si>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</si>
  <si>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</si>
  <si>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</si>
  <si>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</si>
  <si>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</si>
  <si>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</si>
  <si>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</si>
  <si>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</si>
  <si>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</si>
  <si>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</si>
  <si>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</si>
  <si>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</si>
  <si>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</si>
  <si>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</si>
  <si>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</si>
  <si>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</si>
  <si>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</si>
  <si>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</si>
  <si>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</si>
  <si>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</si>
  <si>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</si>
  <si>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</si>
  <si>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</si>
  <si>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</si>
  <si>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</si>
  <si>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</si>
  <si>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</si>
  <si>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</si>
  <si>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</si>
  <si>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</si>
  <si>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</si>
  <si>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</si>
  <si>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</si>
  <si>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</si>
  <si>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</si>
  <si>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</si>
  <si>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</si>
  <si>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</si>
  <si>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</si>
  <si>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</si>
  <si>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</si>
  <si>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</si>
  <si>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</si>
  <si>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</si>
  <si>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</si>
  <si>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</si>
  <si>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</si>
  <si>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</si>
  <si>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</si>
  <si>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</si>
  <si>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</si>
  <si>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</si>
  <si>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</si>
  <si>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</si>
  <si>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</si>
  <si>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</si>
  <si>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</si>
  <si>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</si>
  <si>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</si>
  <si>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</si>
  <si>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</si>
  <si>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</si>
  <si>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</si>
  <si>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</si>
  <si>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</si>
  <si>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</si>
  <si>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</si>
  <si>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</si>
  <si>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</si>
  <si>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</si>
  <si>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</si>
  <si>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</si>
  <si>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</si>
  <si>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</si>
  <si>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</si>
  <si>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</si>
  <si>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</si>
  <si>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</si>
  <si>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</si>
  <si>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</si>
  <si>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</si>
  <si>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</si>
  <si>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</si>
  <si>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</si>
  <si>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</si>
  <si>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</si>
  <si>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</si>
  <si>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</si>
  <si>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</si>
  <si>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</si>
  <si>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</si>
  <si>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</si>
  <si>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</si>
  <si>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</si>
  <si>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</si>
  <si>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</si>
  <si>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</si>
  <si>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</si>
  <si>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</si>
  <si>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</si>
  <si>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</si>
  <si>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</si>
  <si>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</si>
  <si>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</si>
  <si>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</si>
  <si>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</si>
  <si>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</si>
  <si>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</si>
  <si>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</si>
  <si>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</si>
  <si>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</si>
  <si>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</si>
  <si>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</si>
  <si>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</si>
  <si>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</si>
  <si>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</si>
  <si>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</si>
  <si>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</si>
  <si>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</si>
  <si>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</si>
  <si>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</si>
  <si>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</si>
  <si>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</si>
  <si>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</si>
  <si>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</si>
  <si>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</si>
  <si>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</si>
  <si>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</si>
  <si>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</si>
  <si>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</si>
  <si>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</si>
  <si>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</si>
  <si>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</si>
  <si>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</si>
  <si>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</si>
  <si>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</si>
  <si>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</si>
  <si>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</si>
  <si>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</si>
  <si>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</si>
  <si>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</si>
  <si>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</si>
  <si>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</si>
  <si>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</si>
  <si>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</si>
  <si>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</si>
  <si>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</si>
  <si>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</si>
  <si>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</si>
  <si>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</si>
  <si>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</si>
  <si>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</si>
  <si>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</si>
  <si>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</si>
  <si>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</si>
  <si>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</si>
  <si>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</si>
  <si>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</si>
  <si>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</si>
  <si>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</si>
  <si>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</si>
  <si>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</si>
  <si>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</si>
  <si>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</si>
  <si>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</si>
  <si>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</si>
  <si>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</si>
  <si>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</si>
  <si>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</si>
  <si>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</si>
  <si>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</si>
  <si>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</si>
  <si>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</si>
  <si>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</si>
  <si>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</si>
  <si>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</si>
  <si>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</si>
  <si>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</si>
  <si>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</si>
  <si>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</si>
  <si>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</si>
  <si>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</si>
  <si>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</si>
  <si>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</si>
  <si>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</si>
  <si>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</si>
  <si>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</si>
  <si>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</si>
  <si>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</si>
  <si>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</si>
  <si>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</si>
  <si>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</si>
  <si>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</si>
  <si>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</si>
  <si>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</si>
  <si>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</si>
  <si>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</si>
  <si>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</si>
  <si>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</si>
  <si>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</si>
  <si>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</si>
  <si>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</si>
  <si>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</si>
  <si>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</si>
  <si>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</si>
  <si>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</si>
  <si>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</si>
  <si>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</si>
  <si>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</si>
  <si>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</si>
  <si>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</si>
  <si>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</si>
  <si>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</si>
  <si>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</si>
  <si>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</si>
  <si>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</si>
  <si>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</si>
  <si>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</si>
  <si>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</si>
  <si>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</si>
  <si>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</si>
  <si>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</si>
  <si>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</si>
  <si>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</si>
  <si>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</si>
  <si>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</si>
  <si>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</si>
  <si>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</si>
  <si>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</si>
  <si>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</si>
  <si>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</si>
  <si>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</si>
  <si>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</si>
  <si>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</si>
  <si>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</si>
  <si>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</si>
  <si>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</si>
  <si>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</si>
  <si>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</si>
  <si>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</si>
  <si>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</si>
  <si>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</si>
  <si>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</si>
  <si>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</si>
  <si>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</si>
  <si>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</si>
  <si>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</si>
  <si>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</si>
  <si>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</si>
  <si>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</si>
  <si>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</si>
  <si>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</si>
  <si>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</si>
  <si>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</si>
  <si>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</si>
  <si>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</si>
  <si>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</si>
  <si>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</si>
  <si>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</si>
  <si>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</si>
  <si>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</si>
  <si>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</si>
  <si>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</si>
  <si>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</si>
  <si>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</si>
  <si>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</si>
  <si>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</si>
  <si>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</si>
  <si>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</si>
  <si>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</si>
  <si>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</si>
  <si>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</si>
  <si>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</si>
  <si>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</si>
  <si>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</si>
  <si>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</si>
  <si>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</si>
  <si>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</si>
  <si>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</si>
  <si>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</si>
  <si>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</si>
  <si>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</si>
  <si>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</si>
  <si>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</si>
  <si>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</si>
  <si>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</si>
  <si>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</si>
  <si>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</si>
  <si>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</si>
  <si>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</si>
  <si>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</si>
  <si>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</si>
  <si>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</si>
  <si>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</si>
  <si>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</si>
  <si>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</si>
  <si>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</si>
  <si>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</si>
  <si>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</si>
  <si>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</si>
  <si>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</si>
  <si>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</si>
  <si>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</si>
  <si>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</si>
  <si>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</si>
  <si>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</si>
  <si>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</si>
  <si>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</si>
  <si>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</si>
  <si>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</si>
  <si>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</si>
  <si>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</si>
  <si>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</si>
  <si>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</si>
  <si>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</si>
  <si>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</si>
  <si>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</si>
  <si>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</si>
  <si>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</si>
  <si>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</si>
  <si>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</si>
  <si>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</si>
  <si>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</si>
  <si>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</si>
  <si>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</si>
  <si>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</si>
  <si>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</si>
  <si>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</si>
  <si>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</si>
  <si>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</si>
  <si>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</si>
  <si>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</si>
  <si>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</si>
  <si>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</si>
  <si>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</si>
  <si>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</si>
  <si>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</si>
  <si>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</si>
  <si>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</si>
  <si>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</si>
  <si>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</si>
  <si>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</si>
  <si>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</si>
  <si>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</si>
  <si>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</si>
  <si>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</si>
  <si>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</si>
  <si>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</si>
  <si>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</si>
  <si>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</si>
  <si>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</si>
  <si>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</si>
  <si>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</si>
  <si>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</si>
  <si>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</si>
  <si>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</si>
  <si>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</si>
  <si>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</si>
  <si>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</si>
  <si>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</si>
  <si>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</si>
  <si>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</si>
  <si>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</si>
  <si>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</si>
  <si>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</si>
  <si>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</si>
  <si>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</si>
  <si>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</si>
  <si>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</si>
  <si>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</si>
  <si>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</si>
  <si>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</si>
  <si>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</si>
  <si>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</si>
  <si>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</si>
  <si>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</si>
  <si>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</si>
  <si>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</si>
  <si>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</si>
  <si>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</si>
  <si>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</si>
  <si>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</si>
  <si>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</si>
  <si>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</si>
  <si>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</si>
  <si>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</si>
  <si>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</si>
  <si>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</si>
  <si>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</si>
  <si>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</si>
  <si>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</si>
  <si>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</si>
  <si>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</si>
  <si>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</si>
  <si>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</si>
  <si>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</si>
  <si>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</si>
  <si>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</si>
  <si>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</si>
  <si>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</si>
  <si>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</si>
  <si>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</si>
  <si>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</si>
  <si>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</si>
  <si>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</si>
  <si>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</si>
  <si>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</si>
  <si>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</si>
  <si>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</si>
  <si>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</si>
  <si>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</si>
  <si>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</si>
  <si>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</si>
  <si>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</si>
  <si>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</si>
  <si>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</si>
  <si>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</si>
  <si>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</si>
  <si>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</si>
  <si>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</si>
  <si>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</si>
  <si>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</si>
  <si>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</si>
  <si>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</si>
  <si>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</si>
  <si>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</si>
  <si>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</si>
  <si>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</si>
  <si>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</si>
  <si>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</si>
  <si>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</si>
  <si>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</si>
  <si>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</si>
  <si>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</si>
  <si>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</si>
  <si>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</si>
  <si>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</si>
  <si>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</si>
  <si>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</si>
  <si>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</si>
  <si>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</si>
  <si>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</si>
  <si>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</si>
  <si>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</si>
  <si>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</si>
  <si>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</si>
  <si>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</si>
  <si>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</si>
  <si>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</si>
  <si>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</si>
  <si>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</si>
  <si>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</si>
  <si>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</si>
  <si>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</si>
  <si>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</si>
  <si>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</si>
  <si>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</si>
  <si>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</si>
  <si>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</si>
  <si>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</si>
  <si>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</si>
  <si>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</si>
  <si>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</si>
  <si>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</si>
  <si>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</si>
  <si>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</si>
  <si>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</si>
  <si>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</si>
  <si>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</si>
  <si>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</si>
  <si>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</si>
  <si>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</si>
  <si>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</si>
  <si>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</si>
  <si>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</si>
  <si>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</si>
  <si>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</si>
  <si>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</si>
  <si>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</si>
  <si>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</si>
  <si>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</si>
  <si>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</si>
  <si>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</si>
  <si>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</si>
  <si>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</si>
  <si>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</si>
  <si>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</si>
  <si>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</si>
  <si>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</si>
  <si>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</si>
  <si>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</si>
  <si>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</si>
  <si>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</si>
  <si>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</si>
  <si>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</si>
  <si>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</si>
  <si>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</si>
  <si>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</si>
  <si>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</si>
  <si>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</si>
  <si>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</si>
  <si>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</si>
  <si>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</si>
  <si>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</si>
  <si>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</si>
  <si>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</si>
  <si>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</si>
  <si>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</si>
  <si>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</si>
  <si>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</si>
  <si>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</si>
  <si>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</si>
  <si>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</si>
  <si>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</si>
  <si>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</si>
  <si>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</si>
  <si>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</si>
  <si>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</si>
  <si>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</si>
  <si>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</si>
  <si>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</si>
  <si>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</si>
  <si>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</si>
  <si>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</si>
  <si>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</si>
  <si>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</si>
  <si>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</si>
  <si>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</si>
  <si>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</si>
  <si>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</si>
  <si>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</si>
  <si>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</si>
  <si>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</si>
  <si>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</si>
  <si>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</si>
  <si>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</si>
  <si>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</si>
  <si>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</si>
  <si>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</si>
  <si>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</si>
  <si>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</si>
  <si>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</si>
  <si>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</si>
  <si>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</si>
  <si>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</si>
  <si>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</si>
  <si>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</si>
  <si>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</si>
  <si>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</si>
  <si>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</si>
  <si>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</si>
  <si>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</si>
  <si>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</si>
  <si>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</si>
  <si>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</si>
  <si>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</si>
  <si>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</si>
  <si>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</si>
  <si>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</si>
  <si>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</si>
  <si>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</si>
  <si>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</si>
  <si>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</si>
  <si>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</si>
  <si>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</si>
  <si>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</si>
  <si>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</si>
  <si>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</si>
  <si>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</si>
  <si>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</si>
  <si>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</si>
  <si>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</si>
  <si>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</si>
  <si>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</si>
  <si>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</si>
  <si>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</si>
  <si>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</si>
  <si>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</si>
  <si>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</si>
  <si>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</si>
  <si>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</si>
  <si>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</si>
  <si>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</si>
  <si>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</si>
  <si>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</si>
  <si>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</si>
  <si>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</si>
  <si>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</si>
  <si>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</si>
  <si>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</si>
  <si>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</si>
  <si>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</si>
  <si>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</si>
  <si>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</si>
  <si>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</si>
  <si>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</si>
  <si>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</si>
  <si>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</si>
  <si>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</si>
  <si>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</si>
  <si>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</si>
  <si>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</si>
  <si>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</si>
  <si>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</si>
  <si>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</si>
  <si>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</si>
  <si>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</si>
  <si>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</si>
  <si>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</si>
  <si>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</si>
  <si>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</si>
  <si>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</si>
  <si>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</si>
  <si>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</si>
  <si>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</si>
  <si>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</si>
  <si>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</si>
  <si>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</si>
  <si>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</si>
  <si>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</si>
  <si>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</si>
  <si>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</si>
  <si>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</si>
  <si>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</si>
  <si>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</si>
  <si>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</si>
  <si>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</si>
  <si>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</si>
  <si>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</si>
  <si>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</si>
  <si>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</si>
  <si>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</si>
  <si>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</si>
  <si>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</si>
  <si>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</si>
  <si>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</si>
  <si>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</si>
  <si>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</si>
  <si>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</si>
  <si>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</si>
  <si>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</si>
  <si>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</si>
  <si>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</si>
  <si>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</si>
  <si>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</si>
  <si>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</si>
  <si>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</si>
  <si>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</si>
  <si>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</si>
  <si>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</si>
  <si>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</si>
  <si>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</si>
  <si>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</si>
  <si>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</si>
  <si>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</si>
  <si>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</si>
  <si>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</si>
  <si>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</si>
  <si>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</si>
  <si>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</si>
  <si>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</si>
  <si>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</si>
  <si>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</si>
  <si>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</si>
  <si>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</si>
  <si>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</si>
  <si>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</si>
  <si>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</si>
  <si>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</si>
  <si>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</si>
  <si>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</si>
  <si>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</si>
  <si>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</si>
  <si>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</si>
  <si>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</si>
  <si>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</si>
  <si>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</si>
  <si>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</si>
  <si>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</si>
  <si>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</si>
  <si>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</si>
  <si>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</si>
  <si>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</si>
  <si>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</si>
  <si>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</si>
  <si>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</si>
  <si>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</si>
  <si>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</si>
  <si>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</si>
  <si>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</si>
  <si>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</si>
  <si>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</si>
  <si>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</si>
  <si>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</si>
  <si>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</si>
  <si>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</si>
  <si>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</si>
  <si>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</si>
  <si>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</si>
  <si>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</si>
  <si>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</si>
  <si>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</si>
  <si>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</si>
  <si>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</si>
  <si>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</si>
  <si>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</si>
  <si>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</si>
  <si>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</si>
  <si>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</si>
  <si>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</si>
  <si>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</si>
  <si>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</si>
  <si>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</si>
  <si>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</si>
  <si>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</si>
  <si>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</si>
  <si>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</si>
  <si>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</si>
  <si>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</si>
  <si>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</si>
  <si>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</si>
  <si>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</si>
  <si>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</si>
  <si>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</si>
  <si>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</si>
  <si>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</si>
  <si>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</si>
  <si>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</si>
  <si>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</si>
  <si>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</si>
  <si>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</si>
  <si>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</si>
  <si>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</si>
  <si>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</si>
  <si>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</si>
  <si>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</si>
  <si>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</si>
  <si>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</si>
  <si>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</si>
  <si>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</si>
  <si>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</si>
  <si>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</si>
  <si>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</si>
  <si>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</si>
  <si>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</si>
  <si>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</si>
  <si>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</si>
  <si>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</si>
  <si>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</si>
  <si>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</si>
  <si>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</si>
  <si>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</si>
  <si>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</si>
  <si>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</si>
  <si>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</si>
  <si>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</si>
  <si>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</si>
  <si>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</si>
  <si>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</si>
  <si>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</si>
  <si>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</si>
  <si>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</si>
  <si>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</si>
  <si>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</si>
  <si>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</si>
  <si>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</si>
  <si>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</si>
  <si>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</si>
  <si>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</si>
  <si>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</si>
  <si>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</si>
  <si>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</si>
  <si>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</si>
  <si>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</si>
  <si>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</si>
  <si>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</si>
  <si>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</si>
  <si>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</si>
  <si>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</si>
  <si>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</si>
  <si>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</si>
  <si>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</si>
  <si>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</si>
  <si>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</si>
  <si>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</si>
  <si>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</si>
  <si>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</si>
  <si>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</si>
  <si>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</si>
  <si>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</si>
  <si>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</si>
  <si>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</si>
  <si>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</si>
  <si>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</si>
  <si>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</si>
  <si>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</si>
  <si>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</si>
  <si>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</si>
  <si>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</si>
  <si>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</si>
  <si>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</si>
  <si>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</si>
  <si>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</si>
  <si>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</si>
  <si>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</si>
  <si>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</si>
  <si>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</si>
  <si>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</si>
  <si>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</si>
  <si>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</si>
  <si>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</si>
  <si>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</si>
  <si>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</si>
  <si>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</si>
  <si>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</si>
  <si>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</si>
  <si>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</si>
  <si>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</si>
  <si>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</si>
  <si>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</si>
  <si>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</si>
  <si>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</si>
  <si>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</si>
  <si>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</si>
  <si>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</si>
  <si>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</si>
  <si>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</si>
  <si>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</si>
  <si>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</si>
  <si>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</si>
  <si>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</si>
  <si>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</si>
  <si>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</si>
  <si>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</si>
  <si>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</si>
  <si>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</si>
  <si>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</si>
  <si>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</si>
  <si>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</si>
  <si>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</si>
  <si>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</si>
  <si>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</si>
  <si>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</si>
  <si>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</si>
  <si>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</si>
  <si>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</si>
  <si>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</si>
  <si>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</si>
  <si>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</si>
  <si>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</si>
  <si>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</si>
  <si>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</si>
  <si>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</si>
  <si>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</si>
  <si>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</si>
  <si>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</si>
  <si>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</si>
  <si>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</si>
  <si>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</si>
  <si>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</si>
  <si>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</si>
  <si>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</si>
  <si>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</si>
  <si>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</si>
  <si>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</si>
  <si>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</si>
  <si>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</si>
  <si>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</si>
  <si>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</si>
  <si>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</si>
  <si>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</si>
  <si>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</si>
  <si>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</si>
  <si>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</si>
  <si>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</si>
  <si>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</si>
  <si>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</si>
  <si>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</si>
  <si>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</si>
  <si>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</si>
  <si>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</si>
  <si>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</si>
  <si>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</si>
  <si>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</si>
  <si>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</si>
  <si>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</si>
  <si>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</si>
  <si>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</si>
  <si>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</si>
  <si>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</si>
  <si>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</si>
  <si>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</si>
  <si>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</si>
  <si>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</si>
  <si>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</si>
  <si>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</si>
  <si>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</si>
  <si>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</si>
  <si>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</si>
  <si>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</si>
  <si>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</si>
  <si>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</si>
  <si>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</si>
  <si>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</si>
  <si>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</si>
  <si>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</si>
  <si>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</si>
  <si>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</si>
  <si>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</si>
  <si>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</si>
  <si>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</si>
  <si>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</si>
  <si>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</si>
  <si>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</si>
  <si>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</si>
  <si>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</si>
  <si>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</si>
  <si>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</si>
  <si>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</si>
  <si>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</si>
  <si>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</si>
  <si>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</si>
  <si>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</si>
  <si>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</si>
  <si>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</si>
  <si>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</si>
  <si>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</si>
  <si>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</si>
  <si>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</si>
  <si>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</si>
  <si>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</si>
  <si>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</si>
  <si>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</si>
  <si>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</si>
  <si>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</si>
  <si>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</si>
  <si>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</si>
  <si>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</si>
  <si>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</si>
  <si>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</si>
  <si>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</si>
  <si>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</si>
  <si>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</si>
  <si>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</si>
  <si>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</si>
  <si>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</si>
  <si>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</si>
  <si>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</si>
  <si>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</si>
  <si>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</si>
  <si>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</si>
  <si>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</si>
  <si>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</si>
  <si>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</si>
  <si>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</si>
  <si>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</si>
  <si>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</si>
  <si>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</si>
  <si>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</si>
  <si>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</si>
  <si>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</si>
  <si>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</si>
  <si>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</si>
  <si>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</si>
  <si>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</si>
  <si>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</si>
  <si>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</si>
  <si>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</si>
  <si>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</si>
  <si>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</si>
  <si>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</si>
  <si>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</si>
  <si>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</si>
  <si>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</si>
  <si>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</si>
  <si>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</si>
  <si>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</si>
  <si>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</si>
  <si>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</si>
  <si>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</si>
  <si>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</si>
  <si>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</si>
  <si>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</si>
  <si>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</si>
  <si>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</si>
  <si>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</si>
  <si>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</si>
  <si>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</si>
  <si>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</si>
  <si>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</si>
  <si>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</si>
  <si>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</si>
  <si>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</si>
  <si>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</si>
  <si>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</si>
  <si>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</si>
  <si>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</si>
  <si>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</si>
  <si>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</si>
  <si>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</si>
  <si>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</si>
  <si>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</si>
  <si>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</si>
  <si>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</si>
  <si>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</si>
  <si>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</si>
  <si>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</si>
  <si>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</si>
  <si>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</si>
  <si>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</si>
  <si>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</si>
  <si>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</si>
  <si>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</si>
  <si>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</si>
  <si>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</si>
  <si>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</si>
  <si>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</si>
  <si>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</si>
  <si>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</si>
  <si>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</si>
  <si>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</si>
  <si>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</si>
  <si>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</si>
  <si>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</si>
  <si>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</si>
  <si>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</si>
  <si>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</si>
  <si>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</si>
  <si>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</si>
  <si>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</si>
  <si>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</si>
  <si>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</si>
  <si>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</si>
  <si>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</si>
  <si>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</si>
  <si>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</si>
  <si>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</si>
  <si>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</si>
  <si>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</si>
  <si>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</si>
  <si>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</si>
  <si>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</si>
  <si>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</si>
  <si>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</si>
  <si>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</si>
  <si>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</si>
  <si>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</si>
  <si>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</si>
  <si>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</si>
  <si>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</si>
  <si>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</si>
  <si>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</si>
  <si>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</si>
  <si>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</si>
  <si>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</si>
  <si>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</si>
  <si>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</si>
  <si>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</si>
  <si>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</si>
  <si>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</si>
  <si>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</si>
  <si>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</si>
  <si>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</si>
  <si>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</si>
  <si>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</si>
  <si>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</si>
  <si>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</si>
  <si>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</si>
  <si>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</si>
  <si>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</si>
  <si>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</si>
  <si>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</si>
  <si>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</si>
  <si>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</si>
  <si>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</si>
  <si>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</si>
  <si>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</si>
  <si>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</si>
  <si>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</si>
  <si>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</si>
  <si>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</si>
  <si>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</si>
  <si>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</si>
  <si>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</si>
  <si>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</si>
  <si>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</si>
  <si>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</si>
  <si>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</si>
  <si>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</si>
  <si>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</si>
  <si>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</si>
  <si>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</si>
  <si>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</si>
  <si>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</si>
  <si>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</si>
  <si>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</si>
  <si>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</si>
  <si>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</si>
  <si>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</si>
  <si>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</si>
  <si>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</si>
  <si>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</si>
  <si>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</si>
  <si>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</si>
  <si>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</si>
  <si>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</si>
  <si>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</si>
  <si>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</si>
  <si>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</si>
  <si>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</si>
  <si>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</si>
  <si>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</si>
  <si>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</si>
  <si>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</si>
  <si>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</si>
  <si>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</si>
  <si>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</si>
  <si>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</si>
  <si>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</si>
  <si>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</si>
  <si>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</si>
  <si>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</si>
  <si>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</si>
  <si>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</si>
  <si>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</si>
  <si>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</si>
  <si>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</si>
  <si>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</si>
  <si>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</si>
  <si>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</si>
  <si>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</si>
  <si>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</si>
  <si>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</si>
  <si>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</si>
  <si>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</si>
  <si>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</si>
  <si>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</si>
  <si>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</si>
  <si>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</si>
  <si>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</si>
  <si>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</si>
  <si>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</si>
  <si>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</si>
  <si>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</si>
  <si>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</si>
  <si>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</si>
  <si>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</si>
  <si>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</si>
  <si>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</si>
  <si>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</si>
  <si>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</si>
  <si>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</si>
  <si>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</si>
  <si>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</si>
  <si>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</si>
  <si>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</si>
  <si>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</si>
  <si>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</si>
  <si>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</si>
  <si>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</si>
  <si>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</si>
  <si>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</si>
  <si>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</si>
  <si>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</si>
  <si>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</si>
  <si>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</si>
  <si>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</si>
  <si>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</si>
  <si>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</si>
  <si>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</si>
  <si>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</si>
  <si>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</si>
  <si>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</si>
  <si>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</si>
  <si>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</si>
  <si>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</si>
  <si>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</si>
  <si>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</si>
  <si>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</si>
  <si>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</si>
  <si>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</si>
  <si>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</si>
  <si>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</si>
  <si>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</si>
  <si>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</si>
  <si>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</si>
  <si>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</si>
  <si>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</si>
  <si>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</si>
  <si>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</si>
  <si>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</si>
  <si>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</si>
  <si>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</si>
  <si>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</si>
  <si>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</si>
  <si>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</si>
  <si>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</si>
  <si>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</si>
  <si>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</si>
  <si>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</si>
  <si>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</si>
  <si>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</si>
  <si>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</si>
  <si>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</si>
  <si>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</si>
  <si>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</si>
  <si>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</si>
  <si>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</si>
  <si>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</si>
  <si>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</si>
  <si>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</si>
  <si>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</si>
  <si>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</si>
  <si>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</si>
  <si>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</si>
  <si>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</si>
  <si>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</si>
  <si>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</si>
  <si>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</si>
  <si>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</si>
  <si>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</si>
  <si>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</si>
  <si>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</si>
  <si>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</si>
  <si>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</si>
  <si>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</si>
  <si>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</si>
  <si>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</si>
  <si>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</si>
  <si>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</si>
  <si>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</si>
  <si>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</si>
  <si>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</si>
  <si>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</si>
  <si>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</si>
  <si>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</si>
  <si>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</si>
  <si>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</si>
  <si>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</si>
  <si>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</si>
  <si>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</si>
  <si>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</si>
  <si>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</si>
  <si>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</si>
  <si>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</si>
  <si>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</si>
  <si>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</si>
  <si>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</si>
  <si>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</si>
  <si>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</si>
  <si>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</si>
  <si>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</si>
  <si>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</si>
  <si>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</si>
  <si>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</si>
  <si>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</si>
  <si>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</si>
  <si>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</si>
  <si>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</si>
  <si>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</si>
  <si>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</si>
  <si>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</si>
  <si>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</si>
  <si>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</si>
  <si>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</si>
  <si>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</si>
  <si>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</si>
  <si>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</si>
  <si>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</si>
  <si>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</si>
  <si>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</si>
  <si>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</si>
  <si>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</si>
  <si>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</si>
  <si>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</si>
  <si>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</si>
  <si>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</si>
  <si>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</si>
  <si>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</si>
  <si>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</si>
  <si>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</si>
  <si>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</si>
  <si>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</si>
  <si>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</si>
  <si>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</si>
  <si>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</si>
  <si>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</si>
  <si>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</si>
  <si>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</si>
  <si>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</si>
  <si>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</si>
  <si>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</si>
  <si>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</si>
  <si>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</si>
  <si>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</si>
  <si>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</si>
  <si>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</si>
  <si>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</si>
  <si>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</si>
  <si>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</si>
  <si>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</si>
  <si>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</si>
  <si>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</si>
  <si>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</si>
  <si>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</si>
  <si>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</si>
  <si>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</si>
  <si>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</si>
  <si>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</si>
  <si>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</si>
  <si>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</si>
  <si>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</si>
  <si>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</si>
  <si>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</si>
  <si>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</si>
  <si>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</si>
  <si>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</si>
  <si>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</si>
  <si>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</si>
  <si>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</si>
  <si>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</si>
  <si>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</si>
  <si>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</si>
  <si>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</si>
  <si>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</si>
  <si>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</si>
  <si>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</si>
  <si>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</si>
  <si>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</si>
  <si>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</si>
  <si>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</si>
  <si>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</si>
  <si>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</si>
  <si>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</si>
  <si>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</si>
  <si>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</si>
  <si>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</si>
  <si>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</si>
  <si>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</si>
  <si>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</si>
  <si>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</si>
  <si>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</si>
  <si>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</si>
  <si>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</si>
  <si>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</si>
  <si>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</si>
  <si>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</si>
  <si>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</si>
  <si>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</si>
  <si>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</si>
  <si>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</si>
  <si>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</si>
  <si>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</si>
  <si>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</si>
  <si>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</si>
  <si>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</si>
  <si>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</si>
  <si>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</si>
  <si>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</si>
  <si>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</si>
  <si>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</si>
  <si>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</si>
  <si>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</si>
  <si>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</si>
  <si>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</si>
  <si>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</si>
  <si>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</si>
  <si>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</si>
  <si>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</si>
  <si>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</si>
  <si>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</si>
  <si>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</si>
  <si>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</si>
  <si>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</si>
  <si>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</si>
  <si>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</si>
  <si>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</si>
  <si>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</si>
  <si>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</si>
  <si>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</si>
  <si>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</si>
  <si>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</si>
  <si>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</si>
  <si>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</si>
  <si>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</si>
  <si>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</si>
  <si>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</si>
  <si>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</si>
  <si>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</si>
  <si>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</si>
  <si>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</si>
  <si>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</si>
  <si>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</si>
  <si>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</si>
  <si>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</si>
  <si>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</si>
  <si>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</si>
  <si>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</si>
  <si>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</si>
  <si>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</si>
  <si>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</si>
  <si>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</si>
  <si>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</si>
  <si>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</si>
  <si>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</si>
  <si>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</si>
  <si>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</si>
  <si>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</si>
  <si>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</si>
  <si>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</si>
  <si>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</si>
  <si>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</si>
  <si>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</si>
  <si>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</si>
  <si>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</si>
  <si>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</si>
  <si>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</si>
  <si>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</si>
  <si>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</si>
  <si>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</si>
  <si>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</si>
  <si>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</si>
  <si>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</si>
  <si>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</si>
  <si>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</si>
  <si>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</si>
  <si>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</si>
  <si>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</si>
  <si>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</si>
  <si>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</si>
  <si>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</si>
  <si>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</si>
  <si>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</si>
  <si>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</si>
  <si>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</si>
  <si>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</si>
  <si>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</si>
  <si>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</si>
  <si>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</si>
  <si>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</si>
  <si>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</si>
  <si>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</si>
  <si>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</si>
  <si>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</si>
  <si>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</si>
  <si>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</si>
  <si>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</si>
  <si>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</si>
  <si>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</si>
  <si>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</si>
  <si>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</si>
  <si>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</si>
  <si>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</si>
  <si>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</si>
  <si>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</si>
  <si>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</si>
  <si>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</si>
  <si>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</si>
  <si>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</si>
  <si>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</si>
  <si>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</si>
  <si>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</si>
  <si>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</si>
  <si>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</si>
  <si>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</si>
  <si>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</si>
  <si>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</si>
  <si>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</si>
  <si>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</si>
  <si>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</si>
  <si>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</si>
  <si>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</si>
  <si>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</si>
  <si>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</si>
  <si>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</si>
  <si>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</si>
  <si>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</si>
  <si>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</si>
  <si>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</si>
  <si>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</si>
  <si>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</si>
  <si>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</si>
  <si>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</si>
  <si>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</si>
  <si>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</si>
  <si>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</si>
  <si>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</si>
  <si>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</si>
  <si>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</si>
  <si>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</si>
  <si>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</si>
  <si>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</si>
  <si>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</si>
  <si>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</si>
  <si>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</si>
  <si>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</si>
  <si>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</si>
  <si>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</si>
  <si>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</si>
  <si>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</si>
  <si>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</si>
  <si>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</si>
  <si>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</si>
  <si>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</si>
  <si>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</si>
  <si>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</si>
  <si>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</si>
  <si>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</si>
  <si>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</si>
  <si>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</si>
  <si>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</si>
  <si>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</si>
  <si>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</si>
  <si>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</si>
  <si>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</si>
  <si>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</si>
  <si>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</si>
  <si>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</si>
  <si>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</si>
  <si>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</si>
  <si>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</si>
  <si>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</si>
  <si>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</si>
  <si>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</si>
  <si>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</si>
  <si>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</si>
  <si>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</si>
  <si>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</si>
  <si>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</si>
  <si>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</si>
  <si>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</si>
  <si>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</si>
  <si>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</si>
  <si>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</si>
  <si>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</si>
  <si>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</si>
  <si>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</si>
  <si>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</si>
  <si>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</si>
  <si>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</si>
  <si>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</si>
  <si>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</si>
  <si>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</si>
  <si>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</si>
  <si>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</si>
  <si>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</si>
  <si>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</si>
  <si>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</si>
  <si>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</si>
  <si>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</si>
  <si>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</si>
  <si>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</si>
  <si>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</si>
  <si>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</si>
  <si>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</si>
  <si>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</si>
  <si>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</si>
  <si>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</si>
  <si>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</si>
  <si>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</si>
  <si>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</si>
  <si>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</si>
  <si>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</si>
  <si>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</si>
  <si>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</si>
  <si>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</si>
  <si>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</si>
  <si>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</si>
  <si>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</si>
  <si>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</si>
  <si>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</si>
  <si>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</si>
  <si>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</si>
  <si>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</si>
  <si>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</si>
  <si>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</si>
  <si>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</si>
  <si>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</si>
  <si>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</si>
  <si>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</si>
  <si>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</si>
  <si>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</si>
  <si>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</si>
  <si>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</si>
  <si>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</si>
  <si>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</si>
  <si>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</si>
  <si>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</si>
  <si>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</si>
  <si>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</si>
  <si>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</si>
  <si>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</si>
  <si>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</si>
  <si>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</si>
  <si>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</si>
  <si>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</si>
  <si>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</si>
  <si>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</si>
  <si>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</si>
  <si>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</si>
  <si>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</si>
  <si>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</si>
  <si>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</si>
  <si>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</si>
  <si>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</si>
  <si>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</si>
  <si>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</si>
  <si>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</si>
  <si>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</si>
  <si>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</si>
  <si>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</si>
  <si>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</si>
  <si>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</si>
  <si>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</si>
  <si>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</si>
  <si>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</si>
  <si>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</si>
  <si>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</si>
  <si>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</si>
  <si>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</si>
  <si>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</si>
  <si>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</si>
  <si>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</si>
  <si>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</si>
  <si>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</si>
  <si>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</si>
  <si>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</si>
  <si>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</si>
  <si>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</si>
  <si>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</si>
  <si>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</si>
  <si>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</si>
  <si>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</si>
  <si>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</si>
  <si>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</si>
  <si>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</si>
  <si>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</si>
  <si>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</si>
  <si>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</si>
  <si>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</si>
  <si>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</si>
  <si>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</si>
  <si>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</si>
  <si>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</si>
  <si>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</si>
  <si>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</si>
  <si>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</si>
  <si>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</si>
  <si>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</si>
  <si>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</si>
  <si>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</si>
  <si>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</si>
  <si>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</si>
  <si>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</si>
  <si>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</si>
  <si>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</si>
  <si>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</si>
  <si>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</si>
  <si>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</si>
  <si>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</si>
  <si>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</si>
  <si>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</si>
  <si>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</si>
  <si>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</si>
  <si>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</si>
  <si>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</si>
  <si>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</si>
  <si>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</si>
  <si>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</si>
  <si>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</si>
  <si>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</si>
  <si>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</si>
  <si>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</si>
  <si>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</si>
  <si>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</si>
  <si>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</si>
  <si>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</si>
  <si>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</si>
  <si>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</si>
  <si>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</si>
  <si>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</si>
  <si>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</si>
  <si>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</si>
  <si>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</si>
  <si>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</si>
  <si>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</si>
  <si>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</si>
  <si>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</si>
  <si>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</si>
  <si>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</si>
  <si>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</si>
  <si>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</si>
  <si>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</si>
  <si>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</si>
  <si>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</si>
  <si>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</si>
  <si>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</si>
  <si>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</si>
  <si>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</si>
  <si>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</si>
  <si>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</si>
  <si>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</si>
  <si>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</si>
  <si>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</si>
  <si>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</si>
  <si>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</si>
  <si>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</si>
  <si>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</si>
  <si>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</si>
  <si>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</si>
  <si>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</si>
  <si>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</si>
  <si>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</si>
  <si>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</si>
  <si>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</si>
  <si>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</si>
  <si>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</si>
  <si>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</si>
  <si>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</si>
  <si>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</si>
  <si>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</si>
  <si>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</si>
  <si>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</si>
  <si>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</si>
  <si>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</si>
  <si>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</si>
  <si>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</si>
  <si>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</si>
  <si>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</si>
  <si>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</si>
  <si>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</si>
  <si>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</si>
  <si>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</si>
  <si>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</si>
  <si>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</si>
  <si>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</si>
  <si>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</si>
  <si>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</si>
  <si>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</si>
  <si>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</si>
  <si>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</si>
  <si>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</si>
  <si>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</si>
  <si>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</si>
  <si>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</si>
  <si>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</si>
  <si>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</si>
  <si>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</si>
  <si>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</si>
  <si>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</si>
  <si>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</si>
  <si>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</si>
  <si>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</si>
  <si>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</si>
  <si>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</si>
  <si>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</si>
  <si>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</si>
  <si>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</si>
  <si>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</si>
  <si>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</si>
  <si>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</si>
  <si>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</si>
  <si>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</si>
  <si>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</si>
  <si>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</si>
  <si>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</si>
  <si>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</si>
  <si>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</si>
  <si>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</si>
  <si>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</si>
  <si>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</si>
  <si>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</si>
  <si>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</si>
  <si>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</si>
  <si>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</si>
  <si>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</si>
  <si>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</si>
  <si>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</si>
  <si>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</si>
  <si>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</si>
  <si>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</si>
  <si>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</si>
  <si>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</si>
  <si>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</si>
  <si>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</si>
  <si>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</si>
  <si>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</si>
  <si>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</si>
  <si>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</si>
  <si>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</si>
  <si>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</si>
  <si>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</si>
  <si>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</si>
  <si>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</si>
  <si>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</si>
  <si>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</si>
  <si>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</si>
  <si>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</si>
  <si>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</si>
  <si>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</si>
  <si>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</si>
  <si>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</si>
  <si>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</si>
  <si>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</si>
  <si>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</si>
  <si>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</si>
  <si>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</si>
  <si>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</si>
  <si>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</si>
  <si>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</si>
  <si>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</si>
  <si>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</si>
  <si>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</si>
  <si>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</si>
  <si>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</si>
  <si>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</si>
  <si>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</si>
  <si>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</si>
  <si>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</si>
  <si>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</si>
  <si>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</si>
  <si>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</si>
  <si>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</si>
  <si>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</si>
  <si>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</si>
  <si>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</si>
  <si>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</si>
  <si>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</si>
  <si>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</si>
  <si>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</si>
  <si>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</si>
  <si>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</si>
  <si>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</si>
  <si>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</si>
  <si>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</si>
  <si>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</si>
  <si>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</si>
  <si>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</si>
  <si>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</si>
  <si>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</si>
  <si>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</si>
  <si>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</si>
  <si>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</si>
  <si>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</si>
  <si>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</si>
  <si>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</si>
  <si>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</si>
  <si>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</si>
  <si>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</si>
  <si>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</si>
  <si>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</si>
  <si>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</si>
  <si>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</si>
  <si>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</si>
  <si>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</si>
  <si>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</si>
  <si>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</si>
  <si>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</si>
  <si>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</si>
  <si>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</si>
  <si>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</si>
  <si>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</si>
  <si>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</si>
  <si>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</si>
  <si>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</si>
  <si>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</si>
  <si>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</si>
  <si>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</si>
  <si>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</si>
  <si>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</si>
  <si>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</si>
  <si>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</si>
  <si>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</si>
  <si>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</si>
  <si>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</si>
  <si>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</si>
  <si>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</si>
  <si>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</si>
  <si>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</si>
  <si>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</si>
  <si>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</si>
  <si>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</si>
  <si>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</si>
  <si>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</si>
  <si>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</si>
  <si>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</si>
  <si>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</si>
  <si>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</si>
  <si>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</si>
  <si>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</si>
  <si>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</si>
  <si>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</si>
  <si>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</si>
  <si>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</si>
  <si>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</si>
  <si>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</si>
  <si>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</si>
  <si>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</si>
  <si>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</si>
  <si>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</si>
  <si>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</si>
  <si>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</si>
  <si>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</si>
  <si>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</si>
  <si>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</si>
  <si>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</si>
  <si>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</si>
  <si>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</si>
  <si>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</si>
  <si>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</si>
  <si>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</si>
  <si>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</si>
  <si>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</si>
  <si>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</si>
  <si>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</si>
  <si>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</si>
  <si>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</si>
  <si>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</si>
  <si>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</si>
  <si>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</si>
  <si>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</si>
  <si>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</si>
  <si>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</si>
  <si>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</si>
  <si>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</si>
  <si>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</si>
  <si>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</si>
  <si>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</si>
  <si>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</si>
  <si>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</si>
  <si>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</si>
  <si>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</si>
  <si>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</si>
  <si>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</si>
  <si>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</si>
  <si>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</si>
  <si>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</si>
  <si>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</si>
  <si>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</si>
  <si>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</si>
  <si>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</si>
  <si>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</si>
  <si>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</si>
  <si>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</si>
  <si>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</si>
  <si>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</si>
  <si>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</si>
  <si>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</si>
  <si>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</si>
  <si>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</si>
  <si>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</si>
  <si>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</si>
  <si>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</si>
  <si>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</si>
  <si>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</si>
  <si>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</si>
  <si>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</si>
  <si>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</si>
  <si>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</si>
  <si>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</si>
  <si>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</si>
  <si>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</si>
  <si>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</si>
  <si>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</si>
  <si>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</si>
  <si>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</si>
  <si>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</si>
  <si>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</si>
  <si>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</si>
  <si>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</si>
  <si>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</si>
  <si>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</si>
  <si>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</si>
  <si>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</si>
  <si>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</si>
  <si>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</si>
  <si>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</si>
  <si>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</si>
  <si>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</si>
  <si>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</si>
  <si>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</si>
  <si>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</si>
  <si>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</si>
  <si>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</si>
  <si>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</si>
  <si>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</si>
  <si>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</si>
  <si>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</si>
  <si>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</si>
  <si>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</si>
  <si>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</si>
  <si>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</si>
  <si>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</si>
  <si>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</si>
  <si>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</si>
  <si>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</si>
  <si>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</si>
  <si>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</si>
  <si>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</si>
  <si>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</si>
  <si>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</si>
  <si>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</si>
  <si>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</si>
  <si>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</si>
  <si>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</si>
  <si>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</si>
  <si>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</si>
  <si>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</si>
  <si>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</si>
  <si>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</si>
  <si>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</si>
  <si>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</si>
  <si>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</si>
  <si>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</si>
  <si>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</si>
  <si>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</si>
  <si>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</si>
  <si>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</si>
  <si>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</si>
  <si>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</si>
  <si>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</si>
  <si>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</si>
  <si>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</si>
  <si>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</si>
  <si>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</si>
  <si>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</si>
  <si>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</si>
  <si>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</si>
  <si>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</si>
  <si>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</si>
  <si>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</si>
  <si>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</si>
  <si>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</si>
  <si>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</si>
  <si>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</si>
  <si>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</si>
  <si>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</si>
  <si>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</si>
  <si>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</si>
  <si>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</si>
  <si>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</si>
  <si>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</si>
  <si>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</si>
  <si>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</si>
  <si>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</si>
  <si>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</si>
  <si>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</si>
  <si>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</si>
  <si>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</si>
  <si>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</si>
  <si>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</si>
  <si>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</si>
  <si>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</si>
  <si>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</si>
  <si>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</si>
  <si>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</si>
  <si>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</si>
  <si>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</si>
  <si>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</si>
  <si>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</si>
  <si>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</si>
  <si>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</si>
  <si>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</si>
  <si>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</si>
  <si>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</si>
  <si>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</si>
  <si>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</si>
  <si>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</si>
  <si>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</si>
  <si>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</si>
  <si>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</si>
  <si>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</si>
  <si>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</si>
  <si>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</si>
  <si>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</si>
  <si>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</si>
  <si>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</si>
  <si>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</si>
  <si>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</si>
  <si>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</si>
  <si>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</si>
  <si>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</si>
  <si>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</si>
  <si>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</si>
  <si>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</si>
  <si>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</si>
  <si>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</si>
  <si>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</si>
  <si>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</si>
  <si>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</si>
  <si>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</si>
  <si>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</si>
  <si>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</si>
  <si>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</si>
  <si>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</si>
  <si>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</si>
  <si>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</si>
  <si>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</si>
  <si>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</si>
  <si>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</si>
  <si>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</si>
  <si>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</si>
  <si>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</si>
  <si>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</si>
  <si>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</si>
  <si>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</si>
  <si>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</si>
  <si>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</si>
  <si>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</si>
  <si>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</si>
  <si>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</si>
  <si>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</si>
  <si>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</si>
  <si>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</si>
  <si>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</si>
  <si>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</si>
  <si>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</si>
  <si>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</si>
  <si>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</si>
  <si>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</si>
  <si>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</si>
  <si>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</si>
  <si>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</si>
  <si>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</si>
  <si>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</si>
  <si>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</si>
  <si>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</si>
  <si>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</si>
  <si>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</si>
  <si>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</si>
  <si>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</si>
  <si>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</si>
  <si>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</si>
  <si>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</si>
  <si>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</si>
  <si>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</si>
  <si>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</si>
  <si>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</si>
  <si>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</si>
  <si>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</si>
  <si>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</si>
  <si>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</si>
  <si>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</si>
  <si>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</si>
  <si>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</si>
  <si>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</si>
  <si>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</si>
  <si>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</si>
  <si>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</si>
  <si>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</si>
  <si>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</si>
  <si>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</si>
  <si>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</si>
  <si>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</si>
  <si>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</si>
  <si>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</si>
  <si>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</si>
  <si>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</si>
  <si>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</si>
  <si>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</si>
  <si>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</si>
  <si>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</si>
  <si>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</si>
  <si>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</si>
  <si>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</si>
  <si>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</si>
  <si>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</si>
  <si>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</si>
  <si>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</si>
  <si>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</si>
  <si>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</si>
  <si>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</si>
  <si>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</si>
  <si>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</si>
  <si>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</si>
  <si>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</si>
  <si>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</si>
  <si>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</si>
  <si>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</si>
  <si>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</si>
  <si>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</si>
  <si>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</si>
  <si>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</si>
  <si>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</si>
  <si>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</si>
  <si>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</si>
  <si>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</si>
  <si>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</si>
  <si>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</si>
  <si>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</si>
  <si>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</si>
  <si>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</si>
  <si>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</si>
  <si>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</si>
  <si>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</si>
  <si>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</si>
  <si>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</si>
  <si>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</si>
  <si>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</si>
  <si>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</si>
  <si>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</si>
  <si>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</si>
  <si>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</si>
  <si>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</si>
  <si>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</si>
  <si>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</si>
  <si>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</si>
  <si>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</si>
  <si>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</si>
  <si>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</si>
  <si>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</si>
  <si>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</si>
  <si>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</si>
  <si>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</si>
  <si>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</si>
  <si>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</si>
  <si>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</si>
  <si>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</si>
  <si>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</si>
  <si>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</si>
  <si>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</si>
  <si>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</si>
  <si>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</si>
  <si>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</si>
  <si>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</si>
  <si>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</si>
  <si>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</si>
  <si>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</si>
  <si>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</si>
  <si>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</si>
  <si>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</si>
  <si>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</si>
  <si>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</si>
  <si>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</si>
  <si>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</si>
  <si>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</si>
  <si>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</si>
  <si>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</si>
  <si>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</si>
  <si>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</si>
  <si>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</si>
  <si>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</si>
  <si>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</si>
  <si>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</si>
  <si>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</si>
  <si>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</si>
  <si>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</si>
  <si>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</si>
  <si>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</si>
  <si>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</si>
  <si>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</si>
  <si>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</si>
  <si>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</si>
  <si>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</si>
  <si>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</si>
  <si>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</si>
  <si>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</si>
  <si>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</si>
  <si>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</si>
  <si>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</si>
  <si>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</si>
  <si>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</si>
  <si>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</si>
  <si>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</si>
  <si>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</si>
  <si>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</si>
  <si>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</si>
  <si>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</si>
  <si>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</si>
  <si>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</si>
  <si>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</si>
  <si>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</si>
  <si>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</si>
  <si>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</si>
  <si>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</si>
  <si>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</si>
  <si>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</si>
  <si>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</si>
  <si>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</si>
  <si>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</si>
  <si>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</si>
  <si>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</si>
  <si>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</si>
  <si>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</si>
  <si>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</si>
  <si>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</si>
  <si>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</si>
  <si>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</si>
  <si>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</si>
  <si>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</si>
  <si>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</si>
  <si>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</si>
  <si>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</si>
  <si>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</si>
  <si>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</si>
  <si>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</si>
  <si>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</si>
  <si>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</si>
  <si>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</si>
  <si>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</si>
  <si>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</si>
  <si>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</si>
  <si>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</si>
  <si>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</si>
  <si>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</si>
  <si>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</si>
  <si>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</si>
  <si>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</si>
  <si>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</si>
  <si>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</si>
  <si>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</si>
  <si>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</si>
  <si>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</si>
  <si>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</si>
  <si>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</si>
  <si>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</si>
  <si>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</si>
  <si>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</si>
  <si>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</si>
  <si>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</si>
  <si>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</si>
  <si>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</si>
  <si>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</si>
  <si>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</si>
  <si>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</si>
  <si>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</si>
  <si>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</si>
  <si>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</si>
  <si>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</si>
  <si>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</si>
  <si>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</si>
  <si>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</si>
  <si>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</si>
  <si>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</si>
  <si>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</si>
  <si>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</si>
  <si>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</si>
  <si>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</si>
  <si>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</si>
  <si>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</si>
  <si>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</si>
  <si>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</si>
  <si>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</si>
  <si>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</si>
  <si>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</si>
  <si>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</si>
  <si>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</si>
  <si>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</si>
  <si>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</si>
  <si>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</si>
  <si>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</si>
  <si>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</si>
  <si>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</si>
  <si>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</si>
  <si>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</si>
  <si>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</si>
  <si>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</si>
  <si>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</si>
  <si>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</si>
  <si>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</si>
  <si>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</si>
  <si>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</si>
  <si>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</si>
  <si>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</si>
  <si>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</si>
  <si>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</si>
  <si>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</si>
  <si>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</si>
  <si>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</si>
  <si>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</si>
  <si>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</si>
  <si>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</si>
  <si>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</si>
  <si>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</si>
  <si>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</si>
  <si>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</si>
  <si>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</si>
  <si>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</si>
  <si>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</si>
  <si>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</si>
  <si>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</si>
  <si>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</si>
  <si>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</si>
  <si>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</si>
  <si>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</si>
  <si>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</si>
  <si>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</si>
  <si>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</si>
  <si>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</si>
  <si>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</si>
  <si>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</si>
  <si>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</si>
  <si>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</si>
  <si>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</si>
  <si>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</si>
  <si>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</si>
  <si>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</si>
  <si>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</si>
  <si>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</si>
  <si>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</si>
  <si>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</si>
  <si>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</si>
  <si>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</si>
  <si>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</si>
  <si>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</si>
  <si>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</si>
  <si>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</si>
  <si>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</si>
  <si>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</si>
  <si>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</si>
  <si>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</si>
  <si>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</si>
  <si>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</si>
  <si>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</si>
  <si>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</si>
  <si>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</si>
  <si>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</si>
  <si>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</si>
  <si>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</si>
  <si>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</si>
  <si>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</si>
  <si>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</si>
  <si>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</si>
  <si>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</si>
  <si>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</si>
  <si>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</si>
  <si>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</si>
  <si>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</si>
  <si>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</si>
  <si>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</si>
  <si>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</si>
  <si>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</si>
  <si>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</si>
  <si>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</si>
  <si>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</si>
  <si>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</si>
  <si>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</si>
  <si>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</si>
  <si>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</si>
  <si>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</si>
  <si>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</si>
  <si>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</si>
  <si>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</si>
  <si>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</si>
  <si>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</si>
  <si>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</si>
  <si>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</si>
  <si>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</si>
  <si>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</si>
  <si>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</si>
  <si>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</si>
  <si>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</si>
  <si>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</si>
  <si>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</si>
  <si>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</si>
  <si>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</si>
  <si>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</si>
  <si>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</si>
  <si>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</si>
  <si>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</si>
  <si>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</si>
  <si>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</si>
  <si>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</si>
  <si>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</si>
  <si>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</si>
  <si>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</si>
  <si>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</si>
  <si>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</si>
  <si>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</si>
  <si>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</si>
  <si>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</si>
  <si>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</si>
  <si>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</si>
  <si>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</si>
  <si>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</si>
  <si>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</si>
  <si>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</si>
  <si>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</si>
  <si>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</si>
  <si>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</si>
  <si>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</si>
  <si>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</si>
  <si>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</si>
  <si>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</si>
  <si>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</si>
  <si>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</si>
  <si>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</si>
  <si>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</si>
  <si>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</si>
  <si>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</si>
  <si>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</si>
  <si>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</si>
  <si>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</si>
  <si>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</si>
  <si>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</si>
  <si>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</si>
  <si>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</si>
  <si>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</si>
  <si>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</si>
  <si>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</si>
  <si>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</si>
  <si>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</si>
  <si>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</si>
  <si>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</si>
  <si>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</si>
  <si>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</si>
  <si>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</si>
  <si>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</si>
  <si>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</si>
  <si>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</si>
  <si>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</si>
  <si>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</si>
  <si>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</si>
  <si>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</si>
  <si>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</si>
  <si>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</si>
  <si>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</si>
  <si>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</si>
  <si>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</si>
  <si>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</si>
  <si>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</si>
  <si>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</si>
  <si>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</si>
  <si>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</si>
  <si>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</si>
  <si>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</si>
  <si>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</si>
  <si>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</si>
  <si>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</si>
  <si>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</si>
  <si>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</si>
  <si>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</si>
  <si>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</si>
  <si>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</si>
  <si>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</si>
  <si>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</si>
  <si>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</si>
  <si>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</si>
  <si>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</si>
  <si>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</si>
  <si>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</si>
  <si>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</si>
  <si>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</si>
  <si>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</si>
  <si>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</si>
  <si>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</si>
  <si>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</si>
  <si>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</si>
  <si>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</si>
  <si>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</si>
  <si>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</si>
  <si>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</si>
  <si>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</si>
  <si>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</si>
  <si>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</si>
  <si>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</si>
  <si>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</si>
  <si>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</si>
  <si>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</si>
  <si>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</si>
  <si>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</si>
  <si>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</si>
  <si>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</si>
  <si>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</si>
  <si>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</si>
  <si>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</si>
  <si>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</si>
  <si>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</si>
  <si>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</si>
  <si>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</si>
  <si>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</si>
  <si>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</si>
  <si>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</si>
  <si>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</si>
  <si>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</si>
  <si>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</si>
  <si>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</si>
  <si>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</si>
  <si>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</si>
  <si>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</si>
  <si>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</si>
  <si>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</si>
  <si>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</si>
  <si>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</si>
  <si>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</si>
  <si>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</si>
  <si>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</si>
  <si>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</si>
  <si>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</si>
  <si>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</si>
  <si>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</si>
  <si>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</si>
  <si>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</si>
  <si>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</si>
  <si>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</si>
  <si>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</si>
  <si>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</si>
  <si>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</si>
  <si>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</si>
  <si>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</si>
  <si>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</si>
  <si>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</si>
  <si>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</si>
  <si>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</si>
  <si>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</si>
  <si>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</si>
  <si>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</si>
  <si>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</si>
  <si>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</si>
  <si>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</si>
  <si>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</si>
  <si>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</si>
  <si>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</si>
  <si>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</si>
  <si>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</si>
  <si>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</si>
  <si>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</si>
  <si>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</si>
  <si>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</si>
  <si>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</si>
  <si>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</si>
  <si>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</si>
  <si>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</si>
  <si>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</si>
  <si>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</si>
  <si>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</si>
  <si>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</si>
  <si>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</si>
  <si>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</si>
  <si>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</si>
  <si>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</si>
  <si>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</si>
  <si>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</si>
  <si>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</si>
  <si>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</si>
  <si>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</si>
  <si>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</si>
  <si>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</si>
  <si>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</si>
  <si>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</si>
  <si>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</si>
  <si>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</si>
  <si>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</si>
  <si>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</si>
  <si>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</si>
  <si>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</si>
  <si>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</si>
  <si>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</si>
  <si>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</si>
  <si>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</si>
  <si>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</si>
  <si>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</si>
  <si>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</si>
  <si>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</si>
  <si>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</si>
  <si>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</si>
  <si>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</si>
  <si>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</si>
  <si>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</si>
  <si>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</si>
  <si>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</si>
  <si>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</si>
  <si>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</si>
  <si>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</si>
  <si>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</si>
  <si>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</si>
  <si>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</si>
  <si>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</si>
  <si>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</si>
  <si>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</si>
  <si>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</si>
  <si>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</si>
  <si>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</si>
  <si>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</si>
  <si>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</si>
  <si>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</si>
  <si>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</si>
  <si>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</si>
  <si>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</si>
  <si>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</si>
  <si>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</si>
  <si>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</si>
  <si>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</si>
  <si>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</si>
  <si>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</si>
  <si>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</si>
  <si>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</si>
  <si>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</si>
  <si>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</si>
  <si>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</si>
  <si>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</si>
  <si>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</si>
  <si>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</si>
  <si>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</si>
  <si>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</si>
  <si>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</si>
  <si>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</si>
  <si>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</si>
  <si>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</si>
  <si>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</si>
  <si>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</si>
  <si>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</si>
  <si>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</si>
  <si>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</si>
  <si>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</si>
  <si>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</si>
  <si>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</si>
  <si>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</si>
  <si>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</si>
  <si>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</si>
  <si>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</si>
  <si>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</si>
  <si>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</si>
  <si>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</si>
  <si>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</si>
  <si>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</si>
  <si>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</si>
  <si>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</si>
  <si>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</si>
  <si>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</si>
  <si>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</si>
  <si>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</si>
  <si>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</si>
  <si>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</si>
  <si>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</si>
  <si>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</si>
  <si>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</si>
  <si>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</si>
  <si>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</si>
  <si>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</si>
  <si>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</si>
  <si>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</si>
  <si>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</si>
  <si>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</si>
  <si>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</si>
  <si>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</si>
  <si>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</si>
  <si>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</si>
  <si>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</si>
  <si>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</si>
  <si>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</si>
  <si>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</si>
  <si>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</si>
  <si>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</si>
  <si>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</si>
  <si>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</si>
  <si>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</si>
  <si>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</si>
  <si>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</si>
  <si>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</si>
  <si>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</si>
  <si>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</si>
  <si>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</si>
  <si>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</si>
  <si>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</si>
  <si>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</si>
  <si>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</si>
  <si>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</si>
  <si>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</si>
  <si>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</si>
  <si>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</si>
  <si>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</si>
  <si>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</si>
  <si>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</si>
  <si>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</si>
  <si>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</si>
  <si>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</si>
  <si>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</si>
  <si>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</si>
  <si>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</si>
  <si>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</si>
  <si>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</si>
  <si>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</si>
  <si>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</si>
  <si>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</si>
  <si>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</si>
  <si>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</si>
  <si>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</si>
  <si>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</si>
  <si>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</si>
  <si>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</si>
  <si>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</si>
  <si>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</si>
  <si>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</si>
  <si>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</si>
  <si>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</si>
  <si>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</si>
  <si>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</si>
  <si>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</si>
  <si>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</si>
  <si>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</si>
  <si>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</si>
  <si>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</si>
  <si>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</si>
  <si>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</si>
  <si>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</si>
  <si>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</si>
  <si>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</si>
  <si>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</si>
  <si>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</si>
  <si>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</si>
  <si>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</si>
  <si>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</si>
  <si>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</si>
  <si>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</si>
  <si>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</si>
  <si>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</si>
  <si>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</si>
  <si>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</si>
  <si>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</si>
  <si>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</si>
  <si>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</si>
  <si>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</si>
  <si>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</si>
  <si>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</si>
  <si>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</si>
  <si>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</si>
  <si>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</si>
  <si>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</si>
  <si>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</si>
  <si>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</si>
  <si>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</si>
  <si>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</si>
  <si>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</si>
  <si>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</si>
  <si>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</si>
  <si>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</si>
  <si>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</si>
  <si>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</si>
  <si>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</si>
  <si>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</si>
  <si>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</si>
  <si>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</si>
  <si>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</si>
  <si>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</si>
  <si>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</si>
  <si>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</si>
  <si>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</si>
  <si>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</si>
  <si>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</si>
  <si>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</si>
  <si>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</si>
  <si>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</si>
  <si>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</si>
  <si>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</si>
  <si>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</si>
  <si>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</si>
  <si>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</si>
  <si>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</si>
  <si>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</si>
  <si>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</si>
  <si>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</si>
  <si>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</si>
  <si>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</si>
  <si>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</si>
  <si>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</si>
  <si>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</si>
  <si>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</si>
  <si>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</si>
  <si>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</si>
  <si>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</si>
  <si>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</si>
  <si>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</si>
  <si>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</si>
  <si>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</si>
  <si>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</si>
  <si>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</si>
  <si>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</si>
  <si>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</si>
  <si>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</si>
  <si>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</si>
  <si>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</si>
  <si>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</si>
  <si>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</si>
  <si>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</si>
  <si>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</si>
  <si>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</si>
  <si>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</si>
  <si>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</si>
  <si>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</si>
  <si>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</si>
  <si>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</si>
  <si>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</si>
  <si>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</si>
  <si>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</si>
  <si>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</si>
  <si>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</si>
  <si>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</si>
  <si>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</si>
  <si>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</si>
  <si>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</si>
  <si>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</si>
  <si>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</si>
  <si>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</si>
  <si>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</si>
  <si>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</si>
  <si>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</si>
  <si>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</si>
  <si>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</si>
  <si>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</si>
  <si>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</si>
  <si>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</si>
  <si>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</si>
  <si>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</si>
  <si>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</si>
  <si>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</si>
  <si>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</si>
  <si>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</si>
  <si>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</si>
  <si>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</si>
  <si>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</si>
  <si>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</si>
  <si>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</si>
  <si>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</si>
  <si>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</si>
  <si>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</si>
  <si>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</si>
  <si>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</si>
  <si>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</si>
  <si>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</si>
  <si>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</si>
  <si>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</si>
  <si>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</si>
  <si>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</si>
  <si>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</si>
  <si>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</si>
  <si>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</si>
  <si>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</si>
  <si>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</si>
  <si>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</si>
  <si>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</si>
  <si>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</si>
  <si>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</si>
  <si>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</si>
  <si>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</si>
  <si>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</si>
  <si>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</si>
  <si>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</si>
  <si>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</si>
  <si>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</si>
  <si>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</si>
  <si>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</si>
  <si>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</si>
  <si>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</si>
  <si>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</si>
  <si>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</si>
  <si>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</si>
  <si>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</si>
  <si>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</si>
  <si>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</si>
  <si>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</si>
  <si>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</si>
  <si>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</si>
  <si>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</si>
  <si>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</si>
  <si>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</si>
  <si>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</si>
  <si>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</si>
  <si>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</si>
  <si>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</si>
  <si>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</si>
  <si>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</si>
  <si>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</si>
  <si>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</si>
  <si>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</si>
  <si>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</si>
  <si>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</si>
  <si>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</si>
  <si>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</si>
  <si>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</si>
  <si>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</si>
  <si>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</si>
  <si>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</si>
  <si>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</si>
  <si>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</si>
  <si>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</si>
  <si>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</si>
  <si>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</si>
  <si>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</si>
  <si>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</si>
  <si>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</si>
  <si>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</si>
  <si>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</si>
  <si>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</si>
  <si>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</si>
  <si>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</si>
  <si>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</si>
  <si>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</si>
  <si>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</si>
  <si>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</si>
  <si>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</si>
  <si>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</si>
  <si>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</si>
  <si>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</si>
  <si>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</si>
  <si>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</si>
  <si>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</si>
  <si>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</si>
  <si>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</si>
  <si>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</si>
  <si>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</si>
  <si>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</si>
  <si>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</si>
  <si>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</si>
  <si>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</si>
  <si>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</si>
  <si>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</si>
  <si>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</si>
  <si>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</si>
  <si>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</si>
  <si>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</si>
  <si>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</si>
  <si>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</si>
  <si>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</si>
  <si>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</si>
  <si>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</si>
  <si>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</si>
  <si>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</si>
  <si>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</si>
  <si>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</si>
  <si>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</si>
  <si>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</si>
  <si>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</si>
  <si>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</si>
  <si>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</si>
  <si>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</si>
  <si>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</si>
  <si>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</si>
  <si>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</si>
  <si>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</si>
  <si>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</si>
  <si>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</si>
  <si>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</si>
  <si>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</si>
  <si>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</si>
  <si>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</si>
  <si>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</si>
  <si>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</si>
  <si>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</si>
  <si>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</si>
  <si>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</si>
  <si>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</si>
  <si>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</si>
  <si>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</si>
  <si>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</si>
  <si>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</si>
  <si>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</si>
  <si>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</si>
  <si>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</si>
  <si>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</si>
  <si>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</si>
  <si>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</si>
  <si>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</si>
  <si>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</si>
  <si>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</si>
  <si>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</si>
  <si>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</si>
  <si>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</si>
  <si>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</si>
  <si>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</si>
  <si>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</si>
  <si>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</si>
  <si>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</si>
  <si>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</si>
  <si>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</si>
  <si>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</si>
  <si>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</si>
  <si>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</si>
  <si>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</si>
  <si>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</si>
  <si>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</si>
  <si>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</si>
  <si>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</si>
  <si>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</si>
  <si>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</si>
  <si>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</si>
  <si>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</si>
  <si>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</si>
  <si>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</si>
  <si>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</si>
  <si>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</si>
  <si>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</si>
  <si>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</si>
  <si>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</si>
  <si>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</si>
  <si>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</si>
  <si>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</si>
  <si>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</si>
  <si>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</si>
  <si>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</si>
  <si>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</si>
  <si>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</si>
  <si>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</si>
  <si>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</si>
  <si>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</si>
  <si>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</si>
  <si>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</si>
  <si>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</si>
  <si>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</si>
  <si>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</si>
  <si>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</si>
  <si>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</si>
  <si>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</si>
  <si>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</si>
  <si>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</si>
  <si>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</si>
  <si>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</si>
  <si>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</si>
  <si>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</si>
  <si>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</si>
  <si>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</si>
  <si>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</si>
  <si>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</si>
  <si>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</si>
  <si>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</si>
  <si>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</si>
  <si>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</si>
  <si>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</si>
  <si>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</si>
  <si>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</si>
  <si>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</si>
  <si>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</si>
  <si>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</si>
  <si>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</si>
  <si>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</si>
  <si>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</si>
  <si>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</si>
  <si>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</si>
  <si>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</si>
  <si>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</si>
  <si>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</si>
  <si>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</si>
  <si>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</si>
  <si>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</si>
  <si>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</si>
  <si>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</si>
  <si>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</si>
  <si>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</si>
  <si>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</si>
  <si>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</si>
  <si>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</si>
  <si>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</si>
  <si>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</si>
  <si>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</si>
  <si>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</si>
  <si>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</si>
  <si>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</si>
  <si>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</si>
  <si>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</si>
  <si>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</si>
  <si>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</si>
  <si>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</si>
  <si>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</si>
  <si>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</si>
  <si>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</si>
  <si>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</si>
  <si>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</si>
  <si>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</si>
  <si>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</si>
  <si>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</si>
  <si>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</si>
  <si>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</si>
  <si>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</si>
  <si>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</si>
  <si>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</si>
  <si>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</si>
  <si>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</si>
  <si>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</si>
  <si>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</si>
  <si>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</si>
  <si>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</si>
  <si>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</si>
  <si>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</si>
  <si>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</si>
  <si>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</si>
  <si>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</si>
  <si>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</si>
  <si>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</si>
  <si>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</si>
  <si>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</si>
  <si>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</si>
  <si>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</si>
  <si>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</si>
  <si>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</si>
  <si>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</si>
  <si>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</si>
  <si>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</si>
  <si>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</si>
  <si>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</si>
  <si>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</si>
  <si>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</si>
  <si>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</si>
  <si>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</si>
  <si>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</si>
  <si>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</si>
  <si>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</si>
  <si>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</si>
  <si>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</si>
  <si>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</si>
  <si>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</si>
  <si>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</si>
  <si>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</si>
  <si>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</si>
  <si>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</si>
  <si>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</si>
  <si>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</si>
  <si>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</si>
  <si>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</si>
  <si>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</si>
  <si>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</si>
  <si>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</si>
  <si>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</si>
  <si>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</si>
  <si>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</si>
  <si>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</si>
  <si>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</si>
  <si>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</si>
  <si>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</si>
  <si>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</si>
  <si>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</si>
  <si>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</si>
  <si>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</si>
  <si>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</si>
  <si>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</si>
  <si>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</si>
  <si>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</si>
  <si>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</si>
  <si>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</si>
  <si>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</si>
  <si>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</si>
  <si>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</si>
  <si>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</si>
  <si>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</si>
  <si>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</si>
  <si>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</si>
  <si>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</si>
  <si>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</si>
  <si>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</si>
  <si>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</si>
  <si>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</si>
  <si>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</si>
  <si>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</si>
  <si>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</si>
  <si>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</si>
  <si>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</si>
  <si>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</si>
  <si>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</si>
  <si>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</si>
  <si>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</si>
  <si>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</si>
  <si>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</si>
  <si>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</si>
  <si>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</si>
  <si>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</si>
  <si>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</si>
  <si>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</si>
  <si>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</si>
  <si>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</si>
  <si>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</si>
  <si>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</si>
  <si>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</si>
  <si>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</si>
  <si>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</si>
  <si>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</si>
  <si>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</si>
  <si>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</si>
  <si>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</si>
  <si>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</si>
  <si>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</si>
  <si>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</si>
  <si>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</si>
  <si>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</si>
  <si>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</si>
  <si>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</si>
  <si>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</si>
  <si>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</si>
  <si>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</si>
  <si>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</si>
  <si>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</si>
  <si>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</si>
  <si>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</si>
  <si>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</si>
  <si>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</si>
  <si>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</si>
  <si>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</si>
  <si>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</si>
  <si>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</si>
  <si>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</si>
  <si>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</si>
  <si>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</si>
  <si>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</si>
  <si>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</si>
  <si>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</si>
  <si>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</si>
  <si>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</si>
  <si>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</si>
  <si>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</si>
  <si>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</si>
  <si>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</si>
  <si>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</si>
  <si>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</si>
  <si>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</si>
  <si>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</si>
  <si>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</si>
  <si>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</si>
  <si>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</si>
  <si>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</si>
  <si>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</si>
  <si>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</si>
  <si>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</si>
  <si>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</si>
  <si>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</si>
  <si>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</si>
  <si>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</si>
  <si>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</si>
  <si>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</si>
  <si>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</si>
  <si>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</si>
  <si>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</si>
  <si>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</si>
  <si>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</si>
  <si>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</si>
  <si>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</si>
  <si>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</si>
  <si>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</si>
  <si>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</si>
  <si>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</si>
  <si>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</si>
  <si>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</si>
  <si>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</si>
  <si>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</si>
  <si>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</si>
  <si>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</si>
  <si>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</si>
  <si>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</si>
  <si>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</si>
  <si>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</si>
  <si>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</si>
  <si>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</si>
  <si>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</si>
  <si>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</si>
  <si>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</si>
  <si>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</si>
  <si>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</si>
  <si>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</si>
  <si>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</si>
  <si>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</si>
  <si>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</si>
  <si>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</si>
  <si>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</si>
  <si>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</si>
  <si>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</si>
  <si>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</si>
  <si>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</si>
  <si>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</si>
  <si>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</si>
  <si>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</si>
  <si>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</si>
  <si>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</si>
  <si>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</si>
  <si>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</si>
  <si>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</si>
  <si>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</si>
  <si>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</si>
  <si>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</si>
  <si>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</si>
  <si>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</si>
  <si>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</si>
  <si>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</si>
  <si>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</si>
  <si>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</si>
  <si>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</si>
  <si>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</si>
  <si>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</si>
  <si>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</si>
  <si>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</si>
  <si>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</si>
  <si>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</si>
  <si>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</si>
  <si>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</si>
  <si>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</si>
  <si>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</si>
  <si>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</si>
  <si>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</si>
  <si>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</si>
  <si>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</si>
  <si>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</si>
  <si>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</si>
  <si>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</si>
  <si>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</si>
  <si>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</si>
  <si>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</si>
  <si>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</si>
  <si>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</si>
  <si>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</si>
  <si>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</si>
  <si>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</si>
  <si>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</si>
  <si>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</si>
  <si>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</si>
  <si>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</si>
  <si>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</si>
  <si>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</si>
  <si>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</si>
  <si>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</si>
  <si>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</si>
  <si>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</si>
  <si>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</si>
  <si>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</si>
  <si>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</si>
  <si>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</si>
  <si>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</si>
  <si>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</si>
  <si>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</si>
  <si>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</si>
  <si>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</si>
  <si>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</si>
  <si>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</si>
  <si>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</si>
  <si>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</si>
  <si>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</si>
  <si>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</si>
  <si>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</si>
  <si>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</si>
  <si>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</si>
  <si>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</si>
  <si>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</si>
  <si>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</si>
  <si>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</si>
  <si>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</si>
  <si>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</si>
  <si>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</si>
  <si>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</si>
  <si>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</si>
  <si>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</si>
  <si>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</si>
  <si>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</si>
  <si>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</si>
  <si>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</si>
  <si>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</si>
  <si>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</si>
  <si>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</si>
  <si>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</si>
  <si>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</si>
  <si>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</si>
  <si>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</si>
  <si>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</si>
  <si>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</si>
  <si>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</si>
  <si>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</si>
  <si>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</si>
  <si>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</si>
  <si>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</si>
  <si>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</si>
  <si>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</si>
  <si>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</si>
  <si>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</si>
  <si>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</si>
  <si>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</si>
  <si>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</si>
  <si>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</si>
  <si>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</si>
  <si>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</si>
  <si>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</si>
  <si>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</si>
  <si>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</si>
  <si>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</si>
  <si>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</si>
  <si>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</si>
  <si>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</si>
  <si>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</si>
  <si>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</si>
  <si>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</si>
  <si>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</si>
  <si>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</si>
  <si>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</si>
  <si>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</si>
  <si>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</si>
  <si>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</si>
  <si>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</si>
  <si>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</si>
  <si>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</si>
  <si>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</si>
  <si>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</si>
  <si>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</si>
  <si>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</si>
  <si>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</si>
  <si>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</si>
  <si>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</si>
  <si>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</si>
  <si>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</si>
  <si>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</si>
  <si>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</si>
  <si>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</si>
  <si>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</si>
  <si>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</si>
  <si>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</si>
  <si>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</si>
  <si>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</si>
  <si>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</si>
  <si>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</si>
  <si>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</si>
  <si>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</si>
  <si>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</si>
  <si>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</si>
  <si>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</si>
  <si>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</si>
  <si>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</si>
  <si>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</si>
  <si>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</si>
  <si>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</si>
  <si>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</si>
  <si>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</si>
  <si>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</si>
  <si>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</si>
  <si>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</si>
  <si>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</si>
  <si>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</si>
  <si>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</si>
  <si>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</si>
  <si>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</si>
  <si>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</si>
  <si>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</si>
  <si>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</si>
  <si>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</si>
  <si>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</si>
  <si>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</si>
  <si>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</si>
  <si>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</si>
  <si>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</si>
  <si>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</si>
  <si>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</si>
  <si>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</si>
  <si>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</si>
  <si>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</si>
  <si>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</si>
  <si>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</si>
  <si>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</si>
  <si>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</si>
  <si>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</si>
  <si>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</si>
  <si>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</si>
  <si>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</si>
  <si>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</si>
  <si>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</si>
  <si>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</si>
  <si>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</si>
  <si>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</si>
  <si>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</si>
  <si>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</si>
  <si>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</si>
  <si>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</si>
  <si>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</si>
  <si>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</si>
  <si>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</si>
  <si>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</si>
  <si>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</si>
  <si>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</si>
  <si>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</si>
  <si>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</si>
  <si>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</si>
  <si>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</si>
  <si>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</si>
  <si>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</si>
  <si>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</si>
  <si>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</si>
  <si>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</si>
  <si>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</si>
  <si>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</si>
  <si>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</si>
  <si>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</si>
  <si>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</si>
  <si>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</si>
  <si>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</si>
  <si>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</si>
  <si>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</si>
  <si>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</si>
  <si>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</si>
  <si>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</si>
  <si>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</si>
  <si>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</si>
  <si>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</si>
  <si>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</si>
  <si>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</si>
  <si>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</si>
  <si>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</si>
  <si>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</si>
  <si>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</si>
  <si>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</si>
  <si>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</si>
  <si>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</si>
  <si>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</si>
  <si>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</si>
  <si>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</si>
  <si>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</si>
  <si>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</si>
  <si>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</si>
  <si>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</si>
  <si>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</si>
  <si>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</si>
  <si>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</si>
  <si>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</si>
  <si>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</si>
  <si>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</si>
  <si>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</si>
  <si>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</si>
  <si>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</si>
  <si>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</si>
  <si>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</si>
  <si>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</si>
  <si>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</si>
  <si>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</si>
  <si>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</si>
  <si>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</si>
  <si>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</si>
  <si>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</si>
  <si>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</si>
  <si>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</si>
  <si>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</si>
  <si>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</si>
  <si>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</si>
  <si>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</si>
  <si>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</si>
  <si>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</si>
  <si>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</si>
  <si>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</si>
  <si>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</si>
  <si>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</si>
  <si>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</si>
  <si>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</si>
  <si>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</si>
  <si>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</si>
  <si>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</si>
  <si>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</si>
  <si>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</si>
  <si>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</si>
  <si>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</si>
  <si>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</si>
  <si>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</si>
  <si>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</si>
  <si>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</si>
  <si>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</si>
  <si>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</si>
  <si>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</si>
  <si>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</si>
  <si>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</si>
  <si>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</si>
  <si>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</si>
  <si>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</si>
  <si>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</si>
  <si>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</si>
  <si>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</si>
  <si>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</si>
  <si>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</si>
  <si>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</si>
  <si>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</si>
  <si>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</si>
  <si>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</si>
  <si>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</si>
  <si>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</si>
  <si>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</si>
  <si>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</si>
  <si>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</si>
  <si>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</si>
  <si>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</si>
  <si>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</si>
  <si>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</si>
  <si>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</si>
  <si>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</si>
  <si>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</si>
  <si>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</si>
  <si>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</si>
  <si>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</si>
  <si>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</si>
  <si>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</si>
  <si>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</si>
  <si>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</si>
  <si>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</si>
  <si>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</si>
  <si>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</si>
  <si>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</si>
  <si>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</si>
  <si>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</si>
  <si>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</si>
  <si>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</si>
  <si>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</si>
  <si>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</si>
  <si>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</si>
  <si>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</si>
  <si>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</si>
  <si>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</si>
  <si>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</si>
  <si>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</si>
  <si>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</si>
  <si>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</si>
  <si>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</si>
  <si>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</si>
  <si>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</si>
  <si>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</si>
  <si>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</si>
  <si>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</si>
  <si>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</si>
  <si>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</si>
  <si>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</si>
  <si>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</si>
  <si>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</si>
  <si>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</si>
  <si>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</si>
  <si>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</si>
  <si>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</si>
  <si>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</si>
  <si>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</si>
  <si>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</si>
  <si>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</si>
  <si>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</si>
  <si>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</si>
  <si>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</si>
  <si>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</si>
  <si>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</si>
  <si>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</si>
  <si>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</si>
  <si>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</si>
  <si>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</si>
  <si>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</si>
  <si>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</si>
  <si>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</si>
  <si>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</si>
  <si>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</si>
  <si>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</si>
  <si>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</si>
  <si>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</si>
  <si>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</si>
  <si>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</si>
  <si>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</si>
  <si>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</si>
  <si>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</si>
  <si>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</si>
  <si>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</si>
  <si>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</si>
  <si>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</si>
  <si>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</si>
  <si>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</si>
  <si>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</si>
  <si>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</si>
  <si>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</si>
  <si>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</si>
  <si>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</si>
  <si>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</si>
  <si>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</si>
  <si>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</si>
  <si>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</si>
  <si>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</si>
  <si>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</si>
  <si>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</si>
  <si>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</si>
  <si>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</si>
  <si>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</si>
  <si>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</si>
  <si>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</si>
  <si>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</si>
  <si>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</si>
  <si>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</si>
  <si>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</si>
  <si>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</si>
  <si>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</si>
  <si>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</si>
  <si>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</si>
  <si>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</si>
  <si>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</si>
  <si>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</si>
  <si>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</si>
  <si>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</si>
  <si>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</si>
  <si>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</si>
  <si>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</si>
  <si>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</si>
  <si>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</si>
  <si>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</si>
  <si>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</si>
  <si>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</si>
  <si>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</si>
  <si>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</si>
  <si>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</si>
  <si>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</si>
  <si>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</si>
  <si>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</si>
  <si>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</si>
  <si>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</si>
  <si>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</si>
  <si>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</si>
  <si>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</si>
  <si>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</si>
  <si>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</si>
  <si>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</si>
  <si>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</si>
  <si>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</si>
  <si>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</si>
  <si>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</si>
  <si>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</si>
  <si>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</si>
  <si>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</si>
  <si>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</si>
  <si>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</si>
  <si>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</si>
  <si>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</si>
  <si>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</si>
  <si>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</si>
  <si>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</si>
  <si>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</si>
  <si>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</si>
  <si>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</si>
  <si>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</si>
  <si>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</si>
  <si>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</si>
  <si>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</si>
  <si>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</si>
  <si>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</si>
  <si>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</si>
  <si>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</si>
  <si>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</si>
  <si>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</si>
  <si>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</si>
  <si>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</si>
  <si>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</si>
  <si>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</si>
  <si>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</si>
  <si>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</si>
  <si>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</si>
  <si>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</si>
  <si>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</si>
  <si>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</si>
  <si>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</si>
  <si>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</si>
  <si>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</si>
  <si>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</si>
  <si>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</si>
  <si>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</si>
  <si>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</si>
  <si>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</si>
  <si>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</si>
  <si>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</si>
  <si>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</si>
  <si>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</si>
  <si>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</si>
  <si>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</si>
  <si>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</si>
  <si>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</si>
  <si>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</si>
  <si>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</si>
  <si>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</si>
  <si>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</si>
  <si>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</si>
  <si>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</si>
  <si>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</si>
  <si>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</si>
  <si>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</si>
  <si>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</si>
  <si>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</si>
  <si>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</si>
  <si>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</si>
  <si>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</si>
  <si>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</si>
  <si>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</si>
  <si>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</si>
  <si>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</si>
  <si>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</si>
  <si>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</si>
  <si>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</si>
  <si>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</si>
  <si>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</si>
  <si>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</si>
  <si>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</si>
  <si>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</si>
  <si>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</si>
  <si>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</si>
  <si>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</si>
  <si>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</si>
  <si>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</si>
  <si>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</si>
  <si>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</si>
  <si>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</si>
  <si>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</si>
  <si>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</si>
  <si>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</si>
  <si>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</si>
  <si>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</si>
  <si>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</si>
  <si>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</si>
  <si>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</si>
  <si>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</si>
  <si>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</si>
  <si>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</si>
  <si>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</si>
  <si>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</si>
  <si>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</si>
  <si>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</si>
  <si>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</si>
  <si>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</si>
  <si>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</si>
  <si>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</si>
  <si>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</si>
  <si>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</si>
  <si>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</si>
  <si>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</si>
  <si>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</si>
  <si>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</si>
  <si>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</si>
  <si>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</si>
  <si>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</si>
  <si>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</si>
  <si>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</si>
  <si>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</si>
  <si>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</si>
  <si>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</si>
  <si>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</si>
  <si>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</si>
  <si>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</si>
  <si>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</si>
  <si>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</si>
  <si>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</si>
  <si>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</si>
  <si>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</si>
  <si>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</si>
  <si>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</si>
  <si>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</si>
  <si>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</si>
  <si>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</si>
  <si>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</si>
  <si>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</si>
  <si>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</si>
  <si>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</si>
  <si>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</si>
  <si>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</si>
  <si>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</si>
  <si>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</si>
  <si>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</si>
  <si>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</si>
  <si>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</si>
  <si>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</si>
  <si>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</si>
  <si>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</si>
  <si>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</si>
  <si>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</si>
  <si>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</si>
  <si>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</si>
  <si>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</si>
  <si>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</si>
  <si>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</si>
  <si>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</si>
  <si>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</si>
  <si>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</si>
  <si>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</si>
  <si>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</si>
  <si>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</si>
  <si>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</si>
  <si>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</si>
  <si>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</si>
  <si>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</si>
  <si>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</si>
  <si>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</si>
  <si>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</si>
  <si>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</si>
  <si>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</si>
  <si>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</si>
  <si>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</si>
  <si>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</si>
  <si>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</si>
  <si>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</si>
  <si>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</si>
  <si>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</si>
  <si>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</si>
  <si>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</si>
  <si>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</si>
  <si>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</si>
  <si>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</si>
  <si>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</si>
  <si>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</si>
  <si>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</si>
  <si>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</si>
  <si>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</si>
  <si>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</si>
  <si>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</si>
  <si>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</si>
  <si>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</si>
  <si>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</si>
  <si>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</si>
  <si>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</si>
  <si>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</si>
  <si>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</si>
  <si>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</si>
  <si>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</si>
  <si>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</si>
  <si>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</si>
  <si>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</si>
  <si>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</si>
  <si>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</si>
  <si>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</si>
  <si>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</si>
  <si>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</si>
  <si>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</si>
  <si>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</si>
  <si>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</si>
  <si>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</si>
  <si>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</si>
  <si>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</si>
  <si>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</si>
  <si>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</si>
  <si>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</si>
  <si>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</si>
  <si>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</si>
  <si>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</si>
  <si>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</si>
  <si>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</si>
  <si>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</si>
  <si>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</si>
  <si>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</si>
  <si>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</si>
  <si>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</si>
  <si>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</si>
  <si>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</si>
  <si>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</si>
  <si>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</si>
  <si>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</si>
  <si>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</si>
  <si>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</si>
  <si>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</si>
  <si>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</si>
  <si>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</si>
  <si>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</si>
  <si>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</si>
  <si>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</si>
  <si>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</si>
  <si>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</si>
  <si>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</si>
  <si>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</si>
  <si>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</si>
  <si>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</si>
  <si>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</si>
  <si>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</si>
  <si>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</si>
  <si>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</si>
  <si>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</si>
  <si>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</si>
  <si>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</si>
  <si>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</si>
  <si>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</si>
  <si>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</si>
  <si>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</si>
  <si>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</si>
  <si>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</si>
  <si>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</si>
  <si>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</si>
  <si>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</si>
  <si>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</si>
  <si>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</si>
  <si>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</si>
  <si>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</si>
  <si>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</si>
  <si>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</si>
  <si>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</si>
  <si>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</si>
  <si>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</si>
  <si>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</si>
  <si>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</si>
  <si>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</si>
  <si>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</si>
  <si>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</si>
  <si>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</si>
  <si>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</si>
  <si>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</si>
  <si>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</si>
  <si>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</si>
  <si>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</si>
  <si>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</si>
  <si>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</si>
  <si>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</si>
  <si>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</si>
  <si>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</si>
  <si>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</si>
  <si>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</si>
  <si>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</si>
  <si>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</si>
  <si>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</si>
  <si>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</si>
  <si>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</si>
  <si>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</si>
  <si>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</si>
  <si>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</si>
  <si>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</si>
  <si>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</si>
  <si>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</si>
  <si>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</si>
  <si>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</si>
  <si>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</si>
  <si>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</si>
  <si>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</si>
  <si>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</si>
  <si>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</si>
  <si>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</si>
  <si>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</si>
  <si>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</si>
  <si>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</si>
  <si>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</si>
  <si>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</si>
  <si>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</si>
  <si>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</si>
  <si>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</si>
  <si>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</si>
  <si>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</si>
  <si>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</si>
  <si>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</si>
  <si>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</si>
  <si>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</si>
  <si>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</si>
  <si>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</si>
  <si>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</si>
  <si>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</si>
  <si>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</si>
  <si>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</si>
  <si>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</si>
  <si>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</si>
  <si>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</si>
  <si>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</si>
  <si>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</si>
  <si>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</si>
  <si>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</si>
  <si>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</si>
  <si>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</si>
  <si>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</si>
  <si>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</si>
  <si>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</si>
  <si>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</si>
  <si>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</si>
  <si>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</si>
  <si>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</si>
  <si>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</si>
  <si>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</si>
  <si>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</si>
  <si>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</si>
  <si>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</si>
  <si>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</si>
  <si>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</si>
  <si>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</si>
  <si>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</si>
  <si>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</si>
  <si>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</si>
  <si>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</si>
  <si>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</si>
  <si>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</si>
  <si>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</si>
  <si>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</si>
  <si>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</si>
  <si>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</si>
  <si>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</si>
  <si>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</si>
  <si>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</si>
  <si>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</si>
  <si>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</si>
  <si>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</si>
  <si>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</si>
  <si>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</si>
  <si>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</si>
  <si>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</si>
  <si>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</si>
  <si>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</si>
  <si>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</si>
  <si>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</si>
  <si>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</si>
  <si>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</si>
  <si>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</si>
  <si>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</si>
  <si>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</si>
  <si>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</si>
  <si>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</si>
  <si>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</si>
  <si>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</si>
  <si>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</si>
  <si>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</si>
  <si>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</si>
  <si>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</si>
  <si>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</si>
  <si>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</si>
  <si>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</si>
  <si>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</si>
  <si>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</si>
  <si>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</si>
  <si>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</si>
  <si>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</si>
  <si>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</si>
  <si>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</si>
  <si>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</si>
  <si>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</si>
  <si>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</si>
  <si>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</si>
  <si>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</si>
  <si>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</si>
  <si>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</si>
  <si>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</si>
  <si>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</si>
  <si>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</si>
  <si>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</si>
  <si>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</si>
  <si>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</si>
  <si>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</si>
  <si>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</si>
  <si>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</si>
  <si>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</si>
  <si>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</si>
  <si>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</si>
  <si>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</si>
  <si>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</si>
  <si>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</si>
  <si>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</si>
  <si>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</si>
  <si>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</si>
  <si>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</si>
  <si>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</si>
  <si>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</si>
  <si>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</si>
  <si>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</si>
  <si>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</si>
  <si>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</si>
  <si>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</si>
  <si>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</si>
  <si>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</si>
  <si>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</si>
  <si>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</si>
  <si>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</si>
  <si>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</si>
  <si>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</si>
  <si>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</si>
  <si>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</si>
  <si>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</si>
  <si>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</si>
  <si>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</si>
  <si>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</si>
  <si>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</si>
  <si>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</si>
  <si>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</si>
  <si>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</si>
  <si>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</si>
  <si>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</si>
  <si>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</si>
  <si>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</si>
  <si>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</si>
  <si>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</si>
  <si>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</si>
  <si>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</si>
  <si>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</si>
  <si>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</si>
  <si>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</si>
  <si>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</si>
  <si>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</si>
  <si>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</si>
  <si>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</si>
  <si>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</si>
  <si>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</si>
  <si>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</si>
  <si>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</si>
  <si>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</si>
  <si>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</si>
  <si>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</si>
  <si>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</si>
  <si>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</si>
  <si>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</si>
  <si>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</si>
  <si>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</si>
  <si>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</si>
  <si>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</si>
  <si>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</si>
  <si>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</si>
  <si>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</si>
  <si>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</si>
  <si>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</si>
  <si>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</si>
  <si>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</si>
  <si>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</si>
  <si>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</si>
  <si>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</si>
  <si>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</si>
  <si>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</si>
  <si>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</si>
  <si>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</si>
  <si>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</si>
  <si>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</si>
  <si>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</si>
  <si>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</si>
  <si>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</si>
  <si>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</si>
  <si>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</si>
  <si>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</si>
  <si>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</si>
  <si>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</si>
  <si>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</si>
  <si>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</si>
  <si>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</si>
  <si>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</si>
  <si>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</si>
  <si>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</si>
  <si>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</si>
  <si>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</si>
  <si>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</si>
  <si>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</si>
  <si>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</si>
  <si>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</si>
  <si>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</si>
  <si>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</si>
  <si>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</si>
  <si>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</si>
  <si>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</si>
  <si>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</si>
  <si>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</si>
  <si>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</si>
  <si>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</si>
  <si>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</si>
  <si>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</si>
  <si>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</si>
  <si>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</si>
  <si>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</si>
  <si>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</si>
  <si>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</si>
  <si>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</si>
  <si>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</si>
  <si>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</si>
  <si>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</si>
  <si>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</si>
  <si>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</si>
  <si>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</si>
  <si>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</si>
  <si>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</si>
  <si>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</si>
  <si>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</si>
  <si>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</si>
  <si>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</si>
  <si>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</si>
  <si>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</si>
  <si>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</si>
  <si>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</si>
  <si>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</si>
  <si>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</si>
  <si>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</si>
  <si>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</si>
  <si>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</si>
  <si>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</si>
  <si>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</si>
  <si>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</si>
  <si>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</si>
  <si>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</si>
  <si>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</si>
  <si>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</si>
  <si>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</si>
  <si>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</si>
  <si>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</si>
  <si>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</si>
  <si>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</si>
  <si>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</si>
  <si>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</si>
  <si>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</si>
  <si>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</si>
  <si>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</si>
  <si>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</si>
  <si>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</si>
  <si>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</si>
  <si>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</si>
  <si>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</si>
  <si>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</si>
  <si>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</si>
  <si>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</si>
  <si>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</si>
  <si>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</si>
  <si>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</si>
  <si>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</si>
  <si>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</si>
  <si>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</si>
  <si>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</si>
  <si>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</si>
  <si>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</si>
  <si>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</si>
  <si>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</si>
  <si>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</si>
  <si>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</si>
  <si>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</si>
  <si>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</si>
  <si>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</si>
  <si>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</si>
  <si>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</si>
  <si>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</si>
  <si>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</si>
  <si>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</si>
  <si>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</si>
  <si>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</si>
  <si>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</si>
  <si>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</si>
  <si>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</si>
  <si>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</si>
  <si>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</si>
  <si>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</si>
  <si>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</si>
  <si>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</si>
  <si>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</si>
  <si>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</si>
  <si>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</si>
  <si>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</si>
  <si>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</si>
  <si>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</si>
  <si>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</si>
  <si>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</si>
  <si>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</si>
  <si>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</si>
  <si>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</si>
  <si>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</si>
  <si>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</si>
  <si>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</si>
  <si>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</si>
  <si>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</si>
  <si>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</si>
  <si>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</si>
  <si>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</si>
  <si>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</si>
  <si>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</si>
  <si>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</si>
  <si>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</si>
  <si>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</si>
  <si>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</si>
  <si>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</si>
  <si>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</si>
  <si>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</si>
  <si>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</si>
  <si>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</si>
  <si>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</si>
  <si>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</si>
  <si>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</si>
  <si>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</si>
  <si>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</si>
  <si>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</si>
  <si>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</si>
  <si>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</si>
  <si>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</si>
  <si>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</si>
  <si>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</si>
  <si>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</si>
  <si>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</si>
  <si>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</si>
  <si>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</si>
  <si>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</si>
  <si>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</si>
  <si>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</si>
  <si>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</si>
  <si>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</si>
  <si>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</si>
  <si>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</si>
  <si>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</si>
  <si>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</si>
  <si>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</si>
  <si>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</si>
  <si>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</si>
  <si>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</si>
  <si>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</si>
  <si>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</si>
  <si>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</si>
  <si>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</si>
  <si>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</si>
  <si>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</si>
  <si>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</si>
  <si>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</si>
  <si>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</si>
  <si>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</si>
  <si>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</si>
  <si>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</si>
  <si>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</si>
  <si>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</si>
  <si>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</si>
  <si>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</si>
  <si>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</si>
  <si>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</si>
  <si>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</si>
  <si>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</si>
  <si>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</si>
  <si>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</si>
  <si>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</si>
  <si>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</si>
  <si>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</si>
  <si>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</si>
  <si>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</si>
  <si>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</si>
  <si>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</si>
  <si>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</si>
  <si>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</si>
  <si>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</si>
  <si>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</si>
  <si>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</si>
  <si>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</si>
  <si>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</si>
  <si>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</si>
  <si>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</si>
  <si>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</si>
  <si>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</si>
  <si>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</si>
  <si>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</si>
  <si>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</si>
  <si>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</si>
  <si>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</si>
  <si>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</si>
  <si>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</si>
  <si>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</si>
  <si>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</si>
  <si>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</si>
  <si>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</si>
  <si>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</si>
  <si>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</si>
  <si>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</si>
  <si>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</si>
  <si>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</si>
  <si>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</si>
  <si>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</si>
  <si>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</si>
  <si>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</si>
  <si>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</si>
  <si>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</si>
  <si>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</si>
  <si>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</si>
  <si>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</si>
  <si>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</si>
  <si>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</si>
  <si>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</si>
  <si>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</si>
  <si>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</si>
  <si>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</si>
  <si>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</si>
  <si>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</si>
  <si>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</si>
  <si>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</si>
  <si>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</si>
  <si>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</si>
  <si>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</si>
  <si>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</si>
  <si>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</si>
  <si>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</si>
  <si>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</si>
  <si>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</si>
  <si>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</si>
  <si>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</si>
  <si>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</si>
  <si>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</si>
  <si>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</si>
  <si>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</si>
  <si>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</si>
  <si>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</si>
  <si>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</si>
  <si>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</si>
  <si>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</si>
  <si>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</si>
  <si>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</si>
  <si>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</si>
  <si>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</si>
  <si>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</si>
  <si>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</si>
  <si>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</si>
  <si>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</si>
  <si>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</si>
  <si>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</si>
  <si>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</si>
  <si>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</si>
  <si>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</si>
  <si>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</si>
  <si>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</si>
  <si>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</si>
  <si>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</si>
  <si>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</si>
  <si>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</si>
  <si>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</si>
  <si>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</si>
  <si>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</si>
  <si>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</si>
  <si>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</si>
  <si>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</si>
  <si>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</si>
  <si>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</si>
  <si>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</si>
  <si>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</si>
  <si>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</si>
  <si>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</si>
  <si>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</si>
  <si>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</si>
  <si>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</si>
  <si>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</si>
  <si>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</si>
  <si>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</si>
  <si>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</si>
  <si>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</si>
  <si>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</si>
  <si>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</si>
  <si>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</si>
  <si>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</si>
  <si>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</si>
  <si>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</si>
  <si>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</si>
  <si>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</si>
  <si>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</si>
  <si>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</si>
  <si>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</si>
  <si>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</si>
  <si>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</si>
  <si>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</si>
  <si>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</si>
  <si>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</si>
  <si>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</si>
  <si>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</si>
  <si>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</si>
  <si>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</si>
  <si>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</si>
  <si>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</si>
  <si>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</si>
  <si>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</si>
  <si>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</si>
  <si>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</si>
  <si>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</si>
  <si>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</si>
  <si>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</si>
  <si>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</si>
  <si>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</si>
  <si>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</si>
  <si>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</si>
  <si>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</si>
  <si>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</si>
  <si>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</si>
  <si>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</si>
  <si>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</si>
  <si>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</si>
  <si>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</si>
  <si>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</si>
  <si>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</si>
  <si>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</si>
  <si>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</si>
  <si>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</si>
  <si>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</si>
  <si>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</si>
  <si>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</si>
  <si>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</si>
  <si>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</si>
  <si>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</si>
  <si>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</si>
  <si>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</si>
  <si>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</si>
  <si>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</si>
  <si>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</si>
  <si>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</si>
  <si>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</si>
  <si>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</si>
  <si>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</si>
  <si>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</si>
  <si>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</si>
  <si>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</si>
  <si>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</si>
  <si>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</si>
  <si>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</si>
  <si>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</si>
  <si>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</si>
  <si>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</si>
  <si>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</si>
  <si>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</si>
  <si>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</si>
  <si>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</si>
  <si>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</si>
  <si>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</si>
  <si>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</si>
  <si>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</si>
  <si>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</si>
  <si>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</si>
  <si>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</si>
  <si>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</si>
  <si>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</si>
  <si>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</si>
  <si>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</si>
  <si>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</si>
  <si>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</si>
  <si>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</si>
  <si>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</si>
  <si>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</si>
  <si>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</si>
  <si>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</si>
  <si>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</si>
  <si>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</si>
  <si>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</si>
  <si>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</si>
  <si>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</si>
  <si>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</si>
  <si>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</si>
  <si>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</si>
  <si>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</si>
  <si>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</si>
  <si>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</si>
  <si>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</si>
  <si>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</si>
  <si>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</si>
  <si>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</si>
  <si>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</si>
  <si>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</si>
  <si>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</si>
  <si>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</si>
  <si>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</si>
  <si>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</si>
  <si>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</si>
  <si>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</si>
  <si>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</si>
  <si>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</si>
  <si>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</si>
  <si>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</si>
  <si>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</si>
  <si>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</si>
  <si>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</si>
  <si>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</si>
  <si>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</si>
  <si>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</si>
  <si>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</si>
  <si>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</si>
  <si>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</si>
  <si>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</si>
  <si>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</si>
  <si>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</si>
  <si>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</si>
  <si>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</si>
  <si>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</si>
  <si>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</si>
  <si>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</si>
  <si>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</si>
  <si>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</si>
  <si>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</si>
  <si>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</si>
  <si>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</si>
  <si>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</si>
  <si>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</si>
  <si>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</si>
  <si>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</si>
  <si>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</si>
  <si>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</si>
  <si>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</si>
  <si>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</si>
  <si>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</si>
  <si>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</si>
  <si>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</si>
  <si>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</si>
  <si>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</si>
  <si>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</si>
  <si>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</si>
  <si>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</si>
  <si>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</si>
  <si>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</si>
  <si>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</si>
  <si>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</si>
  <si>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</si>
  <si>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</si>
  <si>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</si>
  <si>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</si>
  <si>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</si>
  <si>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</si>
  <si>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</si>
  <si>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</si>
  <si>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</si>
  <si>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</si>
  <si>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</si>
  <si>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</si>
  <si>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</si>
  <si>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</si>
  <si>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</si>
  <si>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</si>
  <si>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</si>
  <si>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</si>
  <si>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</si>
  <si>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</si>
  <si>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</si>
  <si>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</si>
  <si>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</si>
  <si>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</si>
  <si>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</si>
  <si>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</si>
  <si>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</si>
  <si>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</si>
  <si>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</si>
  <si>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</si>
  <si>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</si>
  <si>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</si>
  <si>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</si>
  <si>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</si>
  <si>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</si>
  <si>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</si>
  <si>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</si>
  <si>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</si>
  <si>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</si>
  <si>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</si>
  <si>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</si>
  <si>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</si>
  <si>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</si>
  <si>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</si>
  <si>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</si>
  <si>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</si>
  <si>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</si>
  <si>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</si>
  <si>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</si>
  <si>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</si>
  <si>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</si>
  <si>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</si>
  <si>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</si>
  <si>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</si>
  <si>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</si>
  <si>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</si>
  <si>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</si>
  <si>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</si>
  <si>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</si>
  <si>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</si>
  <si>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</si>
  <si>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</si>
  <si>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</si>
  <si>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</si>
  <si>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</si>
  <si>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</si>
  <si>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</si>
  <si>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</si>
  <si>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</si>
  <si>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</si>
  <si>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</si>
  <si>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</si>
  <si>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</si>
  <si>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</si>
  <si>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</si>
  <si>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</si>
  <si>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</si>
  <si>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</si>
  <si>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</si>
  <si>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</si>
  <si>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</si>
  <si>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</si>
  <si>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</si>
  <si>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</si>
  <si>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</si>
  <si>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</si>
  <si>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</si>
  <si>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</si>
  <si>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</si>
  <si>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</si>
  <si>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</si>
  <si>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</si>
  <si>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</si>
  <si>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</si>
  <si>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</si>
  <si>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</si>
  <si>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</si>
  <si>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</si>
  <si>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</si>
  <si>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</si>
  <si>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</si>
  <si>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</si>
  <si>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</si>
  <si>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</si>
  <si>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</si>
  <si>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</si>
  <si>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</si>
  <si>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</si>
  <si>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</si>
  <si>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</si>
  <si>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</si>
  <si>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</si>
  <si>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</si>
  <si>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</si>
  <si>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</si>
  <si>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</si>
  <si>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</si>
  <si>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</si>
  <si>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</si>
  <si>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</si>
  <si>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</si>
  <si>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</si>
  <si>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</si>
  <si>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</si>
  <si>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</si>
  <si>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</si>
  <si>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</si>
  <si>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</si>
  <si>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</si>
  <si>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</si>
  <si>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</si>
  <si>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</si>
  <si>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</si>
  <si>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</si>
  <si>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</si>
  <si>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</si>
  <si>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</si>
  <si>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</si>
  <si>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</si>
  <si>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</si>
  <si>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</si>
  <si>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</si>
  <si>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</si>
  <si>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</si>
  <si>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</si>
  <si>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</si>
  <si>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</si>
  <si>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</si>
  <si>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</si>
  <si>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</si>
  <si>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</si>
  <si>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</si>
  <si>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</si>
  <si>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</si>
  <si>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</si>
  <si>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</si>
  <si>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</si>
  <si>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</si>
  <si>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</si>
  <si>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</si>
  <si>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</si>
  <si>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</si>
  <si>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</si>
  <si>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</si>
  <si>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</si>
  <si>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</si>
  <si>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</si>
  <si>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</si>
  <si>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</si>
  <si>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</si>
  <si>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</si>
  <si>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</si>
  <si>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</si>
  <si>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</si>
  <si>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</si>
  <si>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</si>
  <si>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</si>
  <si>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</si>
  <si>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</si>
  <si>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</si>
  <si>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</si>
  <si>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</si>
  <si>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</si>
  <si>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</si>
  <si>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</si>
  <si>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</si>
  <si>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</si>
  <si>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</si>
  <si>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</si>
  <si>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</si>
  <si>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</si>
  <si>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</si>
  <si>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</si>
  <si>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</si>
  <si>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</si>
  <si>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</si>
  <si>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</si>
  <si>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</si>
  <si>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</si>
  <si>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</si>
  <si>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</si>
  <si>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</si>
  <si>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</si>
  <si>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</si>
  <si>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</si>
  <si>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</si>
  <si>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</si>
  <si>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</si>
  <si>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</si>
  <si>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</si>
  <si>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</si>
  <si>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</si>
  <si>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</si>
  <si>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</si>
  <si>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</si>
  <si>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</si>
  <si>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</si>
  <si>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</si>
  <si>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</si>
  <si>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</si>
  <si>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</si>
  <si>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</si>
  <si>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</si>
  <si>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</si>
  <si>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</si>
  <si>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</si>
  <si>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</si>
  <si>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</si>
  <si>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</si>
  <si>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</si>
  <si>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</si>
  <si>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</si>
  <si>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</si>
  <si>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</si>
  <si>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</si>
  <si>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</si>
  <si>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</si>
  <si>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</si>
  <si>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</si>
  <si>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</si>
  <si>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</si>
  <si>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</si>
  <si>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</si>
  <si>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</si>
  <si>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</si>
  <si>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</si>
  <si>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</si>
  <si>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</si>
  <si>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</si>
  <si>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</si>
  <si>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</si>
  <si>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</si>
  <si>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</si>
  <si>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</si>
  <si>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</si>
  <si>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</si>
  <si>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</si>
  <si>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</si>
  <si>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</si>
  <si>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</si>
  <si>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</si>
  <si>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</si>
  <si>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</si>
  <si>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</si>
  <si>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</si>
  <si>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</si>
  <si>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</si>
  <si>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</si>
  <si>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</si>
  <si>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</si>
  <si>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</si>
  <si>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</si>
  <si>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</si>
  <si>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</si>
  <si>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</si>
  <si>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</si>
  <si>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</si>
  <si>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</si>
  <si>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</si>
  <si>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</si>
  <si>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</si>
  <si>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</si>
  <si>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</si>
  <si>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</si>
  <si>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</si>
  <si>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</si>
  <si>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</si>
  <si>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</si>
  <si>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</si>
  <si>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</si>
  <si>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</si>
  <si>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</si>
  <si>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</si>
  <si>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</si>
  <si>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</si>
  <si>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</si>
  <si>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</si>
  <si>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</si>
  <si>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</si>
  <si>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</si>
  <si>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</si>
  <si>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</si>
  <si>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</si>
  <si>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</si>
  <si>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</si>
  <si>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</si>
  <si>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</si>
  <si>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</si>
  <si>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</si>
  <si>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</si>
  <si>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</si>
  <si>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</si>
  <si>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</si>
  <si>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</si>
  <si>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</si>
  <si>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</si>
  <si>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</si>
  <si>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</si>
  <si>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</si>
  <si>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</si>
  <si>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</si>
  <si>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</si>
  <si>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</si>
  <si>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</si>
  <si>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</si>
  <si>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</si>
  <si>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</si>
  <si>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</si>
  <si>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</si>
  <si>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</si>
  <si>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</si>
  <si>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</si>
  <si>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</si>
  <si>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</si>
  <si>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</si>
  <si>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</si>
  <si>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</si>
  <si>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</si>
  <si>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</si>
  <si>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</si>
  <si>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</si>
  <si>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</si>
  <si>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</si>
  <si>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</si>
  <si>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</si>
  <si>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</si>
  <si>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</si>
  <si>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</si>
  <si>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</si>
  <si>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</si>
  <si>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</si>
  <si>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</si>
  <si>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</si>
  <si>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</si>
  <si>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</si>
  <si>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</si>
  <si>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</si>
  <si>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</si>
  <si>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</si>
  <si>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</si>
  <si>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</si>
  <si>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</si>
  <si>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</si>
  <si>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</si>
  <si>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</si>
  <si>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</si>
  <si>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</si>
  <si>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</si>
  <si>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</si>
  <si>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</si>
  <si>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</si>
  <si>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</si>
  <si>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</si>
  <si>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</si>
  <si>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</si>
  <si>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</si>
  <si>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</si>
  <si>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</si>
  <si>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</si>
  <si>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</si>
  <si>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</si>
  <si>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</si>
  <si>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</si>
  <si>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</si>
  <si>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</si>
  <si>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</si>
  <si>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</si>
  <si>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</si>
  <si>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</si>
  <si>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</si>
  <si>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</si>
  <si>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</si>
  <si>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</si>
  <si>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</si>
  <si>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</si>
  <si>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</si>
  <si>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</si>
  <si>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</si>
  <si>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</si>
  <si>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</si>
  <si>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</si>
  <si>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</si>
  <si>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</si>
  <si>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</si>
  <si>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</si>
  <si>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</si>
  <si>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</si>
  <si>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</si>
  <si>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</si>
  <si>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</si>
  <si>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</si>
  <si>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</si>
  <si>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</si>
  <si>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</si>
  <si>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</si>
  <si>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</si>
  <si>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</si>
  <si>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</si>
  <si>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</si>
  <si>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</si>
  <si>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</si>
  <si>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</si>
  <si>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</si>
  <si>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</si>
  <si>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</si>
  <si>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</si>
  <si>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</si>
  <si>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</si>
  <si>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</si>
  <si>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</si>
  <si>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</si>
  <si>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</si>
  <si>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</si>
  <si>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</si>
  <si>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</si>
  <si>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</si>
  <si>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</si>
  <si>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</si>
  <si>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</si>
  <si>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</si>
  <si>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</si>
  <si>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</si>
  <si>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</si>
  <si>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</si>
  <si>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</si>
  <si>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</si>
  <si>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</si>
  <si>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</si>
  <si>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</si>
  <si>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</si>
  <si>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</si>
  <si>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</si>
  <si>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</si>
  <si>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</si>
  <si>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</si>
  <si>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</si>
  <si>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</si>
  <si>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</si>
  <si>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</si>
  <si>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</si>
  <si>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</si>
  <si>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</si>
  <si>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</si>
  <si>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</si>
  <si>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</si>
  <si>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</si>
  <si>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</si>
  <si>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</si>
  <si>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</si>
  <si>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</si>
  <si>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</si>
  <si>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</si>
  <si>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</si>
  <si>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</si>
  <si>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</si>
  <si>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</si>
  <si>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</si>
  <si>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</si>
  <si>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</si>
  <si>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</si>
  <si>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</si>
  <si>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</si>
  <si>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</si>
  <si>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</si>
  <si>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</si>
  <si>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</si>
  <si>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</si>
  <si>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</si>
  <si>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</si>
  <si>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</si>
  <si>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</si>
  <si>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</si>
  <si>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</si>
  <si>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</si>
  <si>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</si>
  <si>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</si>
  <si>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</si>
  <si>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</si>
  <si>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</si>
  <si>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</si>
  <si>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</si>
  <si>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</si>
  <si>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</si>
  <si>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</si>
  <si>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</si>
  <si>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</si>
  <si>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</si>
  <si>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</si>
  <si>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</si>
  <si>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</si>
  <si>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</si>
  <si>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</si>
  <si>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</si>
  <si>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</si>
  <si>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</si>
  <si>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</si>
  <si>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</si>
  <si>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</si>
  <si>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</si>
  <si>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</si>
  <si>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</si>
  <si>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</si>
  <si>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</si>
  <si>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</si>
  <si>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</si>
  <si>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</si>
  <si>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</si>
  <si>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</si>
  <si>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</si>
  <si>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</si>
  <si>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</si>
  <si>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</si>
  <si>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</si>
  <si>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</si>
  <si>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</si>
  <si>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</si>
  <si>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</si>
  <si>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</si>
  <si>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</si>
  <si>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</si>
  <si>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</si>
  <si>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</si>
  <si>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</si>
  <si>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</si>
  <si>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</si>
  <si>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</si>
  <si>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</si>
  <si>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</si>
  <si>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</si>
  <si>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</si>
  <si>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</si>
  <si>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</si>
  <si>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</si>
  <si>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</si>
  <si>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</si>
  <si>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</si>
  <si>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</si>
  <si>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</si>
  <si>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</si>
  <si>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</si>
  <si>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</si>
  <si>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</si>
  <si>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</si>
  <si>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</si>
  <si>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</si>
  <si>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</si>
  <si>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</si>
  <si>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</si>
  <si>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</si>
  <si>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</si>
  <si>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</si>
  <si>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</si>
  <si>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</si>
  <si>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</si>
  <si>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</si>
  <si>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</si>
  <si>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</si>
  <si>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</si>
  <si>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</si>
  <si>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</si>
  <si>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</si>
  <si>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</si>
  <si>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</si>
  <si>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</si>
  <si>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</si>
  <si>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</si>
  <si>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</si>
  <si>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</si>
  <si>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</si>
  <si>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</si>
  <si>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</si>
  <si>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</si>
  <si>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</si>
  <si>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</si>
  <si>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</si>
  <si>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</si>
  <si>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</si>
  <si>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</si>
  <si>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</si>
  <si>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</si>
  <si>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</si>
  <si>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</si>
  <si>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</si>
  <si>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</si>
  <si>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</si>
  <si>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</si>
  <si>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</si>
  <si>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</si>
  <si>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</si>
  <si>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</si>
  <si>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</si>
  <si>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</si>
  <si>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</si>
  <si>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</si>
  <si>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</si>
  <si>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</si>
  <si>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</si>
  <si>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</si>
  <si>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</si>
  <si>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</si>
  <si>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</si>
  <si>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</si>
  <si>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</si>
  <si>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</si>
  <si>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</si>
  <si>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</si>
  <si>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</si>
  <si>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</si>
  <si>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</si>
  <si>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</si>
  <si>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</si>
  <si>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</si>
  <si>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</si>
  <si>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</si>
  <si>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</si>
  <si>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</si>
  <si>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</si>
  <si>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</si>
  <si>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</si>
  <si>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</si>
  <si>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</si>
  <si>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</si>
  <si>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</si>
  <si>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</si>
  <si>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</si>
  <si>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</si>
  <si>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</si>
  <si>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</si>
  <si>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</si>
  <si>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</si>
  <si>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</si>
  <si>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</si>
  <si>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</si>
  <si>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</si>
  <si>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</si>
  <si>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</si>
  <si>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</si>
  <si>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</si>
  <si>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</si>
  <si>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</si>
  <si>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</si>
  <si>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</si>
  <si>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</si>
  <si>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</si>
  <si>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</si>
  <si>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</si>
  <si>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</si>
  <si>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</si>
  <si>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</si>
  <si>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</si>
  <si>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</si>
  <si>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</si>
  <si>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</si>
  <si>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</si>
  <si>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</si>
  <si>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</si>
  <si>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</si>
  <si>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</si>
  <si>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</si>
  <si>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</si>
  <si>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</si>
  <si>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</si>
  <si>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</si>
  <si>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</si>
  <si>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</si>
  <si>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</si>
  <si>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</si>
  <si>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</si>
  <si>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</si>
  <si>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</si>
  <si>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</si>
  <si>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</si>
  <si>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</si>
  <si>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</si>
  <si>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</si>
  <si>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</si>
  <si>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</si>
  <si>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</si>
  <si>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</si>
  <si>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</si>
  <si>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</si>
  <si>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</si>
  <si>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</si>
  <si>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</si>
  <si>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</si>
  <si>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</si>
  <si>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</si>
  <si>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</si>
  <si>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</si>
  <si>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</si>
  <si>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</si>
  <si>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</si>
  <si>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</si>
  <si>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</si>
  <si>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</si>
  <si>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</si>
  <si>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</si>
  <si>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</si>
  <si>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</si>
  <si>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</si>
  <si>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</si>
  <si>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</si>
  <si>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</si>
  <si>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</si>
  <si>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</si>
  <si>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</si>
  <si>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</si>
  <si>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</si>
  <si>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</si>
  <si>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</si>
  <si>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</si>
  <si>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</si>
  <si>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</si>
  <si>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</si>
  <si>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</si>
  <si>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</si>
  <si>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</si>
  <si>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</si>
  <si>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</si>
  <si>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</si>
  <si>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</si>
  <si>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</si>
  <si>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</si>
  <si>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</si>
  <si>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</si>
  <si>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</si>
  <si>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</si>
  <si>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</si>
  <si>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</si>
  <si>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</si>
  <si>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</si>
  <si>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</si>
  <si>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</si>
  <si>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</si>
  <si>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</si>
  <si>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</si>
  <si>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</si>
  <si>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</si>
  <si>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</si>
  <si>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</si>
  <si>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</si>
  <si>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</si>
  <si>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</si>
  <si>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</si>
  <si>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</si>
  <si>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</si>
  <si>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</si>
  <si>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</si>
  <si>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</si>
  <si>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</si>
  <si>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</si>
  <si>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</si>
  <si>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</si>
  <si>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</si>
  <si>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</si>
  <si>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</si>
  <si>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</si>
  <si>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</si>
  <si>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</si>
  <si>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</si>
  <si>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</si>
  <si>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</si>
  <si>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</si>
  <si>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</si>
  <si>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</si>
  <si>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</si>
  <si>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</si>
  <si>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</si>
  <si>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</si>
  <si>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</si>
  <si>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</si>
  <si>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</si>
  <si>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</si>
  <si>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</si>
  <si>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</si>
  <si>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</si>
  <si>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</si>
  <si>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</si>
  <si>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</si>
  <si>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</si>
  <si>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</si>
  <si>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</si>
  <si>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</si>
  <si>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</si>
  <si>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</si>
  <si>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</si>
  <si>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</si>
  <si>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</si>
  <si>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</si>
  <si>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</si>
  <si>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</si>
  <si>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</si>
  <si>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</si>
  <si>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</si>
  <si>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</si>
  <si>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</si>
  <si>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</si>
  <si>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</si>
  <si>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</si>
  <si>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</si>
  <si>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</si>
  <si>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</si>
  <si>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</si>
  <si>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</si>
  <si>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</si>
  <si>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</si>
  <si>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</si>
  <si>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</si>
  <si>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</si>
  <si>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</si>
  <si>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</si>
  <si>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</si>
  <si>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</si>
  <si>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</si>
  <si>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</si>
  <si>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</si>
  <si>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</si>
  <si>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</si>
  <si>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</si>
  <si>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</si>
  <si>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</si>
  <si>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</si>
  <si>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</si>
  <si>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</si>
  <si>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</si>
  <si>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</si>
  <si>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</si>
  <si>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</si>
  <si>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</si>
  <si>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</si>
  <si>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</si>
  <si>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</si>
  <si>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</si>
  <si>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</si>
  <si>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</si>
  <si>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</si>
  <si>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</si>
  <si>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</si>
  <si>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</si>
  <si>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</si>
  <si>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</si>
  <si>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</si>
  <si>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</si>
  <si>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</si>
  <si>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</si>
  <si>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</si>
  <si>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</si>
  <si>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</si>
  <si>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</si>
  <si>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</si>
  <si>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</si>
  <si>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</si>
  <si>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</si>
  <si>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</si>
  <si>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</si>
  <si>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</si>
  <si>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</si>
  <si>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</si>
  <si>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</si>
  <si>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</si>
  <si>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</si>
  <si>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</si>
  <si>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</si>
  <si>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</si>
  <si>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</si>
  <si>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</si>
  <si>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</si>
  <si>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</si>
  <si>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</si>
  <si>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</si>
  <si>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</si>
  <si>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</si>
  <si>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</si>
  <si>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</si>
  <si>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</si>
  <si>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</si>
  <si>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</si>
  <si>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</si>
  <si>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</si>
  <si>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</si>
  <si>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</si>
  <si>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</si>
  <si>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</si>
  <si>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</si>
  <si>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</si>
  <si>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</si>
  <si>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</si>
  <si>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</si>
  <si>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</si>
  <si>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</si>
  <si>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</si>
  <si>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</si>
  <si>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</si>
  <si>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</si>
  <si>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</si>
  <si>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</si>
  <si>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</si>
  <si>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</si>
  <si>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</si>
  <si>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</si>
  <si>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</si>
  <si>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</si>
  <si>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</si>
  <si>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</si>
  <si>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</si>
  <si>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</si>
  <si>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</si>
  <si>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</si>
  <si>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</si>
  <si>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</si>
  <si>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</si>
  <si>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</si>
  <si>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</si>
  <si>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</si>
  <si>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</si>
  <si>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</si>
  <si>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</si>
  <si>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</si>
  <si>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</si>
  <si>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</si>
  <si>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</si>
  <si>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</si>
  <si>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</si>
  <si>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</si>
  <si>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</si>
  <si>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</si>
  <si>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</si>
  <si>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</si>
  <si>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</si>
  <si>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</si>
  <si>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</si>
  <si>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</si>
  <si>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</si>
  <si>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</si>
  <si>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</si>
  <si>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</si>
  <si>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</si>
  <si>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</si>
  <si>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</si>
  <si>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</si>
  <si>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</si>
  <si>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</si>
  <si>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</si>
  <si>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</si>
  <si>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</si>
  <si>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</si>
  <si>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</si>
  <si>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</si>
  <si>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</si>
  <si>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</si>
  <si>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</si>
  <si>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</si>
  <si>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</si>
  <si>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</si>
  <si>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</si>
  <si>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</si>
  <si>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</si>
  <si>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</si>
  <si>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</si>
  <si>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</si>
  <si>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</si>
  <si>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</si>
  <si>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</si>
  <si>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</si>
  <si>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</si>
  <si>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</si>
  <si>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</si>
  <si>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</si>
  <si>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</si>
  <si>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</si>
  <si>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</si>
  <si>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</si>
  <si>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</si>
  <si>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</si>
  <si>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</si>
  <si>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</si>
  <si>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</si>
  <si>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</si>
  <si>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</si>
  <si>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</si>
  <si>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</si>
  <si>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</si>
  <si>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</si>
  <si>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</si>
  <si>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</si>
  <si>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</si>
  <si>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</si>
  <si>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</si>
  <si>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</si>
  <si>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</si>
  <si>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</si>
  <si>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</si>
  <si>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</si>
  <si>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</si>
  <si>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</si>
  <si>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</si>
  <si>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</si>
  <si>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</si>
  <si>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</si>
  <si>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</si>
  <si>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</si>
  <si>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</si>
  <si>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</si>
  <si>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</si>
  <si>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</si>
  <si>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</si>
  <si>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</si>
  <si>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</si>
  <si>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</si>
  <si>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</si>
  <si>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</si>
  <si>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</si>
  <si>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</si>
  <si>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</si>
  <si>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</si>
  <si>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</si>
  <si>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</si>
  <si>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</si>
  <si>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</si>
  <si>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</si>
  <si>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</si>
  <si>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</si>
  <si>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</si>
  <si>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</si>
  <si>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</si>
  <si>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</si>
  <si>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</si>
  <si>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</si>
  <si>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</si>
  <si>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</si>
  <si>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</si>
  <si>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</si>
  <si>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</si>
  <si>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</si>
  <si>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</si>
  <si>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</si>
  <si>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</si>
  <si>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</si>
  <si>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</si>
  <si>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</si>
  <si>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</si>
  <si>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</si>
  <si>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</si>
  <si>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</si>
  <si>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</si>
  <si>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</si>
  <si>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</si>
  <si>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</si>
  <si>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</si>
  <si>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</si>
  <si>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</si>
  <si>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</si>
  <si>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</si>
  <si>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</si>
  <si>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</si>
  <si>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</si>
  <si>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</si>
  <si>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</si>
  <si>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</si>
  <si>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</si>
  <si>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</si>
  <si>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</si>
  <si>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</si>
  <si>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</si>
  <si>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</si>
  <si>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</si>
  <si>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</si>
  <si>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</si>
  <si>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</si>
  <si>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</si>
  <si>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</si>
  <si>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</si>
  <si>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</si>
  <si>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</si>
  <si>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</si>
  <si>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</si>
  <si>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</si>
  <si>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</si>
  <si>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</si>
  <si>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</si>
  <si>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</si>
  <si>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</si>
  <si>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</si>
  <si>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</si>
  <si>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</si>
  <si>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</si>
  <si>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</si>
  <si>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</si>
  <si>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</si>
  <si>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</si>
  <si>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</si>
  <si>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</si>
  <si>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</si>
  <si>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</si>
  <si>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</si>
  <si>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</si>
  <si>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</si>
  <si>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</si>
  <si>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</si>
  <si>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</si>
  <si>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</si>
  <si>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</si>
  <si>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</si>
  <si>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</si>
  <si>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</si>
  <si>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</si>
  <si>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</si>
  <si>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</si>
  <si>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</si>
  <si>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</si>
  <si>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</si>
  <si>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</si>
  <si>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</si>
  <si>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</si>
  <si>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</si>
  <si>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</si>
  <si>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</si>
  <si>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</si>
  <si>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</si>
  <si>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</si>
  <si>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</si>
  <si>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</si>
  <si>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</si>
  <si>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</si>
  <si>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</si>
  <si>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</si>
  <si>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</si>
  <si>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</si>
  <si>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</si>
  <si>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</si>
  <si>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</si>
  <si>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</si>
  <si>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</si>
  <si>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</si>
  <si>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</si>
  <si>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</si>
  <si>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</si>
  <si>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</si>
  <si>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</si>
  <si>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</si>
  <si>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</si>
  <si>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</si>
  <si>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</si>
  <si>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</si>
  <si>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</si>
  <si>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</si>
  <si>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</si>
  <si>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</si>
  <si>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</si>
  <si>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</si>
  <si>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</si>
  <si>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</si>
  <si>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</si>
  <si>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</si>
  <si>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</si>
  <si>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</si>
  <si>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</si>
  <si>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</si>
  <si>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</si>
  <si>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</si>
  <si>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</si>
  <si>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</si>
  <si>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</si>
  <si>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</si>
  <si>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</si>
  <si>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</si>
  <si>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</si>
  <si>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</si>
  <si>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</si>
  <si>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</si>
  <si>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</si>
  <si>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</si>
  <si>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</si>
  <si>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</si>
  <si>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</si>
  <si>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</si>
  <si>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</si>
  <si>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</si>
  <si>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</si>
  <si>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</si>
  <si>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</si>
  <si>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</si>
  <si>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</si>
  <si>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</si>
  <si>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</si>
  <si>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</si>
  <si>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</si>
  <si>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</si>
  <si>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</si>
  <si>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</si>
  <si>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</si>
  <si>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</si>
  <si>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</si>
  <si>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</si>
  <si>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</si>
  <si>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</si>
  <si>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</si>
  <si>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</si>
  <si>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</si>
  <si>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</si>
  <si>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</si>
  <si>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</si>
  <si>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</si>
  <si>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</si>
  <si>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</si>
  <si>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</si>
  <si>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</si>
  <si>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</si>
  <si>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</si>
  <si>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</si>
  <si>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</si>
  <si>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</si>
  <si>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</si>
  <si>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</si>
  <si>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</si>
  <si>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</si>
  <si>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</si>
  <si>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</si>
  <si>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</si>
  <si>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</si>
  <si>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</si>
  <si>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</si>
  <si>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</si>
  <si>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</si>
  <si>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</si>
  <si>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</si>
  <si>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</si>
  <si>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</si>
  <si>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</si>
  <si>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</si>
  <si>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</si>
  <si>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</si>
  <si>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</si>
  <si>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</si>
  <si>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</si>
  <si>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</si>
  <si>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</si>
  <si>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</si>
  <si>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</si>
  <si>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</si>
  <si>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</si>
  <si>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</si>
  <si>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</si>
  <si>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</si>
  <si>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</si>
  <si>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</si>
  <si>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</si>
  <si>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</si>
  <si>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</si>
  <si>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</si>
  <si>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</si>
  <si>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</si>
  <si>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</si>
  <si>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</si>
  <si>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</si>
  <si>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</si>
  <si>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</si>
  <si>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</si>
  <si>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</si>
  <si>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</si>
  <si>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</si>
  <si>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</si>
  <si>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</si>
  <si>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</si>
  <si>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</si>
  <si>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</si>
  <si>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</si>
  <si>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</si>
  <si>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</si>
  <si>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</si>
  <si>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</si>
  <si>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</si>
  <si>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</si>
  <si>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</si>
  <si>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</si>
  <si>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</si>
  <si>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</si>
  <si>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</si>
  <si>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</si>
  <si>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</si>
  <si>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</si>
  <si>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</si>
  <si>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</si>
  <si>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</si>
  <si>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</si>
  <si>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</si>
  <si>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</si>
  <si>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</si>
  <si>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</si>
  <si>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</si>
  <si>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</si>
  <si>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</si>
  <si>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</si>
  <si>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</si>
  <si>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</si>
  <si>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</si>
  <si>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</si>
  <si>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</si>
  <si>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</si>
  <si>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</si>
  <si>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</si>
  <si>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</si>
  <si>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</si>
  <si>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</si>
  <si>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</si>
  <si>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</si>
  <si>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</si>
  <si>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</si>
  <si>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</si>
  <si>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</si>
  <si>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</si>
  <si>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</si>
  <si>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</si>
  <si>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</si>
  <si>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</si>
  <si>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</si>
  <si>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</si>
  <si>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</si>
  <si>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</si>
  <si>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</si>
  <si>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</si>
  <si>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</si>
  <si>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</si>
  <si>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</si>
  <si>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</si>
  <si>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</si>
  <si>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</si>
  <si>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</si>
  <si>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</si>
  <si>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</si>
  <si>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</si>
  <si>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</si>
  <si>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</si>
  <si>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</si>
  <si>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</si>
  <si>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</si>
  <si>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</si>
  <si>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</si>
  <si>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</si>
  <si>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</si>
  <si>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</si>
  <si>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</si>
  <si>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</si>
  <si>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</si>
  <si>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</si>
  <si>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</si>
  <si>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</si>
  <si>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</si>
  <si>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</si>
  <si>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</si>
  <si>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</si>
  <si>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</si>
  <si>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</si>
  <si>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</si>
  <si>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</si>
  <si>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</si>
  <si>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</si>
  <si>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</si>
  <si>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</si>
  <si>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</si>
  <si>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</si>
  <si>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</si>
  <si>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</si>
  <si>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</si>
  <si>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</si>
  <si>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</si>
  <si>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</si>
  <si>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</si>
  <si>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</si>
  <si>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</si>
  <si>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</si>
  <si>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</si>
  <si>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</si>
  <si>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</si>
  <si>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</si>
  <si>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</si>
  <si>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</si>
  <si>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</si>
  <si>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</si>
  <si>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</si>
  <si>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</si>
  <si>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</si>
  <si>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</si>
  <si>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</si>
  <si>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</si>
  <si>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</si>
  <si>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</si>
  <si>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</si>
  <si>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</si>
  <si>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</si>
  <si>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</si>
  <si>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</si>
  <si>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</si>
  <si>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</si>
  <si>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</si>
  <si>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</si>
  <si>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</si>
  <si>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</si>
  <si>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</si>
  <si>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</si>
  <si>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</si>
  <si>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</si>
  <si>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</si>
  <si>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</si>
  <si>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</si>
  <si>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</si>
  <si>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</si>
  <si>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</si>
  <si>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</si>
  <si>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</si>
  <si>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</si>
  <si>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</si>
  <si>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</si>
  <si>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</si>
  <si>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</si>
  <si>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</si>
  <si>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</si>
  <si>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</si>
  <si>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</si>
  <si>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</si>
  <si>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</si>
  <si>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</si>
  <si>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</si>
  <si>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</si>
  <si>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</si>
  <si>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</si>
  <si>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</si>
  <si>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</si>
  <si>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</si>
  <si>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</si>
  <si>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</si>
  <si>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</si>
  <si>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</si>
  <si>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</si>
  <si>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</si>
  <si>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</si>
  <si>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</si>
  <si>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</si>
  <si>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</si>
  <si>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</si>
  <si>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</si>
  <si>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</si>
  <si>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</si>
  <si>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</si>
  <si>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</si>
  <si>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</si>
  <si>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</si>
  <si>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</si>
  <si>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</si>
  <si>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</si>
  <si>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</si>
  <si>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</si>
  <si>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</si>
  <si>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</si>
  <si>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</si>
  <si>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</si>
  <si>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</si>
  <si>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</si>
  <si>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</si>
  <si>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</si>
  <si>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</si>
  <si>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</si>
  <si>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</si>
  <si>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</si>
  <si>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</si>
  <si>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</si>
  <si>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</si>
  <si>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</si>
  <si>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</si>
  <si>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</si>
  <si>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</si>
  <si>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</si>
  <si>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</si>
  <si>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</si>
  <si>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</si>
  <si>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</si>
  <si>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</si>
  <si>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</si>
  <si>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</si>
  <si>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</si>
  <si>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</si>
  <si>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</si>
  <si>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</si>
  <si>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</si>
  <si>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</si>
  <si>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</si>
  <si>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</si>
  <si>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</si>
  <si>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</si>
  <si>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</si>
  <si>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</si>
  <si>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</si>
  <si>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</si>
  <si>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</si>
  <si>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</si>
  <si>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</si>
  <si>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</si>
  <si>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</si>
  <si>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</si>
  <si>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</si>
  <si>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</si>
  <si>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</si>
  <si>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</si>
  <si>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</si>
  <si>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</si>
  <si>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</si>
  <si>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</si>
  <si>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</si>
  <si>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</si>
  <si>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</si>
  <si>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</si>
  <si>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</si>
  <si>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</si>
  <si>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</si>
  <si>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</si>
  <si>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</si>
  <si>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</si>
  <si>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</si>
  <si>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</si>
  <si>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</si>
  <si>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</si>
  <si>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</si>
  <si>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</si>
  <si>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</si>
  <si>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</si>
  <si>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</si>
  <si>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</si>
  <si>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</si>
  <si>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</si>
  <si>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</si>
  <si>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</si>
  <si>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</si>
  <si>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</si>
  <si>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</si>
  <si>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</si>
  <si>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</si>
  <si>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</si>
  <si>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</si>
  <si>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</si>
  <si>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</si>
  <si>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</si>
  <si>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</si>
  <si>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</si>
  <si>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</si>
  <si>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</si>
  <si>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</si>
  <si>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</si>
  <si>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</si>
  <si>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</si>
  <si>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</si>
  <si>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</si>
  <si>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</si>
  <si>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</si>
  <si>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</si>
  <si>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</si>
  <si>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</si>
  <si>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</si>
  <si>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</si>
  <si>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</si>
  <si>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</si>
  <si>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</si>
  <si>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</si>
  <si>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</si>
  <si>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</si>
  <si>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</si>
  <si>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</si>
  <si>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</si>
  <si>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</si>
  <si>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</si>
  <si>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</si>
  <si>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</si>
  <si>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</si>
  <si>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</si>
  <si>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</si>
  <si>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</si>
  <si>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</si>
  <si>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</si>
  <si>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</si>
  <si>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</si>
  <si>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</si>
  <si>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</si>
  <si>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</si>
  <si>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</si>
  <si>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</si>
  <si>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</si>
  <si>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</si>
  <si>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</si>
  <si>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</si>
  <si>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</si>
  <si>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</si>
  <si>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</si>
  <si>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</si>
  <si>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</si>
  <si>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</si>
  <si>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</si>
  <si>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</si>
  <si>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</si>
  <si>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</si>
  <si>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</si>
  <si>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</si>
  <si>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</si>
  <si>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</si>
  <si>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</si>
  <si>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</si>
  <si>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</si>
  <si>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</si>
  <si>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</si>
  <si>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</si>
  <si>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</si>
  <si>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</si>
  <si>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</si>
  <si>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</si>
  <si>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</si>
  <si>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</si>
  <si>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</si>
  <si>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</si>
  <si>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</si>
  <si>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</si>
  <si>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</si>
  <si>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</si>
  <si>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</si>
  <si>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</si>
  <si>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</si>
  <si>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</si>
  <si>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</si>
  <si>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</si>
  <si>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</si>
  <si>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</si>
  <si>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</si>
  <si>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</si>
  <si>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</si>
  <si>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</si>
  <si>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</si>
  <si>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</si>
  <si>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</si>
  <si>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</si>
  <si>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</si>
  <si>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</si>
  <si>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</si>
  <si>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</si>
  <si>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</si>
  <si>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</si>
  <si>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</si>
  <si>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</si>
  <si>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</si>
  <si>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</si>
  <si>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</si>
  <si>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</si>
  <si>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</si>
  <si>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</si>
  <si>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</si>
  <si>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</si>
  <si>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</si>
  <si>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</si>
  <si>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</si>
  <si>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</si>
  <si>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</si>
  <si>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</si>
  <si>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</si>
  <si>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</si>
  <si>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</si>
  <si>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</si>
  <si>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</si>
  <si>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</si>
  <si>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</si>
  <si>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</si>
  <si>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</si>
  <si>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</si>
  <si>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</si>
  <si>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</si>
  <si>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</si>
  <si>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</si>
  <si>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</si>
  <si>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</si>
  <si>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</si>
  <si>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</si>
  <si>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</si>
  <si>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</si>
  <si>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</si>
  <si>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</si>
  <si>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</si>
  <si>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</si>
  <si>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</si>
  <si>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</si>
  <si>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</si>
  <si>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</si>
  <si>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</si>
  <si>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</si>
  <si>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</si>
  <si>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</si>
  <si>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</si>
  <si>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</si>
  <si>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</si>
  <si>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</si>
  <si>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</si>
  <si>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</si>
  <si>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</si>
  <si>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</si>
  <si>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</si>
  <si>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</si>
  <si>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</si>
  <si>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</si>
  <si>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</si>
  <si>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</si>
  <si>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</si>
  <si>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</si>
  <si>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</si>
  <si>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</si>
  <si>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</si>
  <si>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</si>
  <si>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</si>
  <si>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</si>
  <si>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</si>
  <si>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</si>
  <si>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</si>
  <si>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</si>
  <si>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</si>
  <si>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</si>
  <si>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</si>
  <si>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</si>
  <si>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</si>
  <si>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</si>
  <si>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</si>
  <si>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</si>
  <si>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</si>
  <si>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</si>
  <si>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</si>
  <si>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</si>
  <si>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</si>
  <si>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</si>
  <si>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</si>
  <si>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</si>
  <si>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</si>
  <si>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</si>
  <si>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</si>
  <si>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</si>
  <si>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</si>
  <si>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</si>
  <si>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</si>
  <si>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</si>
  <si>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</si>
  <si>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</si>
  <si>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</si>
  <si>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</si>
  <si>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</si>
  <si>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</si>
  <si>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</si>
  <si>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</si>
  <si>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</si>
  <si>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</si>
  <si>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</si>
  <si>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</si>
  <si>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</si>
  <si>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</si>
  <si>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</si>
  <si>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</si>
  <si>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</si>
  <si>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</si>
  <si>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</si>
  <si>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</si>
  <si>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</si>
  <si>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</si>
  <si>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</si>
  <si>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</si>
  <si>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</si>
  <si>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</si>
  <si>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</si>
  <si>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</si>
  <si>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</si>
  <si>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</si>
  <si>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</si>
  <si>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</si>
  <si>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</si>
  <si>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</si>
  <si>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</si>
  <si>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</si>
  <si>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</si>
  <si>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</si>
  <si>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</si>
  <si>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</si>
  <si>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</si>
  <si>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</si>
  <si>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</si>
  <si>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</si>
  <si>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</si>
  <si>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</si>
  <si>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</si>
  <si>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</si>
  <si>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</si>
  <si>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</si>
  <si>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</si>
  <si>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</si>
  <si>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</si>
  <si>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</si>
  <si>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</si>
  <si>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</si>
  <si>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</si>
  <si>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</si>
  <si>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</si>
  <si>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</si>
  <si>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</si>
  <si>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</si>
  <si>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</si>
  <si>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</si>
  <si>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</si>
  <si>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</si>
  <si>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</si>
  <si>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</si>
  <si>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</si>
  <si>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</si>
  <si>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</si>
  <si>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</si>
  <si>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</si>
  <si>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</si>
  <si>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</si>
  <si>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</si>
  <si>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</si>
  <si>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</si>
  <si>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</si>
  <si>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</si>
  <si>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</si>
  <si>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</si>
  <si>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</si>
  <si>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</si>
  <si>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</si>
  <si>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</si>
  <si>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</si>
  <si>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</si>
  <si>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</si>
  <si>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</si>
  <si>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</si>
  <si>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</si>
  <si>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</si>
  <si>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</si>
  <si>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</si>
  <si>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</si>
  <si>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</si>
  <si>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</si>
  <si>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</si>
  <si>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</si>
  <si>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</si>
  <si>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</si>
  <si>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</si>
  <si>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</si>
  <si>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</si>
  <si>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</si>
  <si>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</si>
  <si>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</si>
  <si>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</si>
  <si>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</si>
  <si>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</si>
  <si>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</si>
  <si>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</si>
  <si>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</si>
  <si>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</si>
  <si>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</si>
  <si>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</si>
  <si>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</si>
  <si>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</si>
  <si>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</si>
  <si>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</si>
  <si>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</si>
  <si>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</si>
  <si>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</si>
  <si>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</si>
  <si>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</si>
  <si>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</si>
  <si>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</si>
  <si>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</si>
  <si>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</si>
  <si>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</si>
  <si>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</si>
  <si>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</si>
  <si>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</si>
  <si>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</si>
  <si>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</si>
  <si>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</si>
  <si>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</si>
  <si>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</si>
  <si>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</si>
  <si>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</si>
  <si>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</si>
  <si>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</si>
  <si>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</si>
  <si>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</si>
  <si>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</si>
  <si>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</si>
  <si>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</si>
  <si>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</si>
  <si>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</si>
  <si>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</si>
  <si>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</si>
  <si>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</si>
  <si>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</si>
  <si>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</si>
  <si>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</si>
  <si>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</si>
  <si>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</si>
  <si>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</si>
  <si>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</si>
  <si>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</si>
  <si>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</si>
  <si>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</si>
  <si>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</si>
  <si>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</si>
  <si>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</si>
  <si>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</si>
  <si>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</si>
  <si>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</si>
  <si>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</si>
  <si>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</si>
  <si>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</si>
  <si>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</si>
  <si>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</si>
  <si>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</si>
  <si>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</si>
  <si>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</si>
  <si>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</si>
  <si>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</si>
  <si>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</si>
  <si>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</si>
  <si>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</si>
  <si>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</si>
  <si>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</si>
  <si>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</si>
  <si>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</si>
  <si>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</si>
  <si>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</si>
  <si>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</si>
  <si>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</si>
  <si>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</si>
  <si>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</si>
  <si>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</si>
  <si>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</si>
  <si>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</si>
  <si>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</si>
  <si>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</si>
  <si>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</si>
  <si>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</si>
  <si>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</si>
  <si>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</si>
  <si>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</si>
  <si>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</si>
  <si>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</si>
  <si>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</si>
  <si>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</si>
  <si>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</si>
  <si>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</si>
  <si>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</si>
  <si>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</si>
  <si>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</si>
  <si>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</si>
  <si>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</si>
  <si>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</si>
  <si>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</si>
  <si>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</si>
  <si>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</si>
  <si>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</si>
  <si>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</si>
  <si>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</si>
  <si>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</si>
  <si>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</si>
  <si>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</si>
  <si>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</si>
  <si>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</si>
  <si>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</si>
  <si>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</si>
  <si>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</si>
  <si>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</si>
  <si>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</si>
  <si>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</si>
  <si>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</si>
  <si>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</si>
  <si>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</si>
  <si>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</si>
  <si>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</si>
  <si>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</si>
  <si>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</si>
  <si>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</si>
  <si>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</si>
  <si>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</si>
  <si>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</si>
  <si>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</si>
  <si>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</si>
  <si>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</si>
  <si>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</si>
  <si>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</si>
  <si>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</si>
  <si>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</si>
  <si>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</si>
  <si>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</si>
  <si>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</si>
  <si>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</si>
  <si>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</si>
  <si>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</si>
  <si>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</si>
  <si>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</si>
  <si>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</si>
  <si>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</si>
  <si>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</si>
  <si>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</si>
  <si>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</si>
  <si>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</si>
  <si>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</si>
  <si>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</si>
  <si>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</si>
  <si>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</si>
  <si>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</si>
  <si>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</si>
  <si>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</si>
  <si>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</si>
  <si>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</si>
  <si>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</si>
  <si>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</si>
  <si>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</si>
  <si>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</si>
  <si>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</si>
  <si>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</si>
  <si>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</si>
  <si>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</si>
  <si>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</si>
  <si>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</si>
  <si>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</si>
  <si>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</si>
  <si>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</si>
  <si>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</si>
  <si>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</si>
  <si>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</si>
  <si>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</si>
  <si>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</si>
  <si>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</si>
  <si>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</si>
  <si>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</si>
  <si>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</si>
  <si>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</si>
  <si>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</si>
  <si>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</si>
  <si>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</si>
  <si>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</si>
  <si>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</si>
  <si>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</si>
  <si>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</si>
  <si>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</si>
  <si>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</si>
  <si>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</si>
  <si>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</si>
  <si>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</si>
  <si>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</si>
  <si>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</si>
  <si>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</si>
  <si>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</si>
  <si>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</si>
  <si>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</si>
  <si>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</si>
  <si>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</si>
  <si>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</si>
  <si>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</si>
  <si>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</si>
  <si>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</si>
  <si>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</si>
  <si>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</si>
  <si>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</si>
  <si>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</si>
  <si>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</si>
  <si>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</si>
  <si>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</si>
  <si>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</si>
  <si>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</si>
  <si>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</si>
  <si>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</si>
  <si>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</si>
  <si>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</si>
  <si>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</si>
  <si>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</si>
  <si>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</si>
  <si>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</si>
  <si>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</si>
  <si>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</si>
  <si>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</si>
  <si>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</si>
  <si>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</si>
  <si>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</si>
  <si>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</si>
  <si>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</si>
  <si>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</si>
  <si>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</si>
  <si>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</si>
  <si>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</si>
  <si>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</si>
  <si>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</si>
  <si>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</si>
  <si>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</si>
  <si>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</si>
  <si>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</si>
  <si>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</si>
  <si>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</si>
  <si>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</si>
  <si>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</si>
  <si>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</si>
  <si>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</si>
  <si>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</si>
  <si>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</si>
  <si>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</si>
  <si>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</si>
  <si>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</si>
  <si>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</si>
  <si>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</si>
  <si>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</si>
  <si>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</si>
  <si>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</si>
  <si>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</si>
  <si>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</si>
  <si>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</si>
  <si>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</si>
  <si>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</si>
  <si>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</si>
  <si>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</si>
  <si>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</si>
  <si>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</si>
  <si>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</si>
  <si>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</si>
  <si>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</si>
  <si>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</si>
  <si>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</si>
  <si>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</si>
  <si>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</si>
  <si>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</si>
  <si>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</si>
  <si>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</si>
  <si>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</si>
  <si>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</si>
  <si>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</si>
  <si>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</si>
  <si>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</si>
  <si>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</si>
  <si>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</si>
  <si>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</si>
  <si>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</si>
  <si>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</si>
  <si>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</si>
  <si>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</si>
  <si>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</si>
  <si>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</si>
  <si>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</si>
  <si>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</si>
  <si>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</si>
  <si>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</si>
  <si>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</si>
  <si>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</si>
  <si>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</si>
  <si>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</si>
  <si>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</si>
  <si>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</si>
  <si>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</si>
  <si>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</si>
  <si>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</si>
  <si>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</si>
  <si>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</si>
  <si>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</si>
  <si>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</si>
  <si>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</si>
  <si>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</si>
  <si>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</si>
  <si>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</si>
  <si>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</si>
  <si>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</si>
  <si>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</si>
  <si>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</si>
  <si>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</si>
  <si>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</si>
  <si>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</si>
  <si>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</si>
  <si>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</si>
  <si>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</si>
  <si>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</si>
  <si>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</si>
  <si>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</si>
  <si>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</si>
  <si>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</si>
  <si>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</si>
  <si>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</si>
  <si>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</si>
  <si>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</si>
  <si>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</si>
  <si>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</si>
  <si>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</si>
  <si>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</si>
  <si>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</si>
  <si>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</si>
  <si>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</si>
  <si>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</si>
  <si>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</si>
  <si>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</si>
  <si>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</si>
  <si>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</si>
  <si>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</si>
  <si>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</si>
  <si>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</si>
  <si>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</si>
  <si>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</si>
  <si>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</si>
  <si>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</si>
  <si>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</si>
  <si>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</si>
  <si>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</si>
  <si>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</si>
  <si>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</si>
  <si>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</si>
  <si>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</si>
  <si>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</si>
  <si>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</si>
  <si>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</si>
  <si>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</si>
  <si>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</si>
  <si>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</si>
  <si>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</si>
  <si>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</si>
  <si>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</si>
  <si>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</si>
  <si>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</si>
  <si>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</si>
  <si>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</si>
  <si>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</si>
  <si>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</si>
  <si>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</si>
  <si>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</si>
  <si>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</si>
  <si>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</si>
  <si>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</si>
  <si>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</si>
  <si>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</si>
  <si>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</si>
  <si>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</si>
  <si>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</si>
  <si>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</si>
  <si>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</si>
  <si>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</si>
  <si>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</si>
  <si>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</si>
  <si>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</si>
  <si>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</si>
  <si>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</si>
  <si>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</si>
  <si>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</si>
  <si>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</si>
  <si>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</si>
  <si>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</si>
  <si>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</si>
  <si>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</si>
  <si>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</si>
  <si>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</si>
  <si>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</si>
  <si>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</si>
  <si>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</si>
  <si>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</si>
  <si>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</si>
  <si>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</si>
  <si>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</si>
  <si>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</si>
  <si>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</si>
  <si>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</si>
  <si>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</si>
  <si>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</si>
  <si>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</si>
  <si>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</si>
  <si>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</si>
  <si>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</si>
  <si>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</si>
  <si>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</si>
  <si>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</si>
  <si>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</si>
  <si>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</si>
  <si>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</si>
  <si>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</si>
  <si>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</si>
  <si>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</si>
  <si>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</si>
  <si>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</si>
  <si>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</si>
  <si>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</si>
  <si>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</si>
  <si>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</si>
  <si>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</si>
  <si>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</si>
  <si>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</si>
  <si>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</si>
  <si>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</si>
  <si>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</si>
  <si>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</si>
  <si>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</si>
  <si>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</si>
  <si>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</si>
  <si>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</si>
  <si>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</si>
  <si>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</si>
  <si>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</si>
  <si>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</si>
  <si>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</si>
  <si>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</si>
  <si>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</si>
  <si>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</si>
  <si>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</si>
  <si>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</si>
  <si>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</si>
  <si>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</si>
  <si>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</si>
  <si>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</si>
  <si>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</si>
  <si>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</si>
  <si>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</si>
  <si>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</si>
  <si>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</si>
  <si>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</si>
  <si>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</si>
  <si>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</si>
  <si>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</si>
  <si>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</si>
  <si>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</si>
  <si>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</si>
  <si>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</si>
  <si>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</si>
  <si>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</si>
  <si>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</si>
  <si>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</si>
  <si>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</si>
  <si>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</si>
  <si>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</si>
  <si>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</si>
  <si>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</si>
  <si>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</si>
  <si>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</si>
  <si>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</si>
  <si>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</si>
  <si>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</si>
  <si>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</si>
  <si>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</si>
  <si>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</si>
  <si>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</si>
  <si>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</si>
  <si>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</si>
  <si>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</si>
  <si>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</si>
  <si>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</si>
  <si>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</si>
  <si>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</si>
  <si>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</si>
  <si>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</si>
  <si>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</si>
  <si>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</si>
  <si>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</si>
  <si>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</si>
  <si>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</si>
  <si>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</si>
  <si>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</si>
  <si>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</si>
  <si>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</si>
  <si>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</si>
  <si>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</si>
  <si>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</si>
  <si>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</si>
  <si>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</si>
  <si>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</si>
  <si>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</si>
  <si>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</si>
  <si>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</si>
  <si>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</si>
  <si>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</si>
  <si>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</si>
  <si>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</si>
  <si>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</si>
  <si>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</si>
  <si>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</si>
  <si>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</si>
  <si>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</si>
  <si>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</si>
  <si>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</si>
  <si>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</si>
  <si>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</si>
  <si>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</si>
  <si>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</si>
  <si>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</si>
  <si>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</si>
  <si>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</si>
  <si>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</si>
  <si>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</si>
  <si>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</si>
  <si>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</si>
  <si>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</si>
  <si>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</si>
  <si>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</si>
  <si>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</si>
  <si>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</si>
  <si>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</si>
  <si>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</si>
  <si>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</si>
  <si>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</si>
  <si>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</si>
  <si>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</si>
  <si>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</si>
  <si>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</si>
  <si>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</si>
  <si>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</si>
  <si>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</si>
  <si>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</si>
  <si>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</si>
  <si>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</si>
  <si>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</si>
  <si>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</si>
  <si>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</si>
  <si>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</si>
  <si>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</si>
  <si>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</si>
  <si>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</si>
  <si>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</si>
  <si>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</si>
  <si>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</si>
  <si>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</si>
  <si>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</si>
  <si>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</si>
  <si>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</si>
  <si>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</si>
  <si>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</si>
  <si>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</si>
  <si>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</si>
  <si>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</si>
  <si>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</si>
  <si>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</si>
  <si>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</si>
  <si>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</si>
  <si>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</si>
  <si>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</si>
  <si>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</si>
  <si>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</si>
  <si>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</si>
  <si>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</si>
  <si>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</si>
  <si>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</si>
  <si>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</si>
  <si>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</si>
  <si>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</si>
  <si>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</si>
  <si>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</si>
  <si>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</si>
  <si>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</si>
  <si>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</si>
  <si>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</si>
  <si>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</si>
  <si>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</si>
  <si>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</si>
  <si>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</si>
  <si>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</si>
  <si>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</si>
  <si>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</si>
  <si>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</si>
  <si>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</si>
  <si>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</si>
  <si>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</si>
  <si>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</si>
  <si>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</si>
  <si>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</si>
  <si>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</si>
  <si>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</si>
  <si>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</si>
  <si>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</si>
  <si>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</si>
  <si>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</si>
  <si>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</si>
  <si>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</si>
  <si>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</si>
  <si>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</si>
  <si>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</si>
  <si>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</si>
  <si>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</si>
  <si>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</si>
  <si>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</si>
  <si>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</si>
  <si>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</si>
  <si>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</si>
  <si>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</si>
  <si>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</si>
  <si>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</si>
  <si>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</si>
  <si>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</si>
  <si>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</si>
  <si>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</si>
  <si>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</si>
  <si>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</si>
  <si>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</si>
  <si>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</si>
  <si>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</si>
  <si>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</si>
  <si>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</si>
  <si>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</si>
  <si>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</si>
  <si>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</si>
  <si>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</si>
  <si>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</si>
  <si>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</si>
  <si>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</si>
  <si>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</si>
  <si>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</si>
  <si>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</si>
  <si>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</si>
  <si>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</si>
  <si>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</si>
  <si>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</si>
  <si>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</si>
  <si>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</si>
  <si>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</si>
  <si>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</si>
  <si>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</si>
  <si>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</si>
  <si>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</si>
  <si>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</si>
  <si>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</si>
  <si>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</si>
  <si>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</si>
  <si>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</si>
  <si>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</si>
  <si>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</si>
  <si>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</si>
  <si>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</si>
  <si>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</si>
  <si>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</si>
  <si>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</si>
  <si>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</si>
  <si>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</si>
  <si>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</si>
  <si>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</si>
  <si>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</si>
  <si>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</si>
  <si>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</si>
  <si>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</si>
  <si>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</si>
  <si>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</si>
  <si>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</si>
  <si>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</si>
  <si>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</si>
  <si>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</si>
  <si>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</si>
  <si>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</si>
  <si>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</si>
  <si>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</si>
  <si>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</si>
  <si>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</si>
  <si>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</si>
  <si>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</si>
  <si>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</si>
  <si>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</si>
  <si>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</si>
  <si>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</si>
  <si>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</si>
  <si>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</si>
  <si>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</si>
  <si>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</si>
  <si>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</si>
  <si>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</si>
  <si>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</si>
  <si>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</si>
  <si>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</si>
  <si>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</si>
  <si>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</si>
  <si>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</si>
  <si>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</si>
  <si>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</si>
  <si>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</si>
  <si>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</si>
  <si>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</si>
  <si>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</si>
  <si>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</si>
  <si>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</si>
  <si>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</si>
  <si>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</si>
  <si>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</si>
  <si>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</si>
  <si>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</si>
  <si>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</si>
  <si>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</si>
  <si>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</si>
  <si>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</si>
  <si>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</si>
  <si>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</si>
  <si>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</si>
  <si>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</si>
  <si>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</si>
  <si>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</si>
  <si>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</si>
  <si>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</si>
  <si>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</si>
  <si>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</si>
  <si>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</si>
  <si>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</si>
  <si>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</si>
  <si>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</si>
  <si>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</si>
  <si>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</si>
  <si>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</si>
  <si>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</si>
  <si>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</si>
  <si>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</si>
  <si>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</si>
  <si>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</si>
  <si>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</si>
  <si>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</si>
  <si>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</si>
  <si>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</si>
  <si>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</si>
  <si>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</si>
  <si>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</si>
  <si>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</si>
  <si>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</si>
  <si>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</si>
  <si>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</si>
  <si>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</si>
  <si>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</si>
  <si>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</si>
  <si>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</si>
  <si>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</si>
  <si>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</si>
  <si>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</si>
  <si>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</si>
  <si>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</si>
  <si>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</si>
  <si>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</si>
  <si>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</si>
  <si>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</si>
  <si>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</si>
  <si>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</si>
  <si>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</si>
  <si>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</si>
  <si>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</si>
  <si>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</si>
  <si>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</si>
  <si>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</si>
  <si>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</si>
  <si>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</si>
  <si>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</si>
  <si>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</si>
  <si>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</si>
  <si>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</si>
  <si>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</si>
  <si>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</si>
  <si>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</si>
  <si>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</si>
  <si>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</si>
  <si>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</si>
  <si>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</si>
  <si>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</si>
  <si>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</si>
  <si>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</si>
  <si>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</si>
  <si>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</si>
  <si>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</si>
  <si>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</si>
  <si>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</si>
  <si>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</si>
  <si>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</si>
  <si>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</si>
  <si>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</si>
  <si>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</si>
  <si>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</si>
  <si>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</si>
  <si>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</si>
  <si>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</si>
  <si>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</si>
  <si>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</si>
  <si>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</si>
  <si>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</si>
  <si>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</si>
  <si>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</si>
  <si>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</si>
  <si>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</si>
  <si>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</si>
  <si>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</si>
  <si>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</si>
  <si>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</si>
  <si>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</si>
  <si>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</si>
  <si>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</si>
  <si>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</si>
  <si>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</si>
  <si>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</si>
  <si>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</si>
  <si>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</si>
  <si>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</si>
  <si>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</si>
  <si>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</si>
  <si>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</si>
  <si>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</si>
  <si>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</si>
  <si>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</si>
  <si>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</si>
  <si>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</si>
  <si>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</si>
  <si>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</si>
  <si>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</si>
  <si>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</si>
  <si>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</si>
  <si>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</si>
  <si>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</si>
  <si>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</si>
  <si>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</si>
  <si>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</si>
  <si>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</si>
  <si>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</si>
  <si>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</si>
  <si>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</si>
  <si>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</si>
  <si>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</si>
  <si>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</si>
  <si>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</si>
  <si>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</si>
  <si>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</si>
  <si>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</si>
  <si>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</si>
  <si>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</si>
  <si>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</si>
  <si>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</si>
  <si>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</si>
  <si>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</si>
  <si>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</si>
  <si>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</si>
  <si>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</si>
  <si>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</si>
  <si>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</si>
  <si>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</si>
  <si>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</si>
  <si>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</si>
  <si>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</si>
  <si>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</si>
  <si>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</si>
  <si>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</si>
  <si>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</si>
  <si>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</si>
  <si>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</si>
  <si>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</si>
  <si>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</si>
  <si>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</si>
  <si>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</si>
  <si>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</si>
  <si>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</si>
  <si>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</si>
  <si>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</si>
  <si>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</si>
  <si>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</si>
  <si>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</si>
  <si>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</si>
  <si>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</si>
  <si>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</si>
  <si>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</si>
  <si>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</si>
  <si>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</si>
  <si>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</si>
  <si>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</si>
  <si>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</si>
  <si>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</si>
  <si>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</si>
  <si>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</si>
  <si>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</si>
  <si>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</si>
  <si>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</si>
  <si>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</si>
  <si>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</si>
  <si>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</si>
  <si>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</si>
  <si>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</si>
  <si>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</si>
  <si>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</si>
  <si>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</si>
  <si>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</si>
  <si>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</si>
  <si>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</si>
  <si>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</si>
  <si>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</si>
  <si>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</si>
  <si>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</si>
  <si>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</si>
  <si>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</si>
  <si>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</si>
  <si>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</si>
  <si>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</si>
  <si>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</si>
  <si>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</si>
  <si>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</si>
  <si>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</si>
  <si>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</si>
  <si>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</si>
  <si>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</si>
  <si>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</si>
  <si>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</si>
  <si>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</si>
  <si>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</si>
  <si>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</si>
  <si>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</si>
  <si>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</si>
  <si>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</si>
  <si>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</si>
  <si>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</si>
  <si>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</si>
  <si>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</si>
  <si>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</si>
  <si>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</si>
  <si>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</si>
  <si>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</si>
  <si>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</si>
  <si>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</si>
  <si>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</si>
  <si>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</si>
  <si>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</si>
  <si>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</si>
  <si>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</si>
  <si>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</si>
  <si>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</si>
  <si>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</si>
  <si>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</si>
  <si>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</si>
  <si>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</si>
  <si>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</si>
  <si>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</si>
  <si>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</si>
  <si>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</si>
  <si>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</si>
  <si>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</si>
  <si>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</si>
  <si>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</si>
  <si>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</si>
  <si>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</si>
  <si>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</si>
  <si>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</si>
  <si>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</si>
  <si>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</si>
  <si>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</si>
  <si>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</si>
  <si>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</si>
  <si>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</si>
  <si>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</si>
  <si>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</si>
  <si>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</si>
  <si>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</si>
  <si>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</si>
  <si>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</si>
  <si>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</si>
  <si>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</si>
  <si>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</si>
  <si>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</si>
  <si>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</si>
  <si>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</si>
  <si>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</si>
  <si>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</si>
  <si>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</si>
  <si>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</si>
  <si>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</si>
  <si>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</si>
  <si>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</si>
  <si>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</si>
  <si>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</si>
  <si>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</si>
  <si>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</si>
  <si>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</si>
  <si>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</si>
  <si>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</si>
  <si>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</si>
  <si>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</si>
  <si>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</si>
  <si>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</si>
  <si>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</si>
  <si>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</si>
  <si>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</si>
  <si>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</si>
  <si>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</si>
  <si>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</si>
  <si>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</si>
  <si>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</si>
  <si>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</si>
  <si>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</si>
  <si>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</si>
  <si>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</si>
  <si>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</si>
  <si>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</si>
  <si>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</si>
  <si>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</si>
  <si>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</si>
  <si>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</si>
  <si>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</si>
  <si>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</si>
  <si>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</si>
  <si>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</si>
  <si>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</si>
  <si>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</si>
  <si>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</si>
  <si>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</si>
  <si>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</si>
  <si>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</si>
  <si>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</si>
  <si>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</si>
  <si>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</si>
  <si>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</si>
  <si>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</si>
  <si>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</si>
  <si>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</si>
  <si>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</si>
  <si>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</si>
  <si>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</si>
  <si>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</si>
  <si>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</si>
  <si>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</si>
  <si>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</si>
  <si>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</si>
  <si>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</si>
  <si>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</si>
  <si>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</si>
  <si>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</si>
  <si>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</si>
  <si>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</si>
  <si>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</si>
  <si>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</si>
  <si>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</si>
  <si>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</si>
  <si>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</si>
  <si>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</si>
  <si>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</si>
  <si>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</si>
  <si>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</si>
  <si>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</si>
  <si>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</si>
  <si>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</si>
  <si>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</si>
  <si>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</si>
  <si>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</si>
  <si>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</si>
  <si>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</si>
  <si>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</si>
  <si>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</si>
  <si>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</si>
  <si>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</si>
  <si>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</si>
  <si>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</si>
  <si>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</si>
  <si>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</si>
  <si>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</si>
  <si>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</si>
  <si>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</si>
  <si>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</si>
  <si>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</si>
  <si>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</si>
  <si>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</si>
  <si>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</si>
  <si>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</si>
  <si>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</si>
  <si>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</si>
  <si>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</si>
  <si>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</si>
  <si>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</si>
  <si>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</si>
  <si>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</si>
  <si>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</si>
  <si>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</si>
  <si>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</si>
  <si>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</si>
  <si>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</si>
  <si>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</si>
  <si>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</si>
  <si>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</si>
  <si>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</si>
  <si>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</si>
  <si>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</si>
  <si>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</si>
  <si>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</si>
  <si>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</si>
  <si>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</si>
  <si>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</si>
  <si>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</si>
  <si>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</si>
  <si>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</si>
  <si>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</si>
  <si>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</si>
  <si>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</si>
  <si>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</si>
  <si>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</si>
  <si>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</si>
  <si>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</si>
  <si>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</si>
  <si>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</si>
  <si>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</si>
  <si>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</si>
  <si>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</si>
  <si>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</si>
  <si>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</si>
  <si>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</si>
  <si>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</si>
  <si>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</si>
  <si>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</si>
  <si>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</si>
  <si>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</si>
  <si>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</si>
  <si>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</si>
  <si>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</si>
  <si>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</si>
  <si>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</si>
  <si>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</si>
  <si>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</si>
  <si>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</si>
  <si>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</si>
  <si>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</si>
  <si>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</si>
  <si>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</si>
  <si>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</si>
  <si>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</si>
  <si>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</si>
  <si>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</si>
  <si>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</si>
  <si>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</si>
  <si>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</si>
  <si>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</si>
  <si>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</si>
  <si>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</si>
  <si>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</si>
  <si>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</si>
  <si>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</si>
  <si>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</si>
  <si>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</si>
  <si>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</si>
  <si>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</si>
  <si>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</si>
  <si>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</si>
  <si>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</si>
  <si>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</si>
  <si>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</si>
  <si>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</si>
  <si>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</si>
  <si>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</si>
  <si>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</si>
  <si>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</si>
  <si>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</si>
  <si>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</si>
  <si>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</si>
  <si>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</si>
  <si>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</si>
  <si>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</si>
  <si>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</si>
  <si>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</si>
  <si>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</si>
  <si>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</si>
  <si>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</si>
  <si>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</si>
  <si>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</si>
  <si>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</si>
  <si>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</si>
  <si>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</si>
  <si>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</si>
  <si>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</si>
  <si>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</si>
  <si>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</si>
  <si>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</si>
  <si>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</si>
  <si>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</si>
  <si>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</si>
  <si>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</si>
  <si>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</si>
  <si>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</si>
  <si>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</si>
  <si>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</si>
  <si>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</si>
  <si>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</si>
  <si>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</si>
  <si>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</si>
  <si>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</si>
  <si>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</si>
  <si>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</si>
  <si>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</si>
  <si>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</si>
  <si>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</si>
  <si>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</si>
  <si>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</si>
  <si>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</si>
  <si>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</si>
  <si>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</si>
  <si>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</si>
  <si>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</si>
  <si>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</si>
  <si>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</si>
  <si>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</si>
  <si>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</si>
  <si>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</si>
  <si>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</si>
  <si>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</si>
  <si>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</si>
  <si>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</si>
  <si>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</si>
  <si>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</si>
  <si>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</si>
  <si>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</si>
  <si>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</si>
  <si>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</si>
  <si>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</si>
  <si>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</si>
  <si>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</si>
  <si>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</si>
  <si>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</si>
  <si>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</si>
  <si>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</si>
  <si>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</si>
  <si>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</si>
  <si>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</si>
  <si>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</si>
  <si>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</si>
  <si>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</si>
  <si>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</si>
  <si>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</si>
  <si>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</si>
  <si>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</si>
  <si>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</si>
  <si>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</si>
  <si>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</si>
  <si>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</si>
  <si>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</si>
  <si>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</si>
  <si>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</si>
  <si>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</si>
  <si>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</si>
  <si>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</si>
  <si>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</si>
  <si>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</si>
  <si>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</si>
  <si>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</si>
  <si>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</si>
  <si>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</si>
  <si>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</si>
  <si>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</si>
  <si>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</si>
  <si>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</si>
  <si>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</si>
  <si>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</si>
  <si>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</si>
  <si>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</si>
  <si>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</si>
  <si>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</si>
  <si>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</si>
  <si>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</si>
  <si>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</si>
  <si>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</si>
  <si>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</si>
  <si>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</si>
  <si>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</si>
  <si>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</si>
  <si>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</si>
  <si>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</si>
  <si>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</si>
  <si>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</si>
  <si>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</si>
  <si>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</si>
  <si>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</si>
  <si>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</si>
  <si>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</si>
  <si>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</si>
  <si>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</si>
  <si>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</si>
  <si>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</si>
  <si>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</si>
  <si>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</si>
  <si>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</si>
  <si>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</si>
  <si>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</si>
  <si>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</si>
  <si>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</si>
  <si>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</si>
  <si>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</si>
  <si>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</si>
  <si>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</si>
  <si>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</si>
  <si>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</si>
  <si>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</si>
  <si>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</si>
  <si>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</si>
  <si>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</si>
  <si>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</si>
  <si>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</si>
  <si>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</si>
  <si>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</si>
  <si>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</si>
  <si>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</si>
  <si>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</si>
  <si>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</si>
  <si>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</si>
  <si>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</si>
  <si>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</si>
  <si>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</si>
  <si>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</si>
  <si>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</si>
  <si>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</si>
  <si>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</si>
  <si>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</si>
  <si>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</si>
  <si>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</si>
  <si>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</si>
  <si>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</si>
  <si>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</si>
  <si>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</si>
  <si>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</si>
  <si>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</si>
  <si>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</si>
  <si>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</si>
  <si>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</si>
  <si>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</si>
  <si>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</si>
  <si>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</si>
  <si>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</si>
  <si>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</si>
  <si>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</si>
  <si>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</si>
  <si>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</si>
  <si>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</si>
  <si>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</si>
  <si>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</si>
  <si>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</si>
  <si>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</si>
  <si>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</si>
  <si>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</si>
  <si>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</si>
  <si>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</si>
  <si>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</si>
  <si>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</si>
  <si>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</si>
  <si>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</si>
  <si>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</si>
  <si>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</si>
  <si>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</si>
  <si>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</si>
  <si>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</si>
  <si>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</si>
  <si>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</si>
  <si>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</si>
  <si>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</si>
  <si>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</si>
  <si>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</si>
  <si>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</si>
  <si>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</si>
  <si>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</si>
  <si>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</si>
  <si>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</si>
  <si>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</si>
  <si>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</si>
  <si>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</si>
  <si>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</si>
  <si>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</si>
  <si>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</si>
  <si>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</si>
  <si>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</si>
  <si>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</si>
  <si>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</si>
  <si>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</si>
  <si>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</si>
  <si>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</si>
  <si>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</si>
  <si>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</si>
  <si>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</si>
  <si>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</si>
  <si>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</si>
  <si>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</si>
  <si>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</si>
  <si>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</si>
  <si>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</si>
  <si>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</si>
  <si>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</si>
  <si>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</si>
  <si>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</si>
  <si>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</si>
  <si>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</si>
  <si>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</si>
  <si>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</si>
  <si>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</si>
  <si>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</si>
  <si>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</si>
  <si>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</si>
  <si>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</si>
  <si>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</si>
  <si>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</si>
  <si>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</si>
  <si>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</si>
  <si>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</si>
  <si>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</si>
  <si>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</si>
  <si>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</si>
  <si>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</si>
  <si>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</si>
  <si>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</si>
  <si>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</si>
  <si>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</si>
  <si>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</si>
  <si>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</si>
  <si>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</si>
  <si>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</si>
  <si>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</si>
  <si>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</si>
  <si>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</si>
  <si>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</si>
  <si>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</si>
  <si>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</si>
  <si>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</si>
  <si>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</si>
  <si>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</si>
  <si>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</si>
  <si>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</si>
  <si>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</si>
  <si>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</si>
  <si>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</si>
  <si>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</si>
  <si>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</si>
  <si>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</si>
  <si>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</si>
  <si>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</si>
  <si>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</si>
  <si>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</si>
  <si>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</si>
  <si>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</si>
  <si>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</si>
  <si>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</si>
  <si>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</si>
  <si>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</si>
  <si>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</si>
  <si>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</si>
  <si>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</si>
  <si>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</si>
  <si>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</si>
  <si>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</si>
  <si>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</si>
  <si>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</si>
  <si>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</si>
  <si>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</si>
  <si>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</si>
  <si>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</si>
  <si>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</si>
  <si>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</si>
  <si>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</si>
  <si>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</si>
  <si>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</si>
  <si>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</si>
  <si>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</si>
  <si>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</si>
  <si>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</si>
  <si>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</si>
  <si>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</si>
  <si>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</si>
  <si>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</si>
  <si>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</si>
  <si>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</si>
  <si>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</si>
  <si>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</si>
  <si>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</si>
  <si>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</si>
  <si>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</si>
  <si>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</si>
  <si>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</si>
  <si>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</si>
  <si>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</si>
  <si>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</si>
  <si>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</si>
  <si>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</si>
  <si>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</si>
  <si>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</si>
  <si>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</si>
  <si>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</si>
  <si>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</si>
  <si>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</si>
  <si>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</si>
  <si>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</si>
  <si>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</si>
  <si>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</si>
  <si>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</si>
  <si>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</si>
  <si>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</si>
  <si>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</si>
  <si>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</si>
  <si>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</si>
  <si>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</si>
  <si>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</si>
  <si>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</si>
  <si>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</si>
  <si>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</si>
  <si>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</si>
  <si>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</si>
  <si>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</si>
  <si>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</si>
  <si>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</si>
  <si>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</si>
  <si>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</si>
  <si>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</si>
  <si>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</si>
  <si>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</si>
  <si>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</si>
  <si>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</si>
  <si>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</si>
  <si>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</si>
  <si>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</si>
  <si>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</si>
  <si>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</si>
  <si>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</si>
  <si>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</si>
  <si>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</si>
  <si>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</si>
  <si>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</si>
  <si>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</si>
  <si>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</si>
  <si>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</si>
  <si>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</si>
  <si>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</si>
  <si>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</si>
  <si>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</si>
  <si>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</si>
  <si>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</si>
  <si>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</si>
  <si>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</si>
  <si>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</si>
  <si>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</si>
  <si>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</si>
  <si>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</si>
  <si>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</si>
  <si>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</si>
  <si>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</si>
  <si>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</si>
  <si>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</si>
  <si>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</si>
  <si>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</si>
  <si>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</si>
  <si>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</si>
  <si>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</si>
  <si>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</si>
  <si>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</si>
  <si>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</si>
  <si>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</si>
  <si>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</si>
  <si>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</si>
  <si>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</si>
  <si>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</si>
  <si>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</si>
  <si>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</si>
  <si>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</si>
  <si>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</si>
  <si>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</si>
  <si>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</si>
  <si>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</si>
  <si>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</si>
  <si>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</si>
  <si>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</si>
  <si>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</si>
  <si>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</si>
  <si>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</si>
  <si>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</si>
  <si>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</si>
  <si>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</si>
  <si>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</si>
  <si>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</si>
  <si>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</si>
  <si>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</si>
  <si>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</si>
  <si>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</si>
  <si>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</si>
  <si>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</si>
  <si>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</si>
  <si>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</si>
  <si>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</si>
  <si>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</si>
  <si>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</si>
  <si>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</si>
  <si>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</si>
  <si>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</si>
  <si>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</si>
  <si>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</si>
  <si>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</si>
  <si>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</si>
  <si>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</si>
  <si>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</si>
  <si>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</si>
  <si>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</si>
  <si>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</si>
  <si>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</si>
  <si>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</si>
  <si>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</si>
  <si>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</si>
  <si>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</si>
  <si>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</si>
  <si>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</si>
  <si>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</si>
  <si>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</si>
  <si>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</si>
  <si>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</si>
  <si>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</si>
  <si>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</si>
  <si>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</si>
  <si>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</si>
  <si>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</si>
  <si>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</si>
  <si>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</si>
  <si>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</si>
  <si>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</si>
  <si>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</si>
  <si>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</si>
  <si>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</si>
  <si>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</si>
  <si>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</si>
  <si>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</si>
  <si>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</si>
  <si>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</si>
  <si>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</si>
  <si>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</si>
  <si>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</si>
  <si>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</si>
  <si>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</si>
  <si>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</si>
  <si>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</si>
  <si>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</si>
  <si>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</si>
  <si>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</si>
  <si>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</si>
  <si>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</si>
  <si>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</si>
  <si>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</si>
  <si>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</si>
  <si>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</si>
  <si>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</si>
  <si>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</si>
  <si>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</si>
  <si>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</si>
  <si>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</si>
  <si>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</si>
  <si>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</si>
  <si>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</si>
  <si>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</si>
  <si>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</si>
  <si>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</si>
  <si>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</si>
  <si>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</si>
  <si>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</si>
  <si>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</si>
  <si>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</si>
  <si>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</si>
  <si>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</si>
  <si>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</si>
  <si>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</si>
  <si>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</si>
  <si>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</si>
  <si>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</si>
  <si>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</si>
  <si>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</si>
  <si>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</si>
  <si>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</si>
  <si>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</si>
  <si>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</si>
  <si>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</si>
  <si>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</si>
  <si>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</si>
  <si>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</si>
  <si>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</si>
  <si>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</si>
  <si>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</si>
  <si>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</si>
  <si>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</si>
  <si>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</si>
  <si>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</si>
  <si>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</si>
  <si>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</si>
  <si>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</si>
  <si>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</si>
  <si>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</si>
  <si>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</si>
  <si>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</si>
  <si>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</si>
  <si>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</si>
  <si>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</si>
  <si>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</si>
  <si>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</si>
  <si>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</si>
  <si>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</si>
  <si>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</si>
  <si>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</si>
  <si>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</si>
  <si>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</si>
  <si>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</si>
  <si>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</si>
  <si>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</si>
  <si>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</si>
  <si>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</si>
  <si>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</si>
  <si>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</si>
  <si>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</si>
  <si>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</si>
  <si>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</si>
  <si>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</si>
  <si>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</si>
  <si>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</si>
  <si>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</si>
  <si>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</si>
  <si>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</si>
  <si>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</si>
  <si>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</si>
  <si>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</si>
  <si>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</si>
  <si>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</si>
  <si>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</si>
  <si>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</si>
  <si>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</si>
  <si>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</si>
  <si>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</si>
  <si>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</si>
  <si>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</si>
  <si>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</si>
  <si>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</si>
  <si>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</si>
  <si>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</si>
  <si>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</si>
  <si>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</si>
  <si>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</si>
  <si>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</si>
  <si>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</si>
  <si>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</si>
  <si>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</si>
  <si>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</si>
  <si>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</si>
  <si>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</si>
  <si>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</si>
  <si>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</si>
  <si>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</si>
  <si>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</si>
  <si>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</si>
  <si>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</si>
  <si>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</si>
  <si>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</si>
  <si>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</si>
  <si>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</si>
  <si>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</si>
  <si>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</si>
  <si>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</si>
  <si>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</si>
  <si>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</si>
  <si>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</si>
  <si>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</si>
  <si>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</si>
  <si>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</si>
  <si>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</si>
  <si>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</si>
  <si>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</si>
  <si>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</si>
  <si>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</si>
  <si>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</si>
  <si>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</si>
  <si>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</si>
  <si>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</si>
  <si>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</si>
  <si>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</si>
  <si>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</si>
  <si>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</si>
  <si>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</si>
  <si>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</si>
  <si>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</si>
  <si>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</si>
  <si>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</si>
  <si>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</si>
  <si>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</si>
  <si>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</si>
  <si>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</si>
  <si>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</si>
  <si>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</si>
  <si>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</si>
  <si>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</si>
  <si>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</si>
  <si>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</si>
  <si>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</si>
  <si>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</si>
  <si>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</si>
  <si>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</si>
  <si>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</si>
  <si>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</si>
  <si>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</si>
  <si>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</si>
  <si>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</si>
  <si>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</si>
  <si>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</si>
  <si>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</si>
  <si>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</si>
  <si>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</si>
  <si>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</si>
  <si>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</si>
  <si>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</si>
  <si>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</si>
  <si>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</si>
  <si>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</si>
  <si>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</si>
  <si>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</si>
  <si>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</si>
  <si>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</si>
  <si>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</si>
  <si>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</si>
  <si>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</si>
  <si>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</si>
  <si>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</si>
  <si>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</si>
  <si>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</si>
  <si>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</si>
  <si>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</si>
  <si>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</si>
  <si>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</si>
  <si>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</si>
  <si>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</si>
  <si>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</si>
  <si>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</si>
  <si>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</si>
  <si>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</si>
  <si>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</si>
  <si>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</si>
  <si>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</si>
  <si>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</si>
  <si>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</si>
  <si>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</si>
  <si>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</si>
  <si>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</si>
  <si>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</si>
  <si>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</si>
  <si>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</si>
  <si>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</si>
  <si>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</si>
  <si>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</si>
  <si>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</si>
  <si>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</si>
  <si>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</si>
  <si>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</si>
  <si>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</si>
  <si>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</si>
  <si>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</si>
  <si>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</si>
  <si>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</si>
  <si>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</si>
  <si>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</si>
  <si>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</si>
  <si>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</si>
  <si>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</si>
  <si>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</si>
  <si>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</si>
  <si>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</si>
  <si>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</si>
  <si>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</si>
  <si>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</si>
  <si>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</si>
  <si>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</si>
  <si>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</si>
  <si>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</si>
  <si>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</si>
  <si>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</si>
  <si>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</si>
  <si>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</si>
  <si>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</si>
  <si>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</si>
  <si>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</si>
  <si>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</si>
  <si>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</si>
  <si>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</si>
  <si>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</si>
  <si>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</si>
  <si>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</si>
  <si>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</si>
  <si>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</si>
  <si>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</si>
  <si>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</si>
  <si>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</si>
  <si>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</si>
  <si>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</si>
  <si>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</si>
  <si>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</si>
  <si>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</si>
  <si>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</si>
  <si>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</si>
  <si>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</si>
  <si>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</si>
  <si>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</si>
  <si>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</si>
  <si>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</si>
  <si>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</si>
  <si>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</si>
  <si>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</si>
  <si>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</si>
  <si>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</si>
  <si>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</si>
  <si>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</si>
  <si>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</si>
  <si>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</si>
  <si>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</si>
  <si>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</si>
  <si>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</si>
  <si>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</si>
  <si>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</si>
  <si>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</si>
  <si>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</si>
  <si>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</si>
  <si>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</si>
  <si>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</si>
  <si>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</si>
  <si>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</si>
  <si>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</si>
  <si>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</si>
  <si>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</si>
  <si>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</si>
  <si>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</si>
  <si>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</si>
  <si>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</si>
  <si>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</si>
  <si>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</si>
  <si>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</si>
  <si>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</si>
  <si>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</si>
  <si>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</si>
  <si>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</si>
  <si>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</si>
  <si>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</si>
  <si>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</si>
  <si>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</si>
  <si>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</si>
  <si>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</si>
  <si>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</si>
  <si>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</si>
  <si>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</si>
  <si>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</si>
  <si>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</si>
  <si>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</si>
  <si>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</si>
  <si>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</si>
  <si>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</si>
  <si>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</si>
  <si>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</si>
  <si>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</si>
  <si>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</si>
  <si>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</si>
  <si>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</si>
  <si>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</si>
  <si>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</si>
  <si>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</si>
  <si>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</si>
  <si>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</si>
  <si>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</si>
  <si>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</si>
  <si>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</si>
  <si>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</si>
  <si>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</si>
  <si>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</si>
  <si>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</si>
  <si>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</si>
  <si>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</si>
  <si>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</si>
  <si>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</si>
  <si>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</si>
  <si>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</si>
  <si>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</si>
  <si>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</si>
  <si>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</si>
  <si>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</si>
  <si>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</si>
  <si>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</si>
  <si>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</si>
  <si>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</si>
  <si>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</si>
  <si>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</si>
  <si>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</si>
  <si>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</si>
  <si>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</si>
  <si>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</si>
  <si>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</si>
  <si>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</si>
  <si>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</si>
  <si>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</si>
  <si>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</si>
  <si>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</si>
  <si>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</si>
  <si>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</si>
  <si>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</si>
  <si>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</si>
  <si>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</si>
  <si>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</si>
  <si>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</si>
  <si>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</si>
  <si>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</si>
  <si>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</si>
  <si>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</si>
  <si>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</si>
  <si>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</si>
  <si>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</si>
  <si>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</si>
  <si>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</si>
  <si>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</si>
  <si>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</si>
  <si>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</si>
  <si>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</si>
  <si>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</si>
  <si>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</si>
  <si>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</si>
  <si>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</si>
  <si>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</si>
  <si>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</si>
  <si>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</si>
  <si>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</si>
  <si>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</si>
  <si>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</si>
  <si>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</si>
  <si>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</si>
  <si>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</si>
  <si>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</si>
  <si>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</si>
  <si>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</si>
  <si>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</si>
  <si>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</si>
  <si>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</si>
  <si>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</si>
  <si>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</si>
  <si>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</si>
  <si>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</si>
  <si>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</si>
  <si>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</si>
  <si>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</si>
  <si>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</si>
  <si>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</si>
  <si>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</si>
  <si>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</si>
  <si>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</si>
  <si>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</si>
  <si>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</si>
  <si>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</si>
  <si>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</si>
  <si>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</si>
  <si>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</si>
  <si>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</si>
  <si>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</si>
  <si>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</si>
  <si>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</si>
  <si>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</si>
  <si>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</si>
  <si>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</si>
  <si>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</si>
  <si>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</si>
  <si>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</si>
  <si>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</si>
  <si>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</si>
  <si>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</si>
  <si>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</si>
  <si>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</si>
  <si>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</si>
  <si>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</si>
  <si>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</si>
  <si>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</si>
  <si>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</si>
  <si>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</si>
  <si>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</si>
  <si>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</si>
  <si>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</si>
  <si>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</si>
  <si>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</si>
  <si>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</si>
  <si>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</si>
  <si>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</si>
  <si>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</si>
  <si>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</si>
  <si>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</si>
  <si>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</si>
  <si>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</si>
  <si>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</si>
  <si>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</si>
  <si>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</si>
  <si>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</si>
  <si>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</si>
  <si>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</si>
  <si>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</si>
  <si>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</si>
  <si>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</si>
  <si>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</si>
  <si>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</si>
  <si>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</si>
  <si>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</si>
  <si>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</si>
  <si>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</si>
  <si>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</si>
  <si>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</si>
  <si>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</si>
  <si>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</si>
  <si>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</si>
  <si>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</si>
  <si>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</si>
  <si>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</si>
  <si>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</si>
  <si>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</si>
  <si>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</si>
  <si>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</si>
  <si>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</si>
  <si>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</si>
  <si>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</si>
  <si>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</si>
  <si>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</si>
  <si>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</si>
  <si>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</si>
  <si>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</si>
  <si>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</si>
  <si>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</si>
  <si>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</si>
  <si>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</si>
  <si>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</si>
  <si>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</si>
  <si>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</si>
  <si>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</si>
  <si>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</si>
  <si>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</si>
  <si>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</si>
  <si>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</si>
  <si>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</si>
  <si>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</si>
  <si>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</si>
  <si>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</si>
  <si>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</si>
  <si>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</si>
  <si>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</si>
  <si>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</si>
  <si>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</si>
  <si>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</si>
  <si>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</si>
  <si>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</si>
  <si>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</si>
  <si>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</si>
  <si>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</si>
  <si>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</si>
  <si>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</si>
  <si>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</si>
  <si>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</si>
  <si>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</si>
  <si>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</si>
  <si>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</si>
  <si>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</si>
  <si>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</si>
  <si>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</si>
  <si>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</si>
  <si>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</si>
  <si>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</si>
  <si>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</si>
  <si>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</si>
  <si>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</si>
  <si>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</si>
  <si>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</si>
  <si>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</si>
  <si>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</si>
  <si>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</si>
  <si>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</si>
  <si>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</si>
  <si>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</si>
  <si>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</si>
  <si>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</si>
  <si>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</si>
  <si>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</si>
  <si>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</si>
  <si>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</si>
  <si>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</si>
  <si>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</si>
  <si>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</si>
  <si>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</si>
  <si>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</si>
  <si>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</si>
  <si>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</si>
  <si>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</si>
  <si>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</si>
  <si>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</si>
  <si>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</si>
  <si>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</si>
  <si>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</si>
  <si>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</si>
  <si>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</si>
  <si>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</si>
  <si>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</si>
  <si>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</si>
  <si>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</si>
  <si>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</si>
  <si>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</si>
  <si>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</si>
  <si>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</si>
  <si>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</si>
  <si>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</si>
  <si>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</si>
  <si>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</si>
  <si>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</si>
  <si>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</si>
  <si>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</si>
  <si>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</si>
  <si>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</si>
  <si>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</si>
  <si>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</si>
  <si>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</si>
  <si>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</si>
  <si>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</si>
  <si>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</si>
  <si>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</si>
  <si>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</si>
  <si>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</si>
  <si>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</si>
  <si>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</si>
  <si>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</si>
  <si>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</si>
  <si>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</si>
  <si>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</si>
  <si>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</si>
  <si>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</si>
  <si>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</si>
  <si>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</si>
  <si>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</si>
  <si>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</si>
  <si>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</si>
  <si>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</si>
  <si>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</si>
  <si>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</si>
  <si>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</si>
  <si>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</si>
  <si>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</si>
  <si>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</si>
  <si>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</si>
  <si>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</si>
  <si>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</si>
  <si>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</si>
  <si>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</si>
  <si>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</si>
  <si>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</si>
  <si>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</si>
  <si>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</si>
  <si>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</si>
  <si>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</si>
  <si>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</si>
  <si>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</si>
  <si>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</si>
  <si>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</si>
  <si>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</si>
  <si>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</si>
  <si>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</si>
  <si>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</si>
  <si>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</si>
  <si>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</si>
  <si>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</si>
  <si>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</si>
  <si>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</si>
  <si>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</si>
  <si>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</si>
  <si>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</si>
  <si>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</si>
  <si>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</si>
  <si>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</si>
  <si>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</si>
  <si>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</si>
  <si>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</si>
  <si>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</si>
  <si>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</si>
  <si>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</si>
  <si>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</si>
  <si>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</si>
  <si>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</si>
  <si>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</si>
  <si>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</si>
  <si>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</si>
  <si>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</si>
  <si>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</si>
  <si>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</si>
  <si>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</si>
  <si>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</si>
  <si>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</si>
  <si>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</si>
  <si>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</si>
  <si>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</si>
  <si>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</si>
  <si>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</si>
  <si>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</si>
  <si>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</si>
  <si>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</si>
  <si>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</si>
  <si>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</si>
  <si>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</si>
  <si>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</si>
  <si>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</si>
  <si>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</si>
  <si>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</si>
  <si>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</si>
  <si>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</si>
  <si>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</si>
  <si>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</si>
  <si>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</si>
  <si>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</si>
  <si>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</si>
  <si>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</si>
  <si>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</si>
  <si>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</si>
  <si>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</si>
  <si>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</si>
  <si>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</si>
  <si>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</si>
  <si>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</si>
  <si>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</si>
  <si>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</si>
  <si>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</si>
  <si>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</si>
  <si>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</si>
  <si>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</si>
  <si>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</si>
  <si>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</si>
  <si>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</si>
  <si>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</si>
  <si>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</si>
  <si>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</si>
  <si>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</si>
  <si>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</si>
  <si>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</si>
  <si>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</si>
  <si>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</si>
  <si>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</si>
  <si>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</si>
  <si>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</si>
  <si>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</si>
  <si>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</si>
  <si>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</si>
  <si>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</si>
  <si>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</si>
  <si>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</si>
  <si>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</si>
  <si>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</si>
  <si>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</si>
  <si>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</si>
  <si>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</si>
  <si>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</si>
  <si>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</si>
  <si>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</si>
  <si>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</si>
  <si>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</si>
  <si>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</si>
  <si>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</si>
  <si>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</si>
  <si>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</si>
  <si>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</si>
  <si>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</si>
  <si>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</si>
  <si>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</si>
  <si>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</si>
  <si>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</si>
  <si>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</si>
  <si>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</si>
  <si>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</si>
  <si>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</si>
  <si>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</si>
  <si>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</si>
  <si>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</si>
  <si>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</si>
  <si>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</si>
  <si>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</si>
  <si>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</si>
  <si>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</si>
  <si>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</si>
  <si>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</si>
  <si>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</si>
  <si>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</si>
  <si>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</si>
  <si>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</si>
  <si>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</si>
  <si>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</si>
  <si>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</si>
  <si>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</si>
  <si>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</si>
  <si>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</si>
  <si>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</si>
  <si>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</si>
  <si>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</si>
  <si>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</si>
  <si>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</si>
  <si>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</si>
  <si>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</si>
  <si>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</si>
  <si>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</si>
  <si>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</si>
  <si>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</si>
  <si>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</si>
  <si>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</si>
  <si>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</si>
  <si>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</si>
  <si>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</si>
  <si>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</si>
  <si>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</si>
  <si>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</si>
  <si>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</si>
  <si>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</si>
  <si>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</si>
  <si>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</si>
  <si>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</si>
  <si>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</si>
  <si>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</si>
  <si>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</si>
  <si>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</si>
  <si>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</si>
  <si>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</si>
  <si>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</si>
  <si>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</si>
  <si>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</si>
  <si>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</si>
  <si>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</si>
  <si>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</si>
  <si>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</si>
  <si>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</si>
  <si>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</si>
  <si>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</si>
  <si>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</si>
  <si>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</si>
  <si>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</si>
  <si>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</si>
  <si>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</si>
  <si>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</si>
  <si>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</si>
  <si>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</si>
  <si>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</si>
  <si>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</si>
  <si>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</si>
  <si>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</si>
  <si>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</si>
  <si>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</si>
  <si>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</si>
  <si>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</si>
  <si>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</si>
  <si>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</si>
  <si>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</si>
  <si>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</si>
  <si>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</si>
  <si>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</si>
  <si>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</si>
  <si>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</si>
  <si>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</si>
  <si>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</si>
  <si>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</si>
  <si>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</si>
  <si>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</si>
  <si>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</si>
  <si>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</si>
  <si>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</si>
  <si>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</si>
  <si>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</si>
  <si>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</si>
  <si>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</si>
  <si>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</si>
  <si>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</si>
  <si>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</si>
  <si>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</si>
  <si>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</si>
  <si>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</si>
  <si>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</si>
  <si>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</si>
  <si>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</si>
  <si>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</si>
  <si>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</si>
  <si>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</si>
  <si>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</si>
  <si>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</si>
  <si>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</si>
  <si>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</si>
  <si>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</si>
  <si>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</si>
  <si>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</si>
  <si>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</si>
  <si>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</si>
  <si>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</si>
  <si>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</si>
  <si>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</si>
  <si>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</si>
  <si>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</si>
  <si>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</si>
  <si>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</si>
  <si>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</si>
  <si>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</si>
  <si>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</si>
  <si>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</si>
  <si>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</si>
  <si>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</si>
  <si>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</si>
  <si>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</si>
  <si>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</si>
  <si>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</si>
  <si>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</si>
  <si>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</si>
  <si>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</si>
  <si>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</si>
  <si>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</si>
  <si>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</si>
  <si>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</si>
  <si>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</si>
  <si>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</si>
  <si>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</si>
  <si>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</si>
  <si>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</si>
  <si>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</si>
  <si>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</si>
  <si>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</si>
  <si>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</si>
  <si>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</si>
  <si>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</si>
  <si>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</si>
  <si>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</si>
  <si>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</si>
  <si>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</si>
  <si>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</si>
  <si>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</si>
  <si>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</si>
  <si>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</si>
  <si>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</si>
  <si>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</si>
  <si>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</si>
  <si>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</si>
  <si>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</si>
  <si>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</si>
  <si>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</si>
  <si>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</si>
  <si>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</si>
  <si>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</si>
  <si>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</si>
  <si>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</si>
  <si>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</si>
  <si>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</si>
  <si>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</si>
  <si>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</si>
  <si>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</si>
  <si>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</si>
  <si>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</si>
  <si>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</si>
  <si>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</si>
  <si>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</si>
  <si>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</si>
  <si>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</si>
  <si>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</si>
  <si>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</si>
  <si>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</si>
  <si>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</si>
  <si>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</si>
  <si>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</si>
  <si>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</si>
  <si>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</si>
  <si>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</si>
  <si>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</si>
  <si>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</si>
  <si>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</si>
  <si>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</si>
  <si>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</si>
  <si>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</si>
  <si>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</si>
  <si>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</si>
  <si>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</si>
  <si>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</si>
  <si>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</si>
  <si>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</si>
  <si>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</si>
  <si>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</si>
  <si>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</si>
  <si>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</si>
  <si>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</si>
  <si>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</si>
  <si>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</si>
  <si>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</si>
  <si>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</si>
  <si>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</si>
  <si>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</si>
  <si>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</si>
  <si>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</si>
  <si>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</si>
  <si>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</si>
  <si>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</si>
  <si>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</si>
  <si>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</si>
  <si>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</si>
  <si>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</si>
  <si>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</si>
  <si>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</si>
  <si>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</si>
  <si>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</si>
  <si>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</si>
  <si>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</si>
  <si>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</si>
  <si>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</si>
  <si>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</si>
  <si>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</si>
  <si>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</si>
  <si>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</si>
  <si>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</si>
  <si>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</si>
  <si>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</si>
  <si>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</si>
  <si>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</si>
  <si>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</si>
  <si>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</si>
  <si>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</si>
  <si>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</si>
  <si>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</si>
  <si>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</si>
  <si>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</si>
  <si>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</si>
  <si>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</si>
  <si>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</si>
  <si>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</si>
  <si>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</si>
  <si>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</si>
  <si>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</si>
  <si>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</si>
  <si>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</si>
  <si>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</si>
  <si>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</si>
  <si>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</si>
  <si>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</si>
  <si>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</si>
  <si>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</si>
  <si>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</si>
  <si>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</si>
  <si>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</si>
  <si>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</si>
  <si>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</si>
  <si>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</si>
  <si>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</si>
  <si>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</si>
  <si>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</si>
  <si>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</si>
  <si>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</si>
  <si>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</si>
  <si>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</si>
  <si>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</si>
  <si>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</si>
  <si>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</si>
  <si>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</si>
  <si>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</si>
  <si>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</si>
  <si>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</si>
  <si>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</si>
  <si>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</si>
  <si>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</si>
  <si>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</si>
  <si>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</si>
  <si>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</si>
  <si>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</si>
  <si>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</si>
  <si>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</si>
  <si>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</si>
  <si>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</si>
  <si>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</si>
  <si>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</si>
  <si>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</si>
  <si>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</si>
  <si>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</si>
  <si>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</si>
  <si>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</si>
  <si>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</si>
  <si>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</si>
  <si>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</si>
  <si>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</si>
  <si>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</si>
  <si>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</si>
  <si>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</si>
  <si>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</si>
  <si>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</si>
  <si>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</si>
  <si>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</si>
  <si>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</si>
  <si>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</si>
  <si>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</si>
  <si>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</si>
  <si>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</si>
  <si>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</si>
  <si>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</si>
  <si>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</si>
  <si>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</si>
  <si>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</si>
  <si>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</si>
  <si>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</si>
  <si>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</si>
  <si>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</si>
  <si>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</si>
  <si>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</si>
  <si>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</si>
  <si>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</si>
  <si>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</si>
  <si>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</si>
  <si>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</si>
  <si>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</si>
  <si>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</si>
  <si>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</si>
  <si>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</si>
  <si>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</si>
  <si>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</si>
  <si>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</si>
  <si>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</si>
  <si>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</si>
  <si>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</si>
  <si>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</si>
  <si>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</si>
  <si>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</si>
  <si>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</si>
  <si>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</si>
  <si>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</si>
  <si>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</si>
  <si>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</si>
  <si>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</si>
  <si>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</si>
  <si>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</si>
  <si>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</si>
  <si>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</si>
  <si>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</si>
  <si>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</si>
  <si>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</si>
  <si>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</si>
  <si>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</si>
  <si>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</si>
  <si>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</si>
  <si>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</si>
  <si>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</si>
  <si>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</si>
  <si>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</si>
  <si>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</si>
  <si>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</si>
  <si>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</si>
  <si>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</si>
  <si>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</si>
  <si>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</si>
  <si>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</si>
  <si>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</si>
  <si>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</si>
  <si>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</si>
  <si>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</si>
  <si>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</si>
  <si>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</si>
  <si>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</si>
  <si>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</si>
  <si>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</si>
  <si>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</si>
  <si>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</si>
  <si>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</si>
  <si>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</si>
  <si>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</si>
  <si>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</si>
  <si>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</si>
  <si>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</si>
  <si>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</si>
  <si>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</si>
  <si>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</si>
  <si>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</si>
  <si>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</si>
  <si>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</si>
  <si>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</si>
  <si>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</si>
  <si>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</si>
  <si>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</si>
  <si>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</si>
  <si>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</si>
  <si>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</si>
  <si>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</si>
  <si>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</si>
  <si>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</si>
  <si>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</si>
  <si>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</si>
  <si>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</si>
  <si>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</si>
  <si>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</si>
  <si>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</si>
  <si>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</si>
  <si>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</si>
  <si>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</si>
  <si>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</si>
  <si>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</si>
  <si>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</si>
  <si>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</si>
  <si>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</si>
  <si>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</si>
  <si>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</si>
  <si>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</si>
  <si>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</si>
  <si>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</si>
  <si>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</si>
  <si>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</si>
  <si>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</si>
  <si>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</si>
  <si>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</si>
  <si>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</si>
  <si>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</si>
  <si>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</si>
  <si>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</si>
  <si>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</si>
  <si>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</si>
  <si>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</si>
  <si>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</si>
  <si>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</si>
  <si>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</si>
  <si>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</si>
  <si>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</si>
  <si>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</si>
  <si>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</si>
  <si>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</si>
  <si>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</si>
  <si>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</si>
  <si>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</si>
  <si>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</si>
  <si>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</si>
  <si>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</si>
  <si>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</si>
  <si>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</si>
  <si>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</si>
  <si>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</si>
  <si>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</si>
  <si>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</si>
  <si>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</si>
  <si>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</si>
  <si>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</si>
  <si>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</si>
  <si>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</si>
  <si>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</si>
  <si>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</si>
  <si>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</si>
  <si>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</si>
  <si>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</si>
  <si>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</si>
  <si>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</si>
  <si>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</si>
  <si>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</si>
  <si>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</si>
  <si>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</si>
  <si>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</si>
  <si>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</si>
  <si>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</si>
  <si>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</si>
  <si>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</si>
  <si>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</si>
  <si>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</si>
  <si>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</si>
  <si>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</si>
  <si>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</si>
  <si>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</si>
  <si>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</si>
  <si>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</si>
  <si>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</si>
  <si>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</si>
  <si>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</si>
  <si>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</si>
  <si>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</si>
  <si>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</si>
  <si>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</si>
  <si>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</si>
  <si>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</si>
  <si>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</si>
  <si>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</si>
  <si>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</si>
  <si>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</si>
  <si>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</si>
  <si>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</si>
  <si>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</si>
  <si>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</si>
  <si>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</si>
  <si>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</si>
  <si>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</si>
  <si>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</si>
  <si>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</si>
  <si>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</si>
  <si>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</si>
  <si>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</si>
  <si>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</si>
  <si>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</si>
  <si>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</si>
  <si>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</si>
  <si>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</si>
  <si>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</si>
  <si>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</si>
  <si>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</si>
  <si>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</si>
  <si>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</si>
  <si>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</si>
  <si>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</si>
  <si>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</si>
  <si>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</si>
  <si>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</si>
  <si>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</si>
  <si>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</si>
  <si>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</si>
  <si>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</si>
  <si>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</si>
  <si>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</si>
  <si>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</si>
  <si>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</si>
  <si>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</si>
  <si>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</si>
  <si>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</si>
  <si>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</si>
  <si>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</si>
  <si>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</si>
  <si>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</si>
  <si>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</si>
  <si>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</si>
  <si>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</si>
  <si>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</si>
  <si>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</si>
  <si>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</si>
  <si>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</si>
  <si>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</si>
  <si>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</si>
  <si>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</si>
  <si>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</si>
  <si>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</si>
  <si>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</si>
  <si>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</si>
  <si>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</si>
  <si>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</si>
  <si>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</si>
  <si>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</si>
  <si>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</si>
  <si>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</si>
  <si>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</si>
  <si>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</si>
  <si>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</si>
  <si>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</si>
  <si>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</si>
  <si>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</si>
  <si>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</si>
  <si>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</si>
  <si>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</si>
  <si>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</si>
  <si>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</si>
  <si>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</si>
  <si>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</si>
  <si>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</si>
  <si>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</si>
  <si>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</si>
  <si>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</si>
  <si>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</si>
  <si>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</si>
  <si>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</si>
  <si>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</si>
  <si>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</si>
  <si>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</si>
  <si>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</si>
  <si>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</si>
  <si>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</si>
  <si>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</si>
  <si>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</si>
  <si>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</si>
  <si>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</si>
  <si>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</si>
  <si>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</si>
  <si>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</si>
  <si>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</si>
  <si>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</si>
  <si>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</si>
  <si>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</si>
  <si>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</si>
  <si>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</si>
  <si>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</si>
  <si>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</si>
  <si>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</si>
  <si>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</si>
  <si>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</si>
  <si>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</si>
  <si>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</si>
  <si>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</si>
  <si>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</si>
  <si>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</si>
  <si>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</si>
  <si>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</si>
  <si>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</si>
  <si>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</si>
  <si>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</si>
  <si>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</si>
  <si>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</si>
  <si>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</si>
  <si>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</si>
  <si>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</si>
  <si>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</si>
  <si>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</si>
  <si>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</si>
  <si>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</si>
  <si>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</si>
  <si>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</si>
  <si>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</si>
  <si>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</si>
  <si>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</si>
  <si>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</si>
  <si>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</si>
  <si>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</si>
  <si>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</si>
  <si>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</si>
  <si>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</si>
  <si>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</si>
  <si>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</si>
  <si>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</si>
  <si>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</si>
  <si>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</si>
  <si>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</si>
  <si>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</si>
  <si>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</si>
  <si>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</si>
  <si>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</si>
  <si>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</si>
  <si>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</si>
  <si>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</si>
  <si>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</si>
  <si>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</si>
  <si>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</si>
  <si>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</si>
  <si>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</si>
  <si>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</si>
  <si>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</si>
  <si>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</si>
  <si>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</si>
  <si>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</si>
  <si>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</si>
  <si>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</si>
  <si>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</si>
  <si>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</si>
  <si>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</si>
  <si>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</si>
  <si>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</si>
  <si>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</si>
  <si>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</si>
  <si>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</si>
  <si>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</si>
  <si>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</si>
  <si>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</si>
  <si>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</si>
  <si>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</si>
  <si>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</si>
  <si>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</si>
  <si>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</si>
  <si>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</si>
  <si>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</si>
  <si>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</si>
  <si>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</si>
  <si>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</si>
  <si>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</si>
  <si>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</si>
  <si>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</si>
  <si>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</si>
  <si>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</si>
  <si>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</si>
  <si>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</si>
  <si>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</si>
  <si>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</si>
  <si>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</si>
  <si>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</si>
  <si>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</si>
  <si>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</si>
  <si>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</si>
  <si>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</si>
  <si>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</si>
  <si>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</si>
  <si>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</si>
  <si>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</si>
  <si>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</si>
  <si>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</si>
  <si>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</si>
  <si>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</si>
  <si>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</si>
  <si>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</si>
  <si>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</si>
  <si>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</si>
  <si>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</si>
  <si>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</si>
  <si>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</si>
  <si>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</si>
  <si>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</si>
  <si>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</si>
  <si>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</si>
  <si>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</si>
  <si>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</si>
  <si>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</si>
  <si>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</si>
  <si>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</si>
  <si>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</si>
  <si>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</si>
  <si>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</si>
  <si>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</si>
  <si>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</si>
  <si>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</si>
  <si>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</si>
  <si>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</si>
  <si>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</si>
  <si>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</si>
  <si>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</si>
  <si>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</si>
  <si>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</si>
  <si>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</si>
  <si>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</si>
  <si>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</si>
  <si>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</si>
  <si>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</si>
  <si>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</si>
  <si>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</si>
  <si>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</si>
  <si>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</si>
  <si>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</si>
  <si>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</si>
  <si>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</si>
  <si>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</si>
  <si>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</si>
  <si>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</si>
  <si>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</si>
  <si>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</si>
  <si>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</si>
  <si>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</si>
  <si>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</si>
  <si>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</si>
  <si>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</si>
  <si>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</si>
  <si>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</si>
  <si>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</si>
  <si>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</si>
  <si>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</si>
  <si>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</si>
  <si>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</si>
  <si>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</si>
  <si>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</si>
  <si>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</si>
  <si>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</si>
  <si>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</si>
  <si>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</si>
  <si>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</si>
  <si>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</si>
  <si>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</si>
  <si>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</si>
  <si>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</si>
  <si>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</si>
  <si>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</si>
  <si>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</si>
  <si>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</si>
  <si>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</si>
  <si>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</si>
  <si>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</si>
  <si>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</si>
  <si>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</si>
  <si>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</si>
  <si>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</si>
  <si>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</si>
  <si>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</si>
  <si>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</si>
  <si>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</si>
  <si>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</si>
  <si>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</si>
  <si>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</si>
  <si>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</si>
  <si>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</si>
  <si>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</si>
  <si>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</si>
  <si>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</si>
  <si>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</si>
  <si>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</si>
  <si>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</si>
  <si>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</si>
  <si>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</si>
  <si>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</si>
  <si>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</si>
  <si>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</si>
  <si>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</si>
  <si>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</si>
  <si>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</si>
  <si>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</si>
  <si>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</si>
  <si>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</si>
  <si>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</si>
  <si>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</si>
  <si>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</si>
  <si>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</si>
  <si>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</si>
  <si>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</si>
  <si>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</si>
  <si>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</si>
  <si>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</si>
  <si>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</si>
  <si>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</si>
  <si>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</si>
  <si>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</si>
  <si>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</si>
  <si>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</si>
  <si>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</si>
  <si>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</si>
  <si>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</si>
  <si>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</si>
  <si>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</si>
  <si>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</si>
  <si>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</si>
  <si>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</si>
  <si>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</si>
  <si>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</si>
  <si>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</si>
  <si>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</si>
  <si>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</si>
  <si>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</si>
  <si>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</si>
  <si>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</si>
  <si>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</si>
  <si>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</si>
  <si>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</si>
  <si>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</si>
  <si>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</si>
  <si>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</si>
  <si>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</si>
  <si>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</si>
  <si>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</si>
  <si>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</si>
  <si>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</si>
  <si>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</si>
  <si>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</si>
  <si>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</si>
  <si>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</si>
  <si>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</si>
  <si>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</si>
  <si>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</si>
  <si>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</si>
  <si>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</si>
  <si>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</si>
  <si>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</si>
  <si>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</si>
  <si>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</si>
  <si>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</si>
  <si>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</si>
  <si>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</si>
  <si>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</si>
  <si>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</si>
  <si>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</si>
  <si>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</si>
  <si>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</si>
  <si>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</si>
  <si>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</si>
  <si>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</si>
  <si>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</si>
  <si>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</si>
  <si>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</si>
  <si>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</si>
  <si>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</si>
  <si>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</si>
  <si>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</si>
  <si>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</si>
  <si>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</si>
  <si>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</si>
  <si>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</si>
  <si>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</si>
  <si>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</si>
  <si>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</si>
  <si>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</si>
  <si>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</si>
  <si>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</si>
  <si>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</si>
  <si>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</si>
  <si>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</si>
  <si>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</si>
  <si>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</si>
  <si>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</si>
  <si>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</si>
  <si>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</si>
  <si>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</si>
  <si>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</si>
  <si>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</si>
  <si>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</si>
  <si>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</si>
  <si>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</si>
  <si>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</si>
  <si>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</si>
  <si>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</si>
  <si>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</si>
  <si>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</si>
  <si>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</si>
  <si>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</si>
  <si>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</si>
  <si>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</si>
  <si>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</si>
  <si>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</si>
  <si>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</si>
  <si>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</si>
  <si>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</si>
  <si>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</si>
  <si>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</si>
  <si>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</si>
  <si>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</si>
  <si>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</si>
  <si>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</si>
  <si>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</si>
  <si>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</si>
  <si>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</si>
  <si>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</si>
  <si>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</si>
  <si>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</si>
  <si>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</si>
  <si>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</si>
  <si>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</si>
  <si>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</si>
  <si>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</si>
  <si>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</si>
  <si>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</si>
  <si>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</si>
  <si>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</si>
  <si>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</si>
  <si>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</si>
  <si>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</si>
  <si>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</si>
  <si>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</si>
  <si>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</si>
  <si>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</si>
  <si>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</si>
  <si>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</si>
  <si>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</si>
  <si>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</si>
  <si>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</si>
  <si>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</si>
  <si>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</si>
  <si>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</si>
  <si>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</si>
  <si>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</si>
  <si>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</si>
  <si>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</si>
  <si>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</si>
  <si>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</si>
  <si>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</si>
  <si>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</si>
  <si>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</si>
  <si>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</si>
  <si>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</si>
  <si>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</si>
  <si>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</si>
  <si>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</si>
  <si>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</si>
  <si>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</si>
  <si>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</si>
  <si>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</si>
  <si>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</si>
  <si>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</si>
  <si>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</si>
  <si>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</si>
  <si>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</si>
  <si>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</si>
  <si>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</si>
  <si>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</si>
  <si>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</si>
  <si>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</si>
  <si>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</si>
  <si>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</si>
  <si>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</si>
  <si>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</si>
  <si>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</si>
  <si>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</si>
  <si>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</si>
  <si>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</si>
  <si>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</si>
  <si>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</si>
  <si>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</si>
  <si>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</si>
  <si>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</si>
  <si>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</si>
  <si>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</si>
  <si>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</si>
  <si>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</si>
  <si>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</si>
  <si>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</si>
  <si>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</si>
  <si>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</si>
  <si>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</si>
  <si>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</si>
  <si>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</si>
  <si>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</si>
  <si>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</si>
  <si>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</si>
  <si>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</si>
  <si>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</si>
  <si>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</si>
  <si>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</si>
  <si>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</si>
  <si>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</si>
  <si>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</si>
  <si>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</si>
  <si>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</si>
  <si>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</si>
  <si>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</si>
  <si>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</si>
  <si>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</si>
  <si>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</si>
  <si>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</si>
  <si>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</si>
  <si>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</si>
  <si>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</si>
  <si>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</si>
  <si>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</si>
  <si>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</si>
  <si>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</si>
  <si>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</si>
  <si>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</si>
  <si>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</si>
  <si>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</si>
  <si>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</si>
  <si>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</si>
  <si>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</si>
  <si>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</si>
  <si>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</si>
  <si>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</si>
  <si>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</si>
  <si>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</si>
  <si>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</si>
  <si>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</si>
  <si>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</si>
  <si>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</si>
  <si>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</si>
  <si>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</si>
  <si>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</si>
  <si>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</si>
  <si>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</si>
  <si>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</si>
  <si>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</si>
  <si>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</si>
  <si>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</si>
  <si>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</si>
  <si>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</si>
  <si>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</si>
  <si>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</si>
  <si>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</si>
  <si>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</si>
  <si>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</si>
  <si>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</si>
  <si>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</si>
  <si>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</si>
  <si>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</si>
  <si>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</si>
  <si>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</si>
  <si>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</si>
  <si>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</si>
  <si>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</si>
  <si>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</si>
  <si>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</si>
  <si>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</si>
  <si>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</si>
  <si>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</si>
  <si>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</si>
  <si>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</si>
  <si>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</si>
  <si>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</si>
  <si>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</si>
  <si>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</si>
  <si>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</si>
  <si>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</si>
  <si>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</si>
  <si>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</si>
  <si>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</si>
  <si>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</si>
  <si>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</si>
  <si>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</si>
  <si>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</si>
  <si>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</si>
  <si>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</si>
  <si>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</si>
  <si>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</si>
  <si>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</si>
  <si>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</si>
  <si>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</si>
  <si>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</si>
  <si>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</si>
  <si>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</si>
  <si>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</si>
  <si>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</si>
  <si>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</si>
  <si>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</si>
  <si>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</si>
  <si>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</si>
  <si>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</si>
  <si>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</si>
  <si>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</si>
  <si>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</si>
  <si>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</si>
  <si>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</si>
  <si>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</si>
  <si>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</si>
  <si>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</si>
  <si>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</si>
  <si>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</si>
  <si>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</si>
  <si>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</si>
  <si>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</si>
  <si>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</si>
  <si>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</si>
  <si>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</si>
  <si>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</si>
  <si>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</si>
  <si>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</si>
  <si>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</si>
  <si>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</si>
  <si>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</si>
  <si>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</si>
  <si>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</si>
  <si>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</si>
  <si>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</si>
  <si>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</si>
  <si>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</si>
  <si>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</si>
  <si>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</si>
  <si>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</si>
  <si>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</si>
  <si>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</si>
  <si>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</si>
  <si>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</si>
  <si>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</si>
  <si>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</si>
  <si>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</si>
  <si>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</si>
  <si>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</si>
  <si>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</si>
  <si>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</si>
  <si>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</si>
  <si>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</si>
  <si>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</si>
  <si>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</si>
  <si>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</si>
  <si>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</si>
  <si>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</si>
  <si>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</si>
  <si>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</si>
  <si>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</si>
  <si>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</si>
  <si>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</si>
  <si>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</si>
  <si>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</si>
  <si>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</si>
  <si>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</si>
  <si>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</si>
  <si>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</si>
  <si>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</si>
  <si>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</si>
  <si>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</si>
  <si>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</si>
  <si>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</si>
  <si>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</si>
  <si>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</si>
  <si>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</si>
  <si>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</si>
  <si>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</si>
  <si>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</si>
  <si>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</si>
  <si>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</si>
  <si>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</si>
  <si>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</si>
  <si>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</si>
  <si>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</si>
  <si>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</si>
  <si>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</si>
  <si>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</si>
  <si>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</si>
  <si>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</si>
  <si>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</si>
  <si>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</si>
  <si>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</si>
  <si>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</si>
  <si>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</si>
  <si>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</si>
  <si>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</si>
  <si>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</si>
  <si>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</si>
  <si>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</si>
  <si>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</si>
  <si>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</si>
  <si>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</si>
  <si>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</si>
  <si>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</si>
  <si>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</si>
  <si>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</si>
  <si>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</si>
  <si>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</si>
  <si>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</si>
  <si>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</si>
  <si>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</si>
  <si>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</si>
  <si>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</si>
  <si>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</si>
  <si>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</si>
  <si>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</si>
  <si>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</si>
  <si>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</si>
  <si>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</si>
  <si>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</si>
  <si>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</si>
  <si>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</si>
  <si>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</si>
  <si>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</si>
  <si>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</si>
  <si>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</si>
  <si>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</si>
  <si>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</si>
  <si>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</si>
  <si>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</si>
  <si>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</si>
  <si>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</si>
  <si>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</si>
  <si>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</si>
  <si>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</si>
  <si>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</si>
  <si>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</si>
  <si>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</si>
  <si>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</si>
  <si>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</si>
  <si>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</si>
  <si>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</si>
  <si>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</si>
  <si>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</si>
  <si>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</si>
  <si>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</si>
  <si>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</si>
  <si>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</si>
  <si>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</si>
  <si>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</si>
  <si>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</si>
  <si>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</si>
  <si>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</si>
  <si>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</si>
  <si>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</si>
  <si>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</si>
  <si>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</si>
  <si>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</si>
  <si>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</si>
  <si>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</si>
  <si>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</si>
  <si>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</si>
  <si>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</si>
  <si>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</si>
  <si>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</si>
  <si>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</si>
  <si>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</si>
  <si>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</si>
  <si>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</si>
  <si>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</si>
  <si>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</si>
  <si>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</si>
  <si>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</si>
  <si>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</si>
  <si>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</si>
  <si>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</si>
  <si>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</si>
  <si>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</si>
  <si>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</si>
  <si>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</si>
  <si>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</si>
  <si>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</si>
  <si>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</si>
  <si>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</si>
  <si>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</si>
  <si>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</si>
  <si>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</si>
  <si>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</si>
  <si>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</si>
  <si>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</si>
  <si>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</si>
  <si>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</si>
  <si>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</si>
  <si>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</si>
  <si>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</si>
  <si>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</si>
  <si>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</si>
  <si>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</si>
  <si>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</si>
  <si>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</si>
  <si>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</si>
  <si>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</si>
  <si>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</si>
  <si>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</si>
  <si>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</si>
  <si>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</si>
  <si>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</si>
  <si>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</si>
  <si>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</si>
  <si>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</si>
  <si>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</si>
  <si>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</si>
  <si>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</si>
  <si>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</si>
  <si>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</si>
  <si>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</si>
  <si>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</si>
  <si>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</si>
  <si>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</si>
  <si>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</si>
  <si>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</si>
  <si>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</si>
  <si>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</si>
  <si>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</si>
  <si>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</si>
  <si>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</si>
  <si>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</si>
  <si>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</si>
  <si>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</si>
  <si>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</si>
  <si>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</si>
  <si>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</si>
  <si>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</si>
  <si>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</si>
  <si>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</si>
  <si>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</si>
  <si>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</si>
  <si>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</si>
  <si>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</si>
  <si>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</si>
  <si>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</si>
  <si>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</si>
  <si>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</si>
  <si>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</si>
  <si>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</si>
  <si>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</si>
  <si>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</si>
  <si>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</si>
  <si>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</si>
  <si>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</si>
  <si>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</si>
  <si>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</si>
  <si>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</si>
  <si>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</si>
  <si>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</si>
  <si>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</si>
  <si>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</si>
  <si>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</si>
  <si>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</si>
  <si>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</si>
  <si>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</si>
  <si>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</si>
  <si>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</si>
  <si>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</si>
  <si>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</si>
  <si>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</si>
  <si>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</si>
  <si>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</si>
  <si>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</si>
  <si>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</si>
  <si>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</si>
  <si>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</si>
  <si>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</si>
  <si>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</si>
  <si>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</si>
  <si>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</si>
  <si>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</si>
  <si>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</si>
  <si>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</si>
  <si>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</si>
  <si>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</si>
  <si>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</si>
  <si>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</si>
  <si>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</si>
  <si>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</si>
  <si>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</si>
  <si>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</si>
  <si>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</si>
  <si>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</si>
  <si>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</si>
  <si>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</si>
  <si>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</si>
  <si>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</si>
  <si>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</si>
  <si>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</si>
  <si>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</si>
  <si>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</si>
  <si>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</si>
  <si>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</si>
  <si>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</si>
  <si>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</si>
  <si>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</si>
  <si>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</si>
  <si>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</si>
  <si>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</si>
  <si>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</si>
  <si>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</si>
  <si>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</si>
  <si>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</si>
  <si>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</si>
  <si>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</si>
  <si>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</si>
  <si>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</si>
  <si>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</si>
  <si>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</si>
  <si>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</si>
  <si>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</si>
  <si>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</si>
  <si>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</si>
  <si>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</si>
  <si>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</si>
  <si>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</si>
  <si>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</si>
  <si>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</si>
  <si>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</si>
  <si>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</si>
  <si>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</si>
  <si>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</si>
  <si>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</si>
  <si>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</si>
  <si>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</si>
  <si>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</si>
  <si>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</si>
  <si>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</si>
  <si>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</si>
  <si>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</si>
  <si>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</si>
  <si>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</si>
  <si>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</si>
  <si>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</si>
  <si>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</si>
  <si>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</si>
  <si>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</si>
  <si>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</si>
  <si>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</si>
  <si>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</si>
  <si>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</si>
  <si>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</si>
  <si>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</si>
  <si>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</si>
  <si>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</si>
  <si>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</si>
  <si>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</si>
  <si>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</si>
  <si>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</si>
  <si>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</si>
  <si>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</si>
  <si>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</si>
  <si>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</si>
  <si>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</si>
  <si>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</si>
  <si>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</si>
  <si>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</si>
  <si>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</si>
  <si>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</si>
  <si>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</si>
  <si>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</si>
  <si>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</si>
  <si>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</si>
  <si>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</si>
  <si>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</si>
  <si>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</si>
  <si>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</si>
  <si>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</si>
  <si>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</si>
  <si>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</si>
  <si>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</si>
  <si>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</si>
  <si>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</si>
  <si>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</si>
  <si>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</si>
  <si>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</si>
  <si>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</si>
  <si>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</si>
  <si>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</si>
  <si>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</si>
  <si>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</si>
  <si>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</si>
  <si>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</si>
  <si>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</si>
  <si>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</si>
  <si>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</si>
  <si>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</si>
  <si>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</si>
  <si>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</si>
  <si>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</si>
  <si>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</si>
  <si>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</si>
  <si>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</si>
  <si>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</si>
  <si>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</si>
  <si>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</si>
  <si>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</si>
  <si>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</si>
  <si>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</si>
  <si>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</si>
  <si>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</si>
  <si>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</si>
  <si>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</si>
  <si>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</si>
  <si>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</si>
  <si>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</si>
  <si>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</si>
  <si>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</si>
  <si>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</si>
  <si>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</si>
  <si>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</si>
  <si>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</si>
  <si>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</si>
  <si>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</si>
  <si>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</si>
  <si>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</si>
  <si>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</si>
  <si>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</si>
  <si>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</si>
  <si>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</si>
  <si>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</si>
  <si>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</si>
  <si>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</si>
  <si>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</si>
  <si>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</si>
  <si>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</si>
  <si>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</si>
  <si>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</si>
  <si>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</si>
  <si>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</si>
  <si>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</si>
  <si>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</si>
  <si>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</si>
  <si>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</si>
  <si>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</si>
  <si>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</si>
  <si>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</si>
  <si>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</si>
  <si>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</si>
  <si>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</si>
  <si>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</si>
  <si>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</si>
  <si>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</si>
  <si>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</si>
  <si>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</si>
  <si>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</si>
  <si>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</si>
  <si>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</si>
  <si>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</si>
  <si>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</si>
  <si>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</si>
  <si>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</si>
  <si>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</si>
  <si>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</si>
  <si>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</si>
  <si>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</si>
  <si>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</si>
  <si>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</si>
  <si>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</si>
  <si>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</si>
  <si>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</si>
  <si>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</si>
  <si>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</si>
  <si>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</si>
  <si>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</si>
  <si>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</si>
  <si>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</si>
  <si>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</si>
  <si>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</si>
  <si>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</si>
  <si>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</si>
  <si>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</si>
  <si>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</si>
  <si>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</si>
  <si>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</si>
  <si>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</si>
  <si>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</si>
  <si>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</si>
  <si>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</si>
  <si>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</si>
  <si>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</si>
  <si>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</si>
  <si>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</si>
  <si>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</si>
  <si>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</si>
  <si>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</si>
  <si>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</si>
  <si>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</si>
  <si>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</si>
  <si>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</si>
  <si>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</si>
  <si>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</si>
  <si>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</si>
  <si>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</si>
  <si>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</si>
  <si>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</si>
  <si>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</si>
  <si>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</si>
  <si>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</si>
  <si>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</si>
  <si>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</si>
  <si>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</si>
  <si>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</si>
  <si>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</si>
  <si>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</si>
  <si>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</si>
  <si>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</si>
  <si>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</si>
  <si>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</si>
  <si>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</si>
  <si>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</si>
  <si>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</si>
  <si>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</si>
  <si>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</si>
  <si>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</si>
  <si>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</si>
  <si>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</si>
  <si>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</si>
  <si>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</si>
  <si>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</si>
  <si>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</si>
  <si>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</si>
  <si>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</si>
  <si>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</si>
  <si>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</si>
  <si>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</si>
  <si>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</si>
  <si>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</si>
  <si>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</si>
  <si>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</si>
  <si>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</si>
  <si>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</si>
  <si>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</si>
  <si>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</si>
  <si>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</si>
  <si>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</si>
  <si>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</si>
  <si>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</si>
  <si>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</si>
  <si>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</si>
  <si>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</si>
  <si>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</si>
  <si>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</si>
  <si>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</si>
  <si>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</si>
  <si>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</si>
  <si>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</si>
  <si>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</si>
  <si>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</si>
  <si>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</si>
  <si>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</si>
  <si>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</si>
  <si>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</si>
  <si>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</si>
  <si>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</si>
  <si>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</si>
  <si>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</si>
  <si>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</si>
  <si>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</si>
  <si>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</si>
  <si>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</si>
  <si>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</si>
  <si>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</si>
  <si>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</si>
  <si>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</si>
  <si>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</si>
  <si>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</si>
  <si>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</si>
  <si>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</si>
  <si>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</si>
  <si>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</si>
  <si>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</si>
  <si>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</si>
  <si>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</si>
  <si>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</si>
  <si>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</si>
  <si>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</si>
  <si>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</si>
  <si>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</si>
  <si>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</si>
  <si>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</si>
  <si>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</si>
  <si>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</si>
  <si>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</si>
  <si>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</si>
  <si>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</si>
  <si>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</si>
  <si>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</si>
  <si>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</si>
  <si>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</si>
  <si>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</si>
  <si>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</si>
  <si>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</si>
  <si>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</si>
  <si>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</si>
  <si>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</si>
  <si>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</si>
  <si>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</si>
  <si>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</si>
  <si>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</si>
  <si>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</si>
  <si>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</si>
  <si>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</si>
  <si>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</si>
  <si>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</si>
  <si>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</si>
  <si>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</si>
  <si>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</si>
  <si>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</si>
  <si>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</si>
  <si>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</si>
  <si>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</si>
  <si>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</si>
  <si>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</si>
  <si>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</si>
  <si>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</si>
  <si>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</si>
  <si>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</si>
  <si>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</si>
  <si>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</si>
  <si>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</si>
  <si>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</si>
  <si>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</si>
  <si>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</si>
  <si>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</si>
  <si>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</si>
  <si>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</si>
  <si>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</si>
  <si>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</si>
  <si>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</si>
  <si>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</si>
  <si>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</si>
  <si>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</si>
  <si>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</si>
  <si>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</si>
  <si>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</si>
  <si>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</si>
  <si>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</si>
  <si>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</si>
  <si>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</si>
  <si>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</si>
  <si>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</si>
  <si>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</si>
  <si>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</si>
  <si>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</si>
  <si>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</si>
  <si>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</si>
  <si>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</si>
  <si>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</si>
  <si>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</si>
  <si>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</si>
  <si>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</si>
  <si>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</si>
  <si>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</si>
  <si>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</si>
  <si>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</si>
  <si>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</si>
  <si>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</si>
  <si>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</si>
  <si>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</si>
  <si>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</si>
  <si>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</si>
  <si>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</si>
  <si>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</si>
  <si>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</si>
  <si>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</si>
  <si>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</si>
  <si>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</si>
  <si>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</si>
  <si>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</si>
  <si>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</si>
  <si>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</si>
  <si>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</si>
  <si>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</si>
  <si>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</si>
  <si>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</si>
  <si>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</si>
  <si>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</si>
  <si>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</si>
  <si>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</si>
  <si>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</si>
  <si>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</si>
  <si>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</si>
  <si>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</si>
  <si>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</si>
  <si>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</si>
  <si>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</si>
  <si>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</si>
  <si>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</si>
  <si>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</si>
  <si>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</si>
  <si>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</si>
  <si>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</si>
  <si>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</si>
  <si>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</si>
  <si>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</si>
  <si>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</si>
  <si>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</si>
  <si>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</si>
  <si>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</si>
  <si>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</si>
  <si>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</si>
  <si>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</si>
  <si>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</si>
  <si>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</si>
  <si>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</si>
  <si>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</si>
  <si>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</si>
  <si>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</si>
  <si>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</si>
  <si>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</si>
  <si>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</si>
  <si>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</si>
  <si>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</si>
  <si>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</si>
  <si>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</si>
  <si>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</si>
  <si>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</si>
  <si>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</si>
  <si>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</si>
  <si>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</si>
  <si>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</si>
  <si>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</si>
  <si>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</si>
  <si>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</si>
  <si>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</si>
  <si>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</si>
  <si>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</si>
  <si>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</si>
  <si>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</si>
  <si>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</si>
  <si>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</si>
  <si>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</si>
  <si>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</si>
  <si>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</si>
  <si>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</si>
  <si>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</si>
  <si>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</si>
  <si>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</si>
  <si>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</si>
  <si>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</si>
  <si>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</si>
  <si>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</si>
  <si>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</si>
  <si>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</si>
  <si>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</si>
  <si>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</si>
  <si>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</si>
  <si>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</si>
  <si>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</si>
  <si>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</si>
  <si>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</si>
  <si>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</si>
  <si>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</si>
  <si>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</si>
  <si>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</si>
  <si>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</si>
  <si>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</si>
  <si>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</si>
  <si>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</si>
  <si>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</si>
  <si>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</si>
  <si>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</si>
  <si>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</si>
  <si>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</si>
  <si>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</si>
  <si>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</si>
  <si>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</si>
  <si>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</si>
  <si>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</si>
  <si>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</si>
  <si>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</si>
  <si>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</si>
  <si>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</si>
  <si>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</si>
  <si>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</si>
  <si>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</si>
  <si>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</si>
  <si>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</si>
  <si>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</si>
  <si>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</si>
  <si>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</si>
  <si>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</si>
  <si>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</si>
  <si>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</si>
  <si>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</si>
  <si>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</si>
  <si>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</si>
  <si>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</si>
  <si>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</si>
  <si>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</si>
  <si>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</si>
  <si>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</si>
  <si>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</si>
  <si>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</si>
  <si>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</si>
  <si>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</si>
  <si>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</si>
  <si>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</si>
  <si>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</si>
  <si>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</si>
  <si>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</si>
  <si>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</si>
  <si>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</si>
  <si>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</si>
  <si>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</si>
  <si>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</si>
  <si>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</si>
  <si>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</si>
  <si>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</si>
  <si>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</si>
  <si>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</si>
  <si>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</si>
  <si>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</si>
  <si>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</si>
  <si>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</si>
  <si>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</si>
  <si>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</si>
  <si>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</si>
  <si>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</si>
  <si>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</si>
  <si>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</si>
  <si>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</si>
  <si>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</si>
  <si>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</si>
  <si>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</si>
  <si>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</si>
  <si>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</si>
  <si>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</si>
  <si>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</si>
  <si>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</si>
  <si>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</si>
  <si>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</si>
  <si>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</si>
  <si>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</si>
  <si>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</si>
  <si>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</si>
  <si>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</si>
  <si>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</si>
  <si>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</si>
  <si>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</si>
  <si>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</si>
  <si>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</si>
  <si>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</si>
  <si>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</si>
  <si>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</si>
  <si>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</si>
  <si>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</si>
  <si>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</si>
  <si>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</si>
  <si>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</si>
  <si>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</si>
  <si>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</si>
  <si>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</si>
  <si>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</si>
  <si>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</si>
  <si>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</si>
  <si>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</si>
  <si>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</si>
  <si>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</si>
  <si>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</si>
  <si>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</si>
  <si>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</si>
  <si>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</si>
  <si>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</si>
  <si>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</si>
  <si>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</si>
  <si>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</si>
  <si>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</si>
  <si>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</si>
  <si>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</si>
  <si>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</si>
  <si>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</si>
  <si>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</si>
  <si>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</si>
  <si>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</si>
  <si>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</si>
  <si>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</si>
  <si>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</si>
  <si>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</si>
  <si>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</si>
  <si>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</si>
  <si>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</si>
  <si>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</si>
  <si>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</si>
  <si>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</si>
  <si>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</si>
  <si>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</si>
  <si>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</si>
  <si>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</si>
  <si>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</si>
  <si>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</si>
  <si>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</si>
  <si>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</si>
  <si>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</si>
  <si>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</si>
  <si>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</si>
  <si>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</si>
  <si>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</si>
  <si>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</si>
  <si>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</si>
  <si>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</si>
  <si>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</si>
  <si>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</si>
  <si>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</si>
  <si>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</si>
  <si>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</si>
  <si>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</si>
  <si>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</si>
  <si>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</si>
  <si>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</si>
  <si>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</si>
  <si>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</si>
  <si>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</si>
  <si>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</si>
  <si>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</si>
  <si>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</si>
  <si>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</si>
  <si>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</si>
  <si>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</si>
  <si>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</si>
  <si>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</si>
  <si>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</si>
  <si>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</si>
  <si>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</si>
  <si>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</si>
  <si>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</si>
  <si>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</si>
  <si>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</si>
  <si>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</si>
  <si>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</si>
  <si>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</si>
  <si>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</si>
  <si>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</si>
  <si>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</si>
  <si>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</si>
  <si>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</si>
  <si>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</si>
  <si>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</si>
  <si>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</si>
  <si>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</si>
  <si>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</si>
  <si>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</si>
  <si>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</si>
  <si>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</si>
  <si>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</si>
  <si>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</si>
  <si>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</si>
  <si>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</si>
  <si>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</si>
  <si>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</si>
  <si>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</si>
  <si>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</si>
  <si>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</si>
  <si>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</si>
  <si>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</si>
  <si>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</si>
  <si>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</si>
  <si>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</si>
  <si>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</si>
  <si>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</si>
  <si>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</si>
  <si>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</si>
  <si>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</si>
  <si>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</si>
  <si>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</si>
  <si>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</si>
  <si>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</si>
  <si>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</si>
  <si>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</si>
  <si>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</si>
  <si>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</si>
  <si>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</si>
  <si>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</si>
  <si>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</si>
  <si>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</si>
  <si>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</si>
  <si>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</si>
  <si>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</si>
  <si>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</si>
  <si>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</si>
  <si>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</si>
  <si>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</si>
  <si>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</si>
  <si>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</si>
  <si>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</si>
  <si>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</si>
  <si>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</si>
  <si>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</si>
  <si>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</si>
  <si>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</si>
  <si>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</si>
  <si>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</si>
  <si>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</si>
  <si>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</si>
  <si>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</si>
  <si>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</si>
  <si>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</si>
  <si>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</si>
  <si>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</si>
  <si>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</si>
  <si>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</si>
  <si>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</si>
  <si>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</si>
  <si>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</si>
  <si>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</si>
  <si>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</si>
  <si>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</si>
  <si>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</si>
  <si>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</si>
  <si>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</si>
  <si>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</si>
  <si>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</si>
  <si>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</si>
  <si>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</si>
  <si>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</si>
  <si>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</si>
  <si>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</si>
  <si>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</si>
  <si>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</si>
  <si>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</si>
  <si>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</si>
  <si>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</si>
  <si>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</si>
  <si>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</si>
  <si>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</si>
  <si>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</si>
  <si>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</si>
  <si>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</si>
  <si>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</si>
  <si>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</si>
  <si>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</si>
  <si>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</si>
  <si>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</si>
  <si>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</si>
  <si>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</si>
  <si>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</si>
  <si>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</si>
  <si>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</si>
  <si>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</si>
  <si>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</si>
  <si>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</si>
  <si>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</si>
  <si>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</si>
  <si>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</si>
  <si>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</si>
  <si>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</si>
  <si>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</si>
  <si>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</si>
  <si>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</si>
  <si>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</si>
  <si>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</si>
  <si>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</si>
  <si>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</si>
  <si>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</si>
  <si>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</si>
  <si>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</si>
  <si>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</si>
  <si>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</si>
  <si>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</si>
  <si>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</si>
  <si>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</si>
  <si>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</si>
  <si>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</si>
  <si>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</si>
  <si>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</si>
  <si>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</si>
  <si>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</si>
  <si>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</si>
  <si>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</si>
  <si>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</si>
  <si>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</si>
  <si>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</si>
  <si>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</si>
  <si>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</si>
  <si>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</si>
  <si>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</si>
  <si>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</si>
  <si>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</si>
  <si>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</si>
  <si>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</si>
  <si>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</si>
  <si>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</si>
  <si>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</si>
  <si>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</si>
  <si>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</si>
  <si>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</si>
  <si>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</si>
  <si>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</si>
  <si>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</si>
  <si>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</si>
  <si>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</si>
  <si>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</si>
  <si>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</si>
  <si>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</si>
  <si>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</si>
  <si>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</si>
  <si>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</si>
  <si>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</si>
  <si>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</si>
  <si>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</si>
  <si>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</si>
  <si>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</si>
  <si>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</si>
  <si>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</si>
  <si>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</si>
  <si>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</si>
  <si>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</si>
  <si>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</si>
  <si>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</si>
  <si>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</si>
  <si>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</si>
  <si>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</si>
  <si>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</si>
  <si>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</si>
  <si>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</si>
  <si>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</si>
  <si>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</si>
  <si>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</si>
  <si>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</si>
  <si>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</si>
  <si>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</si>
  <si>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</si>
  <si>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</si>
  <si>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</si>
  <si>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</si>
  <si>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</si>
  <si>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</si>
  <si>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</si>
  <si>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</si>
  <si>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</si>
  <si>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</si>
  <si>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</si>
  <si>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</si>
  <si>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</si>
  <si>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</si>
  <si>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</si>
  <si>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</si>
  <si>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</si>
  <si>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</si>
  <si>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</si>
  <si>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</si>
  <si>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</si>
  <si>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</si>
  <si>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</si>
  <si>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</si>
  <si>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</si>
  <si>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</si>
  <si>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</si>
  <si>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</si>
  <si>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</si>
  <si>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</si>
  <si>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</si>
  <si>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</si>
  <si>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</si>
  <si>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</si>
  <si>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</si>
  <si>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</si>
  <si>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</si>
  <si>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</si>
  <si>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</si>
  <si>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</si>
  <si>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</si>
  <si>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</si>
  <si>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</si>
  <si>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</si>
  <si>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</si>
  <si>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</si>
  <si>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</si>
  <si>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</si>
  <si>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</si>
  <si>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</si>
  <si>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</si>
  <si>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</si>
  <si>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</si>
  <si>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</si>
  <si>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</si>
  <si>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</si>
  <si>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</si>
  <si>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</si>
  <si>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</si>
  <si>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</si>
  <si>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</si>
  <si>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</si>
  <si>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</si>
  <si>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</si>
  <si>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</si>
  <si>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</si>
  <si>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</si>
  <si>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</si>
  <si>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</si>
  <si>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</si>
  <si>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</si>
  <si>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</si>
  <si>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</si>
  <si>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</si>
  <si>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</si>
  <si>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</si>
  <si>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</si>
  <si>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</si>
  <si>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</si>
  <si>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</si>
  <si>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</si>
  <si>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</si>
  <si>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</si>
  <si>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</si>
  <si>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</si>
  <si>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</si>
  <si>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</si>
  <si>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</si>
  <si>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</si>
  <si>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</si>
  <si>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</si>
  <si>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</si>
  <si>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</si>
  <si>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</si>
  <si>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</si>
  <si>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</si>
  <si>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</si>
  <si>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</si>
  <si>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</si>
  <si>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</si>
  <si>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</si>
  <si>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</si>
  <si>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</si>
  <si>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</si>
  <si>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</si>
  <si>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</si>
  <si>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</si>
  <si>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</si>
  <si>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</si>
  <si>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</si>
  <si>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</si>
  <si>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</si>
  <si>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</si>
  <si>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</si>
  <si>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</si>
  <si>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</si>
  <si>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</si>
  <si>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</si>
  <si>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</si>
  <si>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</si>
  <si>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</si>
  <si>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</si>
  <si>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</si>
  <si>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</si>
  <si>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</si>
  <si>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</si>
  <si>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</si>
  <si>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</si>
  <si>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</si>
  <si>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</si>
  <si>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</si>
  <si>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</si>
  <si>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</si>
  <si>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</si>
  <si>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</si>
  <si>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</si>
  <si>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</si>
  <si>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</si>
  <si>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</si>
  <si>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</si>
  <si>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</si>
  <si>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</si>
  <si>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</si>
  <si>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</si>
  <si>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</si>
  <si>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</si>
  <si>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</si>
  <si>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</si>
  <si>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</si>
  <si>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</si>
  <si>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</si>
  <si>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</si>
  <si>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</si>
  <si>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</si>
  <si>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</si>
  <si>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</si>
  <si>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</si>
  <si>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</si>
  <si>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</si>
  <si>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</si>
  <si>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</si>
  <si>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</si>
  <si>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</si>
  <si>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</si>
  <si>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</si>
  <si>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</si>
  <si>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</si>
  <si>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</si>
  <si>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</si>
  <si>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</si>
  <si>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</si>
  <si>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</si>
  <si>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</si>
  <si>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</si>
  <si>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</si>
  <si>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</si>
  <si>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</si>
  <si>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</si>
  <si>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</si>
  <si>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</si>
  <si>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</si>
  <si>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</si>
  <si>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</si>
  <si>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</si>
  <si>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</si>
  <si>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</si>
  <si>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</si>
  <si>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</si>
  <si>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</si>
  <si>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</si>
  <si>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</si>
  <si>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</si>
  <si>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</si>
  <si>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</si>
  <si>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</si>
  <si>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</si>
  <si>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</si>
  <si>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</si>
  <si>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</si>
  <si>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</si>
  <si>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</si>
  <si>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</si>
  <si>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</si>
  <si>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</si>
  <si>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</si>
  <si>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</si>
  <si>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</si>
  <si>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</si>
  <si>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</si>
  <si>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</si>
  <si>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</si>
  <si>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</si>
  <si>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</si>
  <si>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</si>
  <si>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</si>
  <si>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</si>
  <si>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</si>
  <si>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</si>
  <si>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</si>
  <si>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</si>
  <si>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</si>
  <si>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</si>
  <si>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</si>
  <si>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</si>
  <si>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</si>
  <si>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</si>
  <si>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</si>
  <si>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</si>
  <si>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</si>
  <si>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</si>
  <si>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</si>
  <si>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</si>
  <si>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</si>
  <si>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</si>
  <si>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</si>
  <si>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</si>
  <si>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</si>
  <si>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</si>
  <si>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</si>
  <si>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</si>
  <si>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</si>
  <si>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</si>
  <si>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</si>
  <si>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</si>
  <si>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</si>
  <si>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</si>
  <si>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</si>
  <si>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</si>
  <si>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</si>
  <si>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</si>
  <si>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</si>
  <si>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</si>
  <si>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</si>
  <si>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</si>
  <si>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</si>
  <si>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</si>
  <si>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</si>
  <si>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</si>
  <si>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</si>
  <si>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</si>
  <si>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</si>
  <si>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</si>
  <si>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</si>
  <si>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</si>
  <si>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</si>
  <si>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</si>
  <si>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</si>
  <si>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</si>
  <si>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</si>
  <si>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</si>
  <si>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</si>
  <si>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</si>
  <si>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</si>
  <si>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</si>
  <si>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</si>
  <si>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</si>
  <si>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</si>
  <si>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</si>
  <si>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</si>
  <si>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</si>
  <si>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</si>
  <si>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</si>
  <si>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</si>
  <si>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</si>
  <si>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</si>
  <si>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</si>
  <si>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</si>
  <si>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</si>
  <si>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</si>
  <si>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</si>
  <si>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</si>
  <si>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</si>
  <si>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</si>
  <si>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</si>
  <si>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</si>
  <si>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</si>
  <si>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</si>
  <si>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</si>
  <si>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</si>
  <si>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</si>
  <si>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</si>
  <si>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</si>
  <si>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</si>
  <si>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</si>
  <si>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</si>
  <si>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</si>
  <si>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</si>
  <si>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</si>
  <si>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</si>
  <si>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</si>
  <si>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</si>
  <si>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</si>
  <si>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</si>
  <si>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</si>
  <si>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</si>
  <si>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</si>
  <si>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</si>
  <si>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</si>
  <si>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</si>
  <si>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</si>
  <si>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</si>
  <si>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</si>
  <si>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</si>
  <si>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</si>
  <si>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</si>
  <si>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</si>
  <si>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</si>
  <si>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</si>
  <si>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</si>
  <si>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</si>
  <si>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</si>
  <si>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</si>
  <si>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</si>
  <si>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</si>
  <si>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</si>
  <si>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</si>
  <si>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</si>
  <si>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</si>
  <si>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</si>
  <si>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</si>
  <si>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</si>
  <si>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</si>
  <si>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</si>
  <si>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</si>
  <si>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</si>
  <si>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</si>
  <si>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</si>
  <si>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</si>
  <si>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</si>
  <si>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</si>
  <si>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</si>
  <si>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</si>
  <si>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</si>
  <si>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</si>
  <si>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</si>
  <si>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</si>
  <si>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</si>
  <si>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</si>
  <si>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</si>
  <si>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</si>
  <si>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</si>
  <si>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</si>
  <si>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</si>
  <si>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</si>
  <si>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</si>
  <si>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</si>
  <si>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</si>
  <si>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</si>
  <si>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</si>
  <si>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</si>
  <si>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</si>
  <si>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</si>
  <si>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</si>
  <si>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</si>
  <si>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</si>
  <si>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</si>
  <si>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</si>
  <si>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</si>
  <si>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</si>
  <si>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</si>
  <si>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</si>
  <si>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</si>
  <si>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</si>
  <si>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</si>
  <si>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</si>
  <si>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</si>
  <si>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</si>
  <si>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</si>
  <si>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</si>
  <si>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</si>
  <si>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</si>
  <si>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</si>
  <si>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</si>
  <si>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</si>
  <si>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</si>
  <si>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</si>
  <si>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</si>
  <si>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</si>
  <si>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</si>
  <si>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</si>
  <si>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</si>
  <si>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</si>
  <si>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</si>
  <si>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</si>
  <si>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</si>
  <si>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</si>
  <si>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</si>
  <si>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</si>
  <si>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</si>
  <si>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</si>
  <si>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</si>
  <si>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</si>
  <si>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</si>
  <si>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</si>
  <si>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</si>
  <si>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</si>
  <si>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</si>
  <si>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</si>
  <si>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</si>
  <si>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</si>
  <si>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</si>
  <si>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</si>
  <si>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</si>
  <si>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</si>
  <si>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</si>
  <si>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</si>
  <si>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</si>
  <si>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</si>
  <si>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</si>
  <si>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</si>
  <si>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</si>
  <si>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</si>
  <si>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</si>
  <si>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</si>
  <si>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</si>
  <si>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</si>
  <si>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</si>
  <si>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</si>
  <si>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</si>
  <si>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</si>
  <si>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</si>
  <si>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</si>
  <si>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</si>
  <si>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</si>
  <si>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</si>
  <si>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</si>
  <si>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</si>
  <si>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</si>
  <si>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</si>
  <si>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</si>
  <si>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</si>
  <si>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</si>
  <si>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</si>
  <si>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</si>
  <si>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</si>
  <si>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</si>
  <si>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</si>
  <si>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</si>
  <si>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</si>
  <si>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</si>
  <si>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</si>
  <si>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</si>
  <si>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</si>
  <si>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</si>
  <si>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</si>
  <si>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</si>
  <si>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</si>
  <si>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</si>
  <si>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</si>
  <si>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</si>
  <si>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</si>
  <si>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</si>
  <si>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</si>
  <si>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</si>
  <si>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</si>
  <si>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</si>
  <si>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</si>
  <si>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</si>
  <si>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</si>
  <si>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</si>
  <si>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</si>
  <si>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</si>
  <si>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</si>
  <si>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</si>
  <si>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</si>
  <si>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</si>
  <si>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</si>
  <si>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</si>
  <si>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</si>
  <si>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</si>
  <si>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</si>
  <si>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</si>
  <si>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</si>
  <si>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</si>
  <si>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</si>
  <si>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</si>
  <si>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</si>
  <si>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</si>
  <si>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</si>
  <si>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</si>
  <si>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</si>
  <si>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</si>
  <si>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</si>
  <si>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</si>
  <si>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</si>
  <si>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</si>
  <si>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</si>
  <si>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</si>
  <si>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</si>
  <si>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</si>
  <si>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</si>
  <si>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</si>
  <si>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</si>
  <si>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</si>
  <si>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</si>
  <si>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</si>
  <si>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</si>
  <si>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</si>
  <si>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</si>
  <si>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</si>
  <si>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</si>
  <si>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</si>
  <si>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</si>
  <si>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</si>
  <si>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</si>
  <si>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</si>
  <si>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</si>
  <si>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</si>
  <si>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</si>
  <si>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</si>
  <si>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</si>
  <si>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</si>
  <si>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</si>
  <si>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</si>
  <si>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</si>
  <si>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</si>
  <si>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</si>
  <si>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</si>
  <si>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</si>
  <si>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</si>
  <si>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</si>
  <si>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</si>
  <si>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</si>
  <si>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</si>
  <si>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</si>
  <si>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</si>
  <si>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</si>
  <si>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</si>
  <si>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</si>
  <si>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</si>
  <si>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</si>
  <si>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</si>
  <si>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</si>
  <si>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</si>
  <si>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</si>
  <si>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</si>
  <si>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</si>
  <si>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</si>
  <si>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</si>
  <si>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</si>
  <si>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</si>
  <si>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</si>
  <si>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</si>
  <si>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</si>
  <si>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</si>
  <si>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</si>
  <si>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</si>
  <si>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</si>
  <si>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</si>
  <si>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</si>
  <si>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</si>
  <si>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</si>
  <si>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</si>
  <si>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</si>
  <si>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</si>
  <si>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</si>
  <si>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</si>
  <si>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</si>
  <si>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</si>
  <si>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</si>
  <si>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</si>
  <si>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</si>
  <si>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</si>
  <si>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</si>
  <si>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</si>
  <si>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</si>
  <si>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</si>
  <si>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</si>
  <si>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</si>
  <si>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</si>
  <si>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</si>
  <si>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</si>
  <si>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</si>
  <si>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</si>
  <si>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</si>
  <si>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</si>
  <si>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</si>
  <si>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</si>
  <si>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</si>
  <si>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</si>
  <si>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</si>
  <si>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</si>
  <si>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</si>
  <si>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</si>
  <si>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</si>
  <si>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</si>
  <si>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</si>
  <si>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</si>
  <si>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</si>
  <si>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</si>
  <si>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</si>
  <si>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</si>
  <si>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</si>
  <si>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</si>
  <si>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</si>
  <si>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</si>
  <si>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</si>
  <si>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</si>
  <si>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</si>
  <si>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</si>
  <si>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</si>
  <si>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</si>
  <si>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</si>
  <si>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</si>
  <si>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</si>
  <si>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</si>
  <si>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</si>
  <si>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</si>
  <si>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</si>
  <si>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</si>
  <si>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</si>
  <si>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</si>
  <si>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</si>
  <si>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</si>
  <si>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</si>
  <si>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</si>
  <si>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</si>
  <si>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</si>
  <si>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</si>
  <si>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</si>
  <si>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</si>
  <si>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</si>
  <si>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</si>
  <si>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</si>
  <si>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</si>
  <si>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</si>
  <si>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</si>
  <si>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</si>
  <si>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</si>
  <si>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</si>
  <si>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</si>
  <si>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</si>
  <si>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</si>
  <si>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</si>
  <si>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</si>
  <si>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</si>
  <si>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</si>
  <si>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</si>
  <si>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</si>
  <si>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</si>
  <si>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</si>
  <si>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</si>
  <si>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</si>
  <si>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</si>
  <si>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</si>
  <si>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</si>
  <si>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</si>
  <si>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</si>
  <si>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</si>
  <si>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</si>
  <si>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</si>
  <si>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</si>
  <si>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</si>
  <si>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</si>
  <si>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</si>
  <si>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</si>
  <si>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</si>
  <si>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</si>
  <si>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</si>
  <si>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</si>
  <si>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</si>
  <si>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</si>
  <si>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</si>
  <si>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</si>
  <si>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</si>
  <si>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</si>
  <si>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</si>
  <si>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</si>
  <si>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</si>
  <si>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</si>
  <si>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</si>
  <si>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</si>
  <si>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</si>
  <si>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</si>
  <si>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</si>
  <si>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</si>
  <si>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</si>
  <si>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</si>
  <si>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</si>
  <si>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</si>
  <si>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</si>
  <si>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</si>
  <si>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</si>
  <si>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</si>
  <si>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</si>
  <si>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</si>
  <si>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</si>
  <si>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</si>
  <si>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</si>
  <si>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</si>
  <si>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</si>
  <si>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</si>
  <si>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</si>
  <si>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</si>
  <si>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</si>
  <si>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</si>
  <si>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</si>
  <si>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</si>
  <si>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</si>
  <si>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</si>
  <si>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</si>
  <si>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</si>
  <si>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</si>
  <si>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</si>
  <si>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</si>
  <si>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</si>
  <si>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</si>
  <si>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</si>
  <si>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</si>
  <si>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</si>
  <si>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</si>
  <si>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</si>
  <si>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</si>
  <si>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</si>
  <si>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</si>
  <si>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</si>
  <si>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</si>
  <si>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</si>
  <si>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</si>
  <si>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</si>
  <si>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</si>
  <si>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</si>
  <si>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</si>
  <si>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</si>
  <si>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</si>
  <si>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</si>
  <si>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</si>
  <si>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</si>
  <si>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</si>
  <si>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</si>
  <si>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</si>
  <si>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</si>
  <si>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</si>
  <si>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</si>
  <si>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</si>
  <si>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</si>
  <si>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</si>
  <si>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</si>
  <si>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</si>
  <si>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</si>
  <si>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</si>
  <si>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</si>
  <si>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</si>
  <si>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</si>
  <si>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</si>
  <si>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</si>
  <si>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</si>
  <si>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</si>
  <si>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</si>
  <si>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</si>
  <si>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</si>
  <si>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</si>
  <si>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</si>
  <si>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</si>
  <si>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</si>
  <si>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</si>
  <si>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</si>
  <si>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</si>
  <si>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</si>
  <si>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</si>
  <si>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</si>
  <si>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</si>
  <si>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</si>
  <si>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</si>
  <si>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</si>
  <si>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</si>
  <si>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</si>
  <si>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</si>
  <si>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</si>
  <si>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</si>
  <si>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</si>
  <si>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</si>
  <si>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</si>
  <si>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</si>
  <si>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</si>
  <si>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</si>
  <si>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</si>
  <si>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</si>
  <si>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</si>
  <si>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</si>
  <si>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</si>
  <si>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</si>
  <si>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</si>
  <si>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</si>
  <si>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</si>
  <si>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</si>
  <si>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</si>
  <si>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</si>
  <si>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</si>
  <si>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</si>
  <si>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</si>
  <si>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</si>
  <si>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</si>
  <si>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</si>
  <si>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</si>
  <si>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</si>
  <si>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</si>
  <si>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</si>
  <si>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</si>
  <si>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</si>
  <si>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</si>
  <si>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</si>
  <si>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</si>
  <si>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</si>
  <si>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</si>
  <si>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</si>
  <si>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</si>
  <si>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</si>
  <si>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</si>
  <si>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</si>
  <si>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</si>
  <si>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</si>
  <si>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</si>
  <si>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</si>
  <si>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</si>
  <si>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</si>
  <si>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</si>
  <si>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</si>
  <si>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</si>
  <si>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</si>
  <si>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</si>
  <si>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</si>
  <si>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</si>
  <si>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</si>
  <si>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</si>
  <si>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</si>
  <si>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</si>
  <si>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</si>
  <si>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</si>
  <si>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</si>
  <si>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</si>
  <si>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</si>
  <si>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</si>
  <si>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</si>
  <si>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</si>
  <si>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</si>
  <si>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</si>
  <si>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</si>
  <si>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</si>
  <si>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</si>
  <si>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</si>
  <si>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</si>
  <si>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</si>
  <si>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</si>
  <si>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</si>
  <si>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</si>
  <si>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</si>
  <si>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</si>
  <si>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</si>
  <si>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</si>
  <si>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</si>
  <si>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</si>
  <si>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</si>
  <si>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</si>
  <si>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</si>
  <si>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</si>
  <si>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</si>
  <si>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</si>
  <si>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</si>
  <si>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</si>
  <si>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</si>
  <si>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</si>
  <si>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</si>
  <si>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</si>
  <si>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</si>
  <si>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</si>
  <si>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</si>
  <si>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</si>
  <si>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</si>
  <si>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</si>
  <si>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</si>
  <si>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</si>
  <si>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</si>
  <si>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</si>
  <si>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</si>
  <si>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</si>
  <si>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</si>
  <si>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</si>
  <si>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</si>
  <si>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</si>
  <si>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</si>
  <si>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</si>
  <si>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</si>
  <si>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</si>
  <si>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</si>
  <si>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</si>
  <si>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</si>
  <si>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</si>
  <si>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</si>
  <si>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</si>
  <si>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</si>
  <si>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</si>
  <si>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</si>
  <si>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</si>
  <si>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</si>
  <si>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</si>
  <si>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</si>
  <si>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</si>
  <si>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</si>
  <si>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</si>
  <si>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</si>
  <si>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</si>
  <si>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</si>
  <si>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</si>
  <si>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</si>
  <si>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</si>
  <si>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</si>
  <si>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</si>
  <si>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</si>
  <si>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</si>
  <si>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</si>
  <si>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</si>
  <si>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</si>
  <si>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</si>
  <si>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</si>
  <si>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</si>
  <si>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</si>
  <si>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</si>
  <si>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</si>
  <si>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</si>
  <si>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</si>
  <si>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</si>
  <si>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</si>
  <si>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</si>
  <si>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</si>
  <si>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</si>
  <si>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</si>
  <si>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</si>
  <si>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</si>
  <si>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</si>
  <si>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</si>
  <si>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</si>
  <si>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</si>
  <si>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</si>
  <si>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</si>
  <si>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</si>
  <si>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</si>
  <si>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</si>
  <si>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</si>
  <si>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</si>
  <si>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</si>
  <si>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</si>
  <si>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</si>
  <si>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</si>
  <si>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</si>
  <si>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</si>
  <si>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</si>
  <si>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</si>
  <si>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</si>
  <si>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</si>
  <si>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</si>
  <si>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</si>
  <si>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</si>
  <si>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</si>
  <si>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</si>
  <si>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</si>
  <si>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</si>
  <si>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</si>
  <si>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</si>
  <si>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</si>
  <si>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</si>
  <si>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</si>
  <si>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</si>
  <si>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</si>
  <si>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</si>
  <si>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</si>
  <si>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</si>
  <si>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</si>
  <si>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</si>
  <si>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</si>
  <si>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</si>
  <si>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</si>
  <si>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</si>
  <si>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</si>
  <si>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</si>
  <si>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</si>
  <si>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</si>
  <si>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</si>
  <si>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</si>
  <si>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</si>
  <si>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</si>
  <si>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</si>
  <si>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</si>
  <si>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</si>
  <si>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</si>
  <si>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</si>
  <si>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</si>
  <si>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</si>
  <si>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</si>
  <si>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</si>
  <si>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</si>
  <si>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</si>
  <si>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</si>
  <si>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</si>
  <si>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</si>
  <si>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</si>
  <si>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</si>
  <si>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</si>
  <si>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</si>
  <si>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</si>
  <si>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</si>
  <si>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</si>
  <si>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</si>
  <si>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</si>
  <si>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</si>
  <si>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</si>
  <si>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</si>
  <si>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</si>
  <si>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</si>
  <si>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</si>
  <si>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</si>
  <si>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</si>
  <si>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</si>
  <si>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</si>
  <si>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</si>
  <si>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</si>
  <si>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</si>
  <si>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</si>
  <si>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</si>
  <si>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</si>
  <si>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</si>
  <si>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</si>
  <si>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</si>
  <si>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</si>
  <si>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</si>
  <si>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</si>
  <si>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</si>
  <si>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</si>
  <si>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</si>
  <si>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</si>
  <si>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</si>
  <si>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</si>
  <si>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</si>
  <si>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</si>
  <si>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</si>
  <si>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</si>
  <si>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</si>
  <si>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</si>
  <si>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</si>
  <si>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</si>
  <si>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</si>
  <si>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</si>
  <si>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</si>
  <si>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</si>
  <si>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</si>
  <si>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</si>
  <si>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</si>
  <si>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</si>
  <si>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</si>
  <si>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</si>
  <si>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</si>
  <si>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</si>
  <si>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</si>
  <si>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</si>
  <si>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</si>
  <si>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</si>
  <si>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</si>
  <si>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</si>
  <si>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</si>
  <si>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</si>
  <si>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</si>
  <si>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</si>
  <si>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</si>
  <si>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</si>
  <si>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</si>
  <si>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</si>
  <si>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</si>
  <si>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</si>
  <si>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</si>
  <si>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</si>
  <si>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</si>
  <si>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</si>
  <si>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</si>
  <si>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</si>
  <si>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</si>
  <si>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</si>
  <si>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</si>
  <si>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</si>
  <si>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</si>
  <si>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</si>
  <si>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</si>
  <si>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</si>
  <si>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</si>
  <si>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</si>
  <si>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</si>
  <si>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</si>
  <si>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</si>
  <si>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</si>
  <si>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</si>
  <si>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</si>
  <si>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</si>
  <si>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</si>
  <si>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</si>
  <si>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</si>
  <si>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</si>
  <si>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</si>
  <si>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</si>
  <si>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</si>
  <si>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</si>
  <si>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</si>
  <si>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</si>
  <si>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</si>
  <si>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</si>
  <si>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</si>
  <si>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</si>
  <si>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</si>
  <si>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</si>
  <si>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</si>
  <si>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</si>
  <si>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</si>
  <si>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</si>
  <si>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</si>
  <si>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</si>
  <si>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</si>
  <si>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</si>
  <si>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</si>
  <si>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</si>
  <si>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</si>
  <si>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</si>
  <si>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</si>
  <si>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</si>
  <si>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</si>
  <si>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</si>
  <si>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</si>
  <si>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</si>
  <si>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</si>
  <si>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</si>
  <si>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</si>
  <si>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</si>
  <si>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</si>
  <si>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</si>
  <si>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</si>
  <si>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</si>
  <si>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</si>
  <si>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</si>
  <si>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</si>
  <si>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</si>
  <si>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</si>
  <si>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</si>
  <si>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</si>
  <si>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</si>
  <si>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</si>
  <si>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</si>
  <si>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</si>
  <si>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</si>
  <si>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</si>
  <si>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</si>
  <si>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</si>
  <si>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</si>
  <si>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</si>
  <si>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</si>
  <si>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</si>
  <si>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</si>
  <si>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</si>
  <si>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</si>
  <si>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</si>
  <si>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</si>
  <si>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</si>
  <si>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</si>
  <si>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</si>
  <si>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</si>
  <si>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</si>
  <si>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</si>
  <si>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</si>
  <si>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</si>
  <si>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</si>
  <si>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</si>
  <si>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</si>
  <si>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</si>
  <si>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</si>
  <si>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</si>
  <si>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</si>
  <si>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</si>
  <si>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</si>
  <si>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</si>
  <si>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</si>
  <si>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</si>
  <si>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</si>
  <si>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</si>
  <si>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</si>
  <si>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</si>
  <si>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</si>
  <si>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</si>
  <si>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</si>
  <si>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</si>
  <si>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</si>
  <si>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</si>
  <si>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</si>
  <si>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</si>
  <si>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</si>
  <si>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</si>
  <si>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</si>
  <si>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</si>
  <si>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</si>
  <si>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</si>
  <si>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</si>
  <si>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</si>
  <si>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</si>
  <si>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</si>
  <si>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</si>
  <si>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</si>
  <si>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</si>
  <si>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</si>
  <si>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</si>
  <si>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</si>
  <si>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</si>
  <si>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</si>
  <si>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</si>
  <si>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</si>
  <si>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</si>
  <si>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</si>
  <si>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</si>
  <si>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</si>
  <si>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</si>
  <si>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</si>
  <si>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</si>
  <si>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</si>
  <si>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</si>
  <si>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</si>
  <si>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</si>
  <si>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</si>
  <si>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</si>
  <si>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</si>
  <si>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</si>
  <si>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</si>
  <si>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</si>
  <si>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</si>
  <si>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</si>
  <si>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</si>
  <si>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</si>
  <si>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</si>
  <si>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</si>
  <si>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</si>
  <si>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</si>
  <si>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</si>
  <si>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</si>
  <si>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</si>
  <si>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</si>
  <si>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</si>
  <si>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</si>
  <si>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</si>
  <si>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</si>
  <si>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</si>
  <si>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</si>
  <si>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</si>
  <si>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</si>
  <si>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</si>
  <si>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</si>
  <si>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</si>
  <si>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</si>
  <si>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</si>
  <si>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</si>
  <si>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</si>
  <si>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</si>
  <si>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</si>
  <si>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</si>
  <si>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</si>
  <si>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</si>
  <si>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</si>
  <si>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</si>
  <si>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</si>
  <si>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</si>
  <si>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</si>
  <si>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</si>
  <si>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</si>
  <si>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</si>
  <si>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</si>
  <si>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</si>
  <si>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</si>
  <si>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</si>
  <si>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</si>
  <si>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</si>
  <si>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</si>
  <si>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</si>
  <si>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</si>
  <si>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</si>
  <si>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</si>
  <si>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</si>
  <si>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</si>
  <si>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</si>
  <si>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</si>
  <si>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</si>
  <si>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</si>
  <si>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</si>
  <si>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</si>
  <si>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</si>
  <si>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</si>
  <si>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</si>
  <si>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</si>
  <si>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</si>
  <si>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</si>
  <si>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</si>
  <si>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</si>
  <si>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</si>
  <si>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</si>
  <si>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</si>
  <si>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</si>
  <si>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</si>
  <si>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</si>
  <si>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</si>
  <si>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</si>
  <si>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</si>
  <si>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</si>
  <si>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</si>
  <si>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</si>
  <si>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</si>
  <si>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</si>
  <si>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</si>
  <si>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</si>
  <si>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</si>
  <si>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</si>
  <si>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</si>
  <si>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</si>
  <si>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</si>
  <si>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</si>
  <si>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</si>
  <si>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</si>
  <si>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</si>
  <si>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</si>
  <si>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</si>
  <si>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</si>
  <si>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</si>
  <si>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</si>
  <si>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</si>
  <si>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</si>
  <si>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</si>
  <si>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</si>
  <si>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</si>
  <si>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</si>
  <si>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</si>
  <si>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</si>
  <si>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</si>
  <si>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</si>
  <si>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</si>
  <si>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</si>
  <si>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</si>
  <si>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</si>
  <si>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</si>
  <si>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</si>
  <si>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</si>
  <si>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</si>
  <si>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</si>
  <si>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</si>
  <si>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</si>
  <si>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</si>
  <si>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</si>
  <si>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</si>
  <si>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</si>
  <si>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</si>
  <si>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</si>
  <si>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</si>
  <si>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</si>
  <si>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</si>
  <si>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</si>
  <si>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</si>
  <si>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</si>
  <si>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</si>
  <si>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</si>
  <si>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</si>
  <si>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</si>
  <si>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</si>
  <si>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</si>
  <si>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</si>
  <si>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</si>
  <si>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</si>
  <si>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</si>
  <si>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</si>
  <si>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</si>
  <si>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</si>
  <si>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</si>
  <si>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</si>
  <si>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</si>
  <si>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</si>
  <si>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</si>
  <si>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</si>
  <si>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</si>
  <si>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</si>
  <si>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</si>
  <si>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</si>
  <si>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</si>
  <si>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</si>
  <si>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</si>
  <si>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</si>
  <si>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</si>
  <si>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</si>
  <si>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</si>
  <si>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</si>
  <si>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</si>
  <si>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</si>
  <si>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</si>
  <si>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</si>
  <si>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</si>
  <si>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</si>
  <si>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</si>
  <si>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</si>
  <si>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</si>
  <si>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</si>
  <si>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</si>
  <si>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</si>
  <si>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</si>
  <si>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</si>
  <si>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</si>
  <si>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</si>
  <si>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</si>
  <si>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</si>
  <si>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</si>
  <si>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</si>
  <si>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</si>
  <si>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</si>
  <si>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</si>
  <si>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</si>
  <si>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</si>
  <si>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</si>
  <si>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</si>
  <si>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</si>
  <si>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</si>
  <si>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</si>
  <si>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</si>
  <si>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</si>
  <si>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</si>
  <si>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</si>
  <si>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</si>
  <si>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</si>
  <si>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</si>
  <si>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</si>
  <si>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</si>
  <si>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</si>
  <si>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</si>
  <si>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</si>
  <si>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</si>
  <si>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</si>
  <si>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</si>
  <si>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</si>
  <si>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</si>
  <si>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</si>
  <si>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</si>
  <si>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</si>
  <si>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</si>
  <si>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</si>
  <si>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</si>
  <si>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</si>
  <si>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</si>
  <si>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</si>
  <si>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</si>
  <si>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</si>
  <si>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</si>
  <si>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</si>
  <si>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</si>
  <si>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</si>
  <si>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</si>
  <si>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</si>
  <si>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</si>
  <si>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</si>
  <si>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</si>
  <si>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</si>
  <si>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</si>
  <si>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</si>
  <si>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</si>
  <si>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</si>
  <si>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</si>
  <si>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</si>
  <si>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</si>
  <si>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</si>
  <si>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</si>
  <si>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</si>
  <si>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</si>
  <si>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</si>
  <si>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</si>
  <si>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</si>
  <si>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</si>
  <si>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</si>
  <si>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</si>
  <si>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</si>
  <si>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</si>
  <si>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</si>
  <si>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</si>
  <si>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</si>
  <si>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</si>
  <si>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</si>
  <si>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</si>
  <si>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</si>
  <si>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</si>
  <si>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</si>
  <si>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</si>
  <si>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</si>
  <si>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</si>
  <si>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</si>
  <si>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</si>
  <si>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</si>
  <si>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</si>
  <si>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</si>
  <si>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</si>
  <si>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</si>
  <si>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</si>
  <si>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</si>
  <si>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</si>
  <si>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</si>
  <si>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</si>
  <si>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</si>
  <si>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</si>
  <si>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</si>
  <si>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</si>
  <si>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</si>
  <si>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</si>
  <si>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</si>
  <si>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</si>
  <si>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</si>
  <si>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</si>
  <si>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</si>
  <si>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</si>
  <si>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</si>
  <si>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</si>
  <si>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</si>
  <si>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</si>
  <si>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</si>
  <si>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</si>
  <si>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</si>
  <si>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</si>
  <si>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</si>
  <si>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</si>
  <si>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</si>
  <si>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</si>
  <si>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</si>
  <si>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</si>
  <si>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</si>
  <si>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</si>
  <si>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</si>
  <si>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</si>
  <si>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</si>
  <si>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</si>
  <si>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</si>
  <si>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</si>
  <si>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</si>
  <si>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</si>
  <si>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</si>
  <si>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</si>
  <si>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</si>
  <si>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</si>
  <si>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</si>
  <si>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</si>
  <si>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</si>
  <si>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</si>
  <si>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</si>
  <si>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</si>
  <si>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</si>
  <si>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</si>
  <si>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</si>
  <si>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</si>
  <si>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</si>
  <si>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</si>
  <si>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</si>
  <si>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</si>
  <si>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</si>
  <si>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</si>
  <si>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</si>
  <si>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</si>
  <si>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</si>
  <si>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</si>
  <si>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</si>
  <si>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</si>
  <si>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</si>
  <si>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</si>
  <si>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</si>
  <si>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</si>
  <si>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</si>
  <si>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</si>
  <si>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</si>
  <si>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</si>
  <si>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</si>
  <si>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</si>
  <si>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</si>
  <si>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</si>
  <si>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</si>
  <si>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</si>
  <si>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</si>
  <si>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</si>
  <si>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</si>
  <si>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</si>
  <si>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</si>
  <si>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</si>
  <si>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</si>
  <si>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</si>
  <si>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</si>
  <si>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</si>
  <si>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</si>
  <si>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</si>
  <si>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</si>
  <si>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</si>
  <si>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</si>
  <si>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</si>
  <si>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</si>
  <si>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</si>
  <si>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</si>
  <si>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</si>
  <si>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</si>
  <si>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</si>
  <si>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</si>
  <si>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</si>
  <si>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</si>
  <si>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</si>
  <si>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</si>
  <si>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</si>
  <si>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</si>
  <si>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</si>
  <si>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</si>
  <si>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</si>
  <si>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</si>
  <si>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</si>
  <si>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</si>
  <si>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</si>
  <si>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</si>
  <si>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</si>
  <si>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</si>
  <si>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</si>
  <si>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</si>
  <si>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</si>
  <si>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</si>
  <si>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</si>
  <si>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</si>
  <si>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</si>
  <si>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</si>
  <si>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</si>
  <si>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</si>
  <si>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</si>
  <si>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</si>
  <si>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</si>
  <si>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</si>
  <si>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</si>
  <si>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</si>
  <si>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</si>
  <si>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</si>
  <si>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</si>
  <si>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</si>
  <si>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</si>
  <si>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</si>
  <si>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</si>
  <si>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</si>
  <si>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</si>
  <si>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</si>
  <si>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</si>
  <si>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</si>
  <si>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</si>
  <si>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</si>
  <si>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</si>
  <si>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</si>
  <si>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</si>
  <si>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</si>
  <si>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</si>
  <si>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</si>
  <si>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</si>
  <si>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</si>
  <si>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</si>
  <si>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</si>
  <si>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</si>
  <si>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</si>
  <si>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</si>
  <si>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</si>
  <si>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</si>
  <si>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</si>
  <si>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</si>
  <si>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</si>
  <si>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</si>
  <si>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</si>
  <si>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</si>
  <si>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</si>
  <si>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</si>
  <si>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</si>
  <si>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</si>
  <si>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</si>
  <si>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</si>
  <si>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</si>
  <si>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</si>
  <si>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</si>
  <si>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</si>
  <si>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</si>
  <si>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</si>
  <si>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</si>
  <si>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</si>
  <si>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</si>
  <si>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</si>
  <si>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</si>
  <si>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</si>
  <si>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</si>
  <si>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</si>
  <si>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</si>
  <si>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</si>
  <si>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</si>
  <si>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</si>
  <si>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</si>
  <si>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</si>
  <si>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</si>
  <si>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</si>
  <si>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</si>
  <si>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</si>
  <si>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</si>
  <si>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</si>
  <si>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</si>
  <si>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</si>
  <si>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</si>
  <si>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</si>
  <si>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</si>
  <si>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</si>
  <si>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</si>
  <si>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</si>
  <si>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</si>
  <si>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</si>
  <si>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</si>
  <si>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</si>
  <si>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</si>
  <si>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</si>
  <si>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</si>
  <si>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</si>
  <si>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</si>
  <si>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</si>
  <si>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</si>
  <si>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</si>
  <si>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</si>
  <si>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</si>
  <si>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</si>
  <si>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</si>
  <si>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</si>
  <si>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</si>
  <si>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</si>
  <si>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</si>
  <si>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</si>
  <si>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</si>
  <si>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</si>
  <si>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</si>
  <si>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</si>
  <si>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</si>
  <si>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</si>
  <si>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</si>
  <si>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</si>
  <si>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</si>
  <si>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</si>
  <si>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</si>
  <si>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</si>
  <si>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</si>
  <si>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</si>
  <si>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</si>
  <si>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</si>
  <si>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</si>
  <si>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</si>
  <si>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</si>
  <si>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</si>
  <si>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</si>
  <si>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</si>
  <si>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</si>
  <si>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</si>
  <si>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</si>
  <si>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</si>
  <si>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</si>
  <si>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</si>
  <si>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</si>
  <si>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</si>
  <si>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</si>
  <si>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</si>
  <si>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</si>
  <si>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</si>
  <si>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</si>
  <si>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</si>
  <si>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</si>
  <si>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</si>
  <si>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</si>
  <si>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</si>
  <si>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</si>
  <si>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</si>
  <si>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</si>
  <si>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</si>
  <si>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</si>
  <si>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</si>
  <si>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</si>
  <si>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</si>
  <si>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</si>
  <si>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</si>
  <si>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</si>
  <si>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</si>
  <si>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</si>
  <si>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</si>
  <si>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</si>
  <si>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</si>
  <si>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</si>
  <si>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</si>
  <si>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</si>
  <si>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</si>
  <si>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</si>
  <si>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</si>
  <si>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</si>
  <si>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</si>
  <si>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</si>
  <si>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</si>
  <si>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</si>
  <si>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</si>
  <si>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</si>
  <si>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</si>
  <si>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</si>
  <si>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</si>
  <si>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</si>
  <si>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</si>
  <si>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</si>
  <si>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</si>
  <si>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</si>
  <si>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</si>
  <si>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</si>
  <si>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</si>
  <si>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</si>
  <si>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</si>
  <si>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</si>
  <si>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</si>
  <si>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</si>
  <si>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</si>
  <si>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</si>
  <si>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</si>
  <si>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</si>
  <si>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</si>
  <si>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</si>
  <si>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</si>
  <si>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</si>
  <si>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</si>
  <si>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</si>
  <si>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</si>
  <si>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</si>
  <si>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</si>
  <si>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</si>
  <si>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</si>
  <si>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</si>
  <si>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</si>
  <si>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</si>
  <si>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</si>
  <si>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</si>
  <si>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</si>
  <si>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</si>
  <si>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</si>
  <si>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</si>
  <si>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</si>
  <si>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</si>
  <si>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</si>
  <si>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</si>
  <si>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</si>
  <si>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</si>
  <si>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</si>
  <si>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</si>
  <si>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</si>
  <si>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</si>
  <si>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</si>
  <si>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</si>
  <si>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</si>
  <si>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</si>
  <si>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</si>
  <si>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</si>
  <si>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</si>
  <si>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</si>
  <si>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</si>
  <si>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</si>
  <si>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</si>
  <si>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</si>
  <si>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</si>
  <si>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</si>
  <si>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</si>
  <si>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</si>
  <si>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</si>
  <si>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</si>
  <si>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</si>
  <si>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</si>
  <si>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</si>
  <si>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</si>
  <si>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</si>
  <si>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</si>
  <si>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</si>
  <si>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</si>
  <si>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</si>
  <si>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</si>
  <si>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</si>
  <si>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</si>
  <si>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</si>
  <si>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</si>
  <si>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</si>
  <si>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</si>
  <si>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</si>
  <si>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</si>
  <si>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</si>
  <si>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</si>
  <si>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</si>
  <si>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</si>
  <si>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</si>
  <si>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</si>
  <si>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</si>
  <si>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</si>
  <si>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</si>
  <si>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</si>
  <si>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</si>
  <si>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</si>
  <si>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</si>
  <si>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</si>
  <si>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</si>
  <si>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</si>
  <si>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</si>
  <si>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</si>
  <si>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</si>
  <si>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</si>
  <si>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</si>
  <si>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</si>
  <si>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</si>
  <si>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</si>
  <si>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</si>
  <si>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</si>
  <si>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</si>
  <si>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</si>
  <si>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</si>
  <si>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</si>
  <si>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</si>
  <si>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</si>
  <si>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</si>
  <si>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</si>
  <si>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</si>
  <si>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</si>
  <si>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</si>
  <si>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</si>
  <si>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</si>
  <si>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</si>
  <si>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</si>
  <si>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</si>
  <si>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</si>
  <si>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</si>
  <si>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</si>
  <si>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</si>
  <si>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</si>
  <si>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</si>
  <si>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</si>
  <si>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</si>
  <si>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</si>
  <si>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</si>
  <si>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</si>
  <si>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</si>
  <si>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</si>
  <si>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</si>
  <si>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</si>
  <si>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</si>
  <si>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</si>
  <si>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</si>
  <si>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</si>
  <si>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</si>
  <si>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</si>
  <si>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</si>
  <si>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</si>
  <si>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</si>
  <si>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</si>
  <si>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</si>
  <si>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</si>
  <si>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</si>
  <si>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</si>
  <si>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</si>
  <si>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</si>
  <si>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</si>
  <si>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</si>
  <si>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</si>
  <si>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</si>
  <si>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</si>
  <si>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</si>
  <si>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</si>
  <si>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</si>
  <si>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</si>
  <si>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</si>
  <si>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</si>
  <si>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</si>
  <si>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</si>
  <si>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</si>
  <si>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</si>
  <si>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</si>
  <si>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</si>
  <si>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</si>
  <si>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</si>
  <si>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</si>
  <si>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</si>
  <si>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</si>
  <si>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</si>
  <si>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</si>
  <si>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</si>
  <si>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</si>
  <si>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</si>
  <si>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</si>
  <si>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</si>
  <si>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</si>
  <si>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</si>
  <si>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</si>
  <si>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</si>
  <si>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</si>
  <si>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</si>
  <si>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</si>
  <si>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</si>
  <si>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</si>
  <si>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</si>
  <si>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</si>
  <si>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</si>
  <si>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</si>
  <si>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</si>
  <si>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</si>
  <si>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</si>
  <si>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</si>
  <si>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</si>
  <si>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</si>
  <si>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</si>
  <si>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</si>
  <si>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</si>
  <si>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</si>
  <si>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</si>
  <si>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</si>
  <si>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</si>
  <si>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</si>
  <si>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</si>
  <si>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</si>
  <si>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</si>
  <si>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</si>
  <si>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</si>
  <si>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</si>
  <si>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</si>
  <si>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</si>
  <si>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</si>
  <si>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</si>
  <si>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</si>
  <si>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</si>
  <si>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</si>
  <si>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</si>
  <si>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</si>
  <si>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</si>
  <si>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</si>
  <si>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</si>
  <si>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</si>
  <si>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</si>
  <si>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</si>
  <si>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</si>
  <si>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</si>
  <si>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</si>
  <si>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</si>
  <si>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</si>
  <si>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</si>
  <si>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</si>
  <si>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</si>
  <si>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</si>
  <si>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</si>
  <si>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</si>
  <si>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</si>
  <si>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</si>
  <si>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</si>
  <si>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</si>
  <si>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</si>
  <si>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</si>
  <si>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</si>
  <si>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</si>
  <si>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</si>
  <si>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</si>
  <si>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</si>
  <si>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</si>
  <si>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</si>
  <si>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</si>
  <si>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</si>
  <si>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</si>
  <si>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</si>
  <si>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</si>
  <si>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</si>
  <si>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</si>
  <si>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</si>
  <si>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</si>
  <si>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</si>
  <si>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</si>
  <si>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</si>
  <si>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</si>
  <si>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</si>
  <si>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</si>
  <si>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</si>
  <si>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</si>
  <si>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</si>
  <si>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</si>
  <si>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</si>
  <si>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</si>
  <si>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</si>
  <si>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</si>
  <si>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</si>
  <si>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</si>
  <si>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</si>
  <si>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</si>
  <si>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</si>
  <si>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</si>
  <si>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</si>
  <si>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</si>
  <si>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</si>
  <si>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</si>
  <si>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</si>
  <si>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</si>
  <si>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</si>
  <si>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</si>
  <si>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</si>
  <si>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</si>
  <si>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</si>
  <si>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</si>
  <si>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</si>
  <si>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</si>
  <si>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</si>
  <si>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</si>
  <si>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</si>
  <si>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</si>
  <si>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</si>
  <si>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</si>
  <si>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</si>
  <si>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</si>
  <si>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</si>
  <si>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</si>
  <si>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</si>
  <si>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</si>
  <si>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</si>
  <si>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</si>
  <si>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</si>
  <si>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</si>
  <si>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</si>
  <si>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</si>
  <si>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</si>
  <si>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</si>
  <si>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</si>
  <si>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</si>
  <si>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</si>
  <si>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</si>
  <si>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</si>
  <si>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</si>
  <si>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</si>
  <si>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</si>
  <si>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</si>
  <si>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</si>
  <si>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</si>
  <si>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</si>
  <si>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</si>
  <si>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</si>
  <si>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</si>
  <si>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</si>
  <si>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</si>
  <si>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</si>
  <si>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</si>
  <si>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</si>
  <si>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</si>
  <si>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</si>
  <si>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</si>
  <si>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</si>
  <si>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</si>
  <si>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</si>
  <si>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</si>
  <si>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</si>
  <si>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</si>
  <si>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</si>
  <si>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</si>
  <si>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</si>
  <si>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</si>
  <si>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</si>
  <si>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</si>
  <si>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</si>
  <si>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</si>
  <si>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</si>
  <si>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</si>
  <si>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</si>
  <si>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</si>
  <si>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</si>
  <si>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</si>
  <si>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</si>
  <si>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</si>
  <si>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</si>
  <si>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</si>
  <si>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</si>
  <si>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</si>
  <si>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</si>
  <si>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</si>
  <si>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</si>
  <si>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</si>
  <si>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</si>
  <si>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</si>
  <si>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</si>
  <si>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</si>
  <si>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</si>
  <si>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</si>
  <si>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</si>
  <si>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</si>
  <si>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</si>
  <si>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</si>
  <si>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</si>
  <si>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</si>
  <si>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</si>
  <si>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</si>
  <si>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</si>
  <si>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</si>
  <si>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</si>
  <si>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</si>
  <si>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</si>
  <si>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</si>
  <si>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</si>
  <si>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</si>
  <si>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</si>
  <si>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</si>
  <si>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</si>
  <si>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</si>
  <si>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</si>
  <si>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</si>
  <si>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</si>
  <si>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</si>
  <si>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</si>
  <si>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</si>
  <si>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</si>
  <si>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</si>
  <si>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</si>
  <si>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</si>
  <si>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</si>
  <si>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</si>
  <si>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</si>
  <si>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</si>
  <si>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</si>
  <si>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</si>
  <si>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</si>
  <si>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</si>
  <si>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</si>
  <si>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</si>
  <si>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</si>
  <si>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</si>
  <si>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</si>
  <si>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</si>
  <si>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</si>
  <si>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</si>
  <si>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</si>
  <si>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</si>
  <si>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</si>
  <si>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</si>
  <si>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</si>
  <si>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</si>
  <si>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</si>
  <si>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</si>
  <si>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</si>
  <si>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</si>
  <si>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</si>
  <si>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</si>
  <si>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</si>
  <si>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</si>
  <si>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</si>
  <si>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</si>
  <si>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</si>
  <si>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</si>
  <si>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</si>
  <si>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</si>
  <si>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</si>
  <si>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</si>
  <si>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</si>
  <si>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</si>
  <si>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</si>
  <si>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</si>
  <si>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</si>
  <si>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</si>
  <si>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</si>
  <si>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</si>
  <si>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</si>
  <si>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</si>
  <si>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</si>
  <si>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</si>
  <si>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</si>
  <si>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</si>
  <si>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</si>
  <si>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</si>
  <si>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</si>
  <si>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</si>
  <si>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</si>
  <si>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</si>
  <si>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</si>
  <si>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</si>
  <si>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</si>
  <si>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</si>
  <si>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</si>
  <si>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</si>
  <si>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</si>
  <si>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</si>
  <si>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</si>
  <si>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</si>
  <si>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</si>
  <si>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</si>
  <si>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</si>
  <si>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</si>
  <si>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</si>
  <si>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</si>
  <si>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</si>
  <si>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</si>
  <si>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</si>
  <si>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</si>
  <si>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</si>
  <si>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</si>
  <si>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</si>
  <si>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</si>
  <si>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</si>
  <si>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</si>
  <si>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</si>
  <si>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</si>
  <si>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</si>
  <si>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</si>
  <si>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</si>
  <si>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</si>
  <si>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</si>
  <si>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</si>
  <si>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</si>
  <si>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</si>
  <si>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</si>
  <si>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</si>
  <si>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</si>
  <si>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</si>
  <si>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</si>
  <si>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</si>
  <si>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</si>
  <si>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</si>
  <si>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</si>
  <si>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</si>
  <si>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</si>
  <si>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</si>
  <si>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</si>
  <si>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</si>
  <si>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</si>
  <si>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</si>
  <si>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</si>
  <si>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</si>
  <si>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</si>
  <si>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</si>
  <si>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</si>
  <si>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</si>
  <si>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</si>
  <si>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</si>
  <si>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</si>
  <si>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</si>
  <si>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</si>
  <si>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</si>
  <si>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</si>
  <si>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</si>
  <si>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</si>
  <si>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</si>
  <si>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</si>
  <si>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</si>
  <si>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</si>
  <si>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</si>
  <si>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</si>
  <si>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</si>
  <si>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</si>
  <si>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</si>
  <si>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</si>
  <si>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</si>
  <si>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</si>
  <si>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</si>
  <si>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</si>
  <si>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</si>
  <si>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</si>
  <si>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</si>
  <si>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</si>
  <si>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</si>
  <si>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</si>
  <si>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</si>
  <si>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</si>
  <si>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</si>
  <si>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</si>
  <si>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</si>
  <si>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</si>
  <si>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</si>
  <si>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</si>
  <si>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</si>
  <si>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</si>
  <si>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</si>
  <si>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</si>
  <si>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</si>
  <si>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</si>
  <si>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</si>
  <si>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</si>
  <si>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</si>
  <si>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</si>
  <si>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</si>
  <si>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</si>
  <si>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</si>
  <si>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</si>
  <si>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</si>
  <si>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</si>
  <si>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</si>
  <si>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</si>
  <si>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</si>
  <si>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</si>
  <si>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</si>
  <si>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</si>
  <si>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</si>
  <si>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</si>
  <si>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</si>
  <si>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</si>
  <si>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</si>
  <si>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</si>
  <si>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</si>
  <si>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</si>
  <si>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</si>
  <si>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</si>
  <si>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</si>
  <si>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</si>
  <si>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</si>
  <si>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</si>
  <si>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</si>
  <si>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</si>
  <si>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</si>
  <si>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</si>
  <si>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</si>
  <si>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</si>
  <si>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</si>
  <si>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</si>
  <si>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</si>
  <si>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</si>
  <si>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</si>
  <si>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</si>
  <si>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</si>
  <si>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</si>
  <si>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</si>
  <si>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</si>
  <si>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</si>
  <si>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</si>
  <si>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</si>
  <si>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</si>
  <si>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</si>
  <si>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</si>
  <si>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</si>
  <si>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</si>
  <si>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</si>
  <si>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</si>
  <si>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</si>
  <si>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</si>
  <si>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</si>
  <si>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</si>
  <si>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</si>
  <si>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</si>
  <si>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</si>
  <si>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</si>
  <si>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</si>
  <si>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</si>
  <si>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</si>
  <si>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</si>
  <si>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</si>
  <si>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</si>
  <si>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</si>
  <si>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</si>
  <si>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</si>
  <si>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</si>
  <si>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</si>
  <si>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</si>
  <si>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</si>
  <si>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</si>
  <si>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</si>
  <si>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</si>
  <si>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</si>
  <si>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</si>
  <si>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</si>
  <si>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</si>
  <si>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</si>
  <si>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</si>
  <si>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</si>
  <si>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</si>
  <si>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</si>
  <si>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</si>
  <si>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</si>
  <si>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</si>
  <si>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</si>
  <si>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</si>
  <si>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</si>
  <si>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</si>
  <si>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</si>
  <si>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</si>
  <si>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</si>
  <si>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</si>
  <si>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</si>
  <si>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</si>
  <si>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</si>
  <si>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</si>
  <si>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</si>
  <si>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</si>
  <si>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</si>
  <si>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</si>
  <si>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</si>
  <si>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</si>
  <si>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</si>
  <si>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</si>
  <si>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</si>
  <si>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</si>
  <si>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</si>
  <si>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</si>
  <si>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</si>
  <si>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</si>
  <si>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</si>
  <si>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</si>
  <si>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</si>
  <si>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</si>
  <si>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</si>
  <si>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</si>
  <si>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</si>
  <si>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</si>
  <si>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</si>
  <si>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</si>
  <si>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</si>
  <si>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</si>
  <si>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</si>
  <si>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</si>
  <si>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</si>
  <si>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</si>
  <si>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</si>
  <si>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</si>
  <si>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</si>
  <si>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</si>
  <si>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</si>
  <si>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</si>
  <si>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</si>
  <si>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</si>
  <si>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</si>
  <si>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</si>
  <si>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</si>
  <si>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</si>
  <si>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</si>
  <si>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</si>
  <si>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</si>
  <si>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</si>
  <si>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</si>
  <si>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</si>
  <si>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</si>
  <si>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</si>
  <si>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</si>
  <si>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</si>
  <si>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</si>
  <si>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</si>
  <si>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</si>
  <si>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</si>
  <si>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</si>
  <si>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</si>
  <si>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</si>
  <si>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</si>
  <si>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</si>
  <si>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</si>
  <si>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</si>
  <si>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</si>
  <si>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</si>
  <si>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</si>
  <si>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</si>
  <si>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</si>
  <si>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</si>
  <si>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</si>
  <si>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</si>
  <si>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</si>
  <si>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</si>
  <si>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</si>
  <si>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</si>
  <si>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</si>
  <si>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</si>
  <si>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</si>
  <si>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</si>
  <si>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</si>
  <si>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</si>
  <si>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</si>
  <si>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</si>
  <si>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</si>
  <si>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</si>
  <si>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</si>
  <si>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</si>
  <si>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</si>
  <si>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</si>
  <si>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</si>
  <si>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</si>
  <si>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</si>
  <si>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</si>
  <si>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</si>
  <si>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</si>
  <si>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</si>
  <si>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</si>
  <si>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</si>
  <si>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</si>
  <si>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</si>
  <si>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</si>
  <si>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</si>
  <si>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</si>
  <si>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</si>
  <si>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</si>
  <si>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</si>
  <si>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</si>
  <si>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</si>
  <si>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</si>
  <si>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</si>
  <si>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</si>
  <si>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</si>
  <si>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</si>
  <si>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</si>
  <si>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</si>
  <si>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</si>
  <si>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</si>
  <si>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</si>
  <si>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</si>
  <si>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</si>
  <si>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</si>
  <si>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</si>
  <si>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</si>
  <si>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</si>
  <si>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</si>
  <si>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</si>
  <si>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</si>
  <si>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</si>
  <si>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</si>
  <si>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</si>
  <si>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</si>
  <si>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</si>
  <si>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</si>
  <si>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</si>
  <si>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</si>
  <si>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</si>
  <si>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</si>
  <si>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</si>
  <si>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</si>
  <si>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</si>
  <si>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</si>
  <si>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</si>
  <si>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</si>
  <si>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</si>
  <si>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</si>
  <si>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</si>
  <si>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</si>
  <si>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</si>
  <si>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</si>
  <si>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</si>
  <si>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</si>
  <si>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</si>
  <si>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</si>
  <si>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</si>
  <si>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</si>
  <si>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</si>
  <si>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</si>
  <si>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</si>
  <si>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</si>
  <si>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</si>
  <si>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</si>
  <si>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</si>
  <si>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</si>
  <si>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</si>
  <si>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</si>
  <si>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</si>
  <si>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</si>
  <si>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</si>
  <si>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</si>
  <si>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</si>
  <si>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</si>
  <si>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</si>
  <si>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</si>
  <si>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</si>
  <si>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</si>
  <si>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</si>
  <si>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</si>
  <si>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</si>
  <si>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</si>
  <si>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</si>
  <si>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</si>
  <si>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</si>
  <si>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</si>
  <si>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</si>
  <si>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</si>
  <si>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</si>
  <si>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</si>
  <si>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</si>
  <si>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</si>
  <si>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</si>
  <si>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</si>
  <si>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</si>
  <si>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</si>
  <si>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</si>
  <si>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</si>
  <si>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</si>
  <si>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</si>
  <si>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</si>
  <si>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</si>
  <si>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</si>
  <si>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</si>
  <si>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</si>
  <si>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</si>
  <si>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</si>
  <si>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</si>
  <si>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</si>
  <si>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</si>
  <si>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</si>
  <si>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</si>
  <si>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</si>
  <si>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</si>
  <si>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</si>
  <si>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</si>
  <si>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</si>
  <si>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</si>
  <si>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</si>
  <si>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</si>
  <si>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</si>
  <si>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</si>
  <si>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</si>
  <si>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</si>
  <si>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</si>
  <si>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</si>
  <si>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</si>
  <si>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</si>
  <si>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</si>
  <si>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</si>
  <si>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</si>
  <si>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</si>
  <si>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</si>
  <si>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</si>
  <si>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</si>
  <si>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</si>
  <si>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</si>
  <si>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</si>
  <si>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</si>
  <si>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</si>
  <si>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</si>
  <si>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</si>
  <si>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</si>
  <si>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</si>
  <si>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</si>
  <si>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</si>
  <si>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</si>
  <si>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</si>
  <si>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</si>
  <si>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</si>
  <si>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</si>
  <si>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</si>
  <si>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</si>
  <si>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</si>
  <si>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</si>
  <si>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</si>
  <si>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</si>
  <si>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</si>
  <si>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</si>
  <si>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</si>
  <si>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</si>
  <si>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</si>
  <si>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</si>
  <si>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</si>
  <si>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</si>
  <si>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</si>
  <si>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</si>
  <si>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</si>
  <si>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</si>
  <si>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</si>
  <si>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</si>
  <si>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</si>
  <si>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</si>
  <si>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</si>
  <si>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</si>
  <si>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</si>
  <si>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</si>
  <si>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</si>
  <si>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</si>
  <si>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</si>
  <si>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</si>
  <si>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</si>
  <si>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</si>
  <si>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</si>
  <si>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</si>
  <si>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</si>
  <si>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</si>
  <si>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</si>
  <si>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</si>
  <si>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</si>
  <si>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</si>
  <si>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</si>
  <si>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</si>
  <si>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</si>
  <si>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</si>
  <si>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</si>
  <si>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</si>
  <si>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</si>
  <si>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</si>
  <si>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</si>
  <si>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</si>
  <si>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</si>
  <si>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</si>
  <si>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</si>
  <si>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</si>
  <si>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</si>
  <si>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</si>
  <si>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</si>
  <si>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</si>
  <si>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</si>
  <si>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</si>
  <si>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</si>
  <si>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</si>
  <si>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</si>
  <si>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</si>
  <si>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</si>
  <si>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</si>
  <si>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</si>
  <si>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</si>
  <si>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</si>
  <si>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</si>
  <si>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</si>
  <si>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</si>
  <si>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</si>
  <si>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</si>
  <si>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</si>
  <si>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</si>
  <si>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</si>
  <si>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</si>
  <si>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</si>
  <si>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</si>
  <si>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</si>
  <si>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</si>
  <si>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</si>
  <si>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</si>
  <si>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</si>
  <si>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</si>
  <si>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</si>
  <si>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</si>
  <si>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</si>
  <si>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</si>
  <si>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</si>
  <si>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</si>
  <si>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</si>
  <si>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</si>
  <si>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</si>
  <si>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</si>
  <si>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</si>
  <si>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</si>
  <si>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</si>
  <si>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</si>
  <si>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</si>
  <si>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</si>
  <si>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</si>
  <si>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</si>
  <si>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</si>
  <si>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</si>
  <si>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</si>
  <si>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</si>
  <si>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</si>
  <si>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</si>
  <si>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</si>
  <si>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</si>
  <si>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</si>
  <si>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</si>
  <si>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</si>
  <si>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</si>
  <si>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</si>
  <si>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</si>
  <si>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</si>
  <si>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</si>
  <si>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</si>
  <si>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</si>
  <si>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</si>
  <si>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</si>
  <si>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</si>
  <si>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</si>
  <si>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</si>
  <si>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</si>
  <si>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</si>
  <si>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</si>
  <si>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</si>
  <si>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</si>
  <si>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</si>
  <si>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</si>
  <si>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</si>
  <si>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</si>
  <si>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</si>
  <si>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</si>
  <si>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</si>
  <si>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</si>
  <si>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</si>
  <si>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</si>
  <si>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</si>
  <si>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</si>
  <si>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</si>
  <si>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</si>
  <si>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</si>
  <si>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</si>
  <si>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</si>
  <si>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</si>
  <si>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</si>
  <si>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</si>
  <si>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</si>
  <si>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</si>
  <si>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</si>
  <si>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</si>
  <si>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</si>
  <si>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</si>
  <si>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</si>
  <si>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</si>
  <si>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</si>
  <si>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</si>
  <si>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</si>
  <si>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</si>
  <si>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</si>
  <si>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</si>
  <si>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</si>
  <si>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</si>
  <si>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</si>
  <si>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</si>
  <si>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</si>
  <si>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</si>
  <si>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</si>
  <si>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</si>
  <si>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</si>
  <si>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</si>
  <si>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</si>
  <si>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</si>
  <si>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</si>
  <si>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</si>
  <si>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</si>
  <si>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</si>
  <si>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</si>
  <si>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</si>
  <si>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</si>
  <si>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</si>
  <si>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</si>
  <si>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</si>
  <si>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</si>
  <si>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</si>
  <si>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</si>
  <si>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</si>
  <si>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</si>
  <si>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</si>
  <si>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</si>
  <si>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</si>
  <si>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</si>
  <si>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</si>
  <si>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</si>
  <si>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</si>
  <si>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</si>
  <si>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</si>
  <si>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</si>
  <si>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</si>
  <si>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</si>
  <si>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</si>
  <si>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</si>
  <si>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</si>
  <si>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</si>
  <si>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</si>
  <si>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</si>
  <si>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</si>
  <si>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</si>
  <si>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</si>
  <si>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</si>
  <si>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</si>
  <si>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</si>
  <si>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</si>
  <si>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</si>
  <si>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</si>
  <si>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</si>
  <si>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</si>
  <si>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</si>
  <si>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</si>
  <si>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</si>
  <si>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</si>
  <si>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</si>
  <si>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</si>
  <si>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</si>
  <si>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</si>
  <si>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</si>
  <si>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</si>
  <si>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</si>
  <si>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</si>
  <si>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</si>
  <si>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</si>
  <si>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</si>
  <si>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</si>
  <si>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</si>
  <si>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</si>
  <si>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</si>
  <si>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</si>
  <si>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</si>
  <si>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</si>
  <si>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</si>
  <si>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</si>
  <si>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</si>
  <si>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</si>
  <si>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</si>
  <si>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</si>
  <si>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</si>
  <si>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</si>
  <si>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</si>
  <si>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</si>
  <si>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</si>
  <si>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</si>
  <si>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</si>
  <si>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</si>
  <si>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</si>
  <si>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</si>
  <si>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</si>
  <si>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</si>
  <si>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</si>
  <si>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</si>
  <si>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</si>
  <si>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</si>
  <si>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</si>
  <si>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</si>
  <si>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</si>
  <si>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</si>
  <si>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</si>
  <si>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</si>
  <si>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</si>
  <si>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</si>
  <si>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</si>
  <si>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</si>
  <si>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</si>
  <si>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</si>
  <si>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</si>
  <si>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</si>
  <si>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</si>
  <si>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</si>
  <si>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</si>
  <si>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</si>
  <si>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</si>
  <si>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</si>
  <si>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</si>
  <si>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</si>
  <si>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</si>
  <si>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</si>
  <si>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</si>
  <si>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</si>
  <si>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</si>
  <si>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</si>
  <si>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</si>
  <si>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</si>
  <si>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</si>
  <si>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</si>
  <si>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</si>
  <si>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</si>
  <si>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</si>
  <si>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</si>
  <si>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</si>
  <si>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</si>
  <si>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</si>
  <si>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</si>
  <si>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</si>
  <si>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</si>
  <si>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</si>
  <si>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</si>
  <si>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</si>
  <si>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</si>
  <si>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</si>
  <si>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</si>
  <si>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</si>
  <si>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</si>
  <si>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</si>
  <si>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</si>
  <si>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</si>
  <si>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</si>
  <si>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</si>
  <si>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</si>
  <si>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</si>
  <si>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</si>
  <si>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</si>
  <si>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</si>
  <si>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</si>
  <si>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</si>
  <si>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</si>
  <si>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</si>
  <si>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</si>
  <si>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</si>
  <si>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</si>
  <si>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</si>
  <si>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</si>
  <si>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</si>
  <si>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</si>
  <si>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</si>
  <si>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</si>
  <si>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</si>
  <si>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</si>
  <si>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</si>
  <si>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</si>
  <si>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</si>
  <si>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</si>
  <si>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</si>
  <si>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</si>
  <si>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</si>
  <si>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</si>
  <si>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</si>
  <si>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</si>
  <si>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</si>
  <si>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</si>
  <si>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</si>
  <si>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</si>
  <si>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</si>
  <si>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</si>
  <si>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</si>
  <si>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</si>
  <si>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</si>
  <si>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</si>
  <si>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</si>
  <si>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</si>
  <si>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</si>
  <si>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</si>
  <si>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</si>
  <si>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</si>
  <si>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</si>
  <si>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</si>
  <si>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</si>
  <si>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</si>
  <si>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</si>
  <si>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</si>
  <si>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</si>
  <si>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</si>
  <si>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</si>
  <si>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</si>
  <si>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</si>
  <si>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</si>
  <si>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</si>
  <si>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</si>
  <si>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</si>
  <si>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</si>
  <si>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</si>
  <si>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</si>
  <si>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</si>
  <si>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</si>
  <si>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</si>
  <si>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</si>
  <si>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</si>
  <si>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</si>
  <si>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</si>
  <si>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</si>
  <si>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</si>
  <si>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</si>
  <si>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</si>
  <si>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</si>
  <si>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</si>
  <si>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</si>
  <si>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</si>
  <si>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</si>
  <si>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</si>
  <si>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</si>
  <si>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</si>
  <si>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</si>
  <si>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</si>
  <si>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</si>
  <si>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</si>
  <si>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</si>
  <si>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</si>
  <si>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</si>
  <si>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</si>
  <si>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</si>
  <si>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</si>
  <si>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</si>
  <si>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</si>
  <si>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</si>
  <si>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</si>
  <si>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</si>
  <si>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</si>
  <si>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</si>
  <si>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</si>
  <si>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</si>
  <si>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</si>
  <si>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</si>
  <si>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</si>
  <si>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</si>
  <si>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</si>
  <si>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</si>
  <si>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</si>
  <si>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</si>
  <si>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</si>
  <si>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</si>
  <si>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</si>
  <si>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</si>
  <si>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</si>
  <si>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</si>
  <si>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</si>
  <si>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</si>
  <si>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</si>
  <si>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</si>
  <si>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</si>
  <si>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</si>
  <si>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</si>
  <si>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</si>
  <si>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</si>
  <si>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</si>
  <si>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</si>
  <si>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</si>
  <si>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</si>
  <si>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</si>
  <si>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</si>
  <si>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</si>
  <si>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</si>
  <si>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</si>
  <si>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</si>
  <si>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</si>
  <si>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</si>
  <si>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</si>
  <si>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</si>
  <si>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</si>
  <si>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</si>
  <si>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</si>
  <si>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</si>
  <si>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</si>
  <si>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</si>
  <si>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</si>
  <si>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</si>
  <si>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</si>
  <si>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</si>
  <si>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</si>
  <si>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</si>
  <si>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</si>
  <si>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</si>
  <si>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</si>
  <si>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</si>
  <si>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</si>
  <si>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</si>
  <si>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</si>
  <si>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</si>
  <si>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</si>
  <si>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</si>
  <si>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</si>
  <si>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</si>
  <si>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</si>
  <si>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</si>
  <si>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</si>
  <si>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</si>
  <si>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</si>
  <si>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</si>
  <si>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</si>
  <si>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</si>
  <si>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</si>
  <si>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</si>
  <si>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</si>
  <si>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</si>
  <si>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</si>
  <si>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</si>
  <si>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</si>
  <si>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</si>
  <si>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</si>
  <si>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</si>
  <si>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</si>
  <si>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</si>
  <si>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</si>
  <si>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</si>
  <si>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</si>
  <si>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</si>
  <si>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</si>
  <si>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</si>
  <si>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</si>
  <si>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</si>
  <si>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</si>
  <si>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</si>
  <si>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</si>
  <si>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</si>
  <si>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</si>
  <si>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</si>
  <si>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</si>
  <si>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</si>
  <si>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</si>
  <si>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</si>
  <si>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</si>
  <si>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</si>
  <si>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</si>
  <si>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</si>
  <si>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</si>
  <si>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</si>
  <si>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</si>
  <si>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</si>
  <si>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</si>
  <si>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</si>
  <si>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</si>
  <si>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</si>
  <si>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</si>
  <si>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</si>
  <si>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</si>
  <si>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</si>
  <si>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</si>
  <si>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</si>
  <si>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</si>
  <si>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</si>
  <si>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</si>
  <si>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</si>
  <si>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</si>
  <si>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</si>
  <si>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</si>
  <si>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</si>
  <si>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</si>
  <si>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</si>
  <si>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</si>
  <si>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</si>
  <si>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</si>
  <si>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</si>
  <si>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</si>
  <si>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</si>
  <si>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</si>
  <si>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</si>
  <si>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</si>
  <si>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</si>
  <si>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</si>
  <si>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</si>
  <si>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</si>
  <si>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</si>
  <si>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</si>
  <si>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</si>
  <si>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</si>
  <si>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</si>
  <si>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</si>
  <si>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</si>
  <si>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</si>
  <si>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</si>
  <si>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</si>
  <si>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</si>
  <si>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</si>
  <si>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</si>
  <si>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</si>
  <si>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</si>
  <si>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</si>
  <si>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</si>
  <si>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</si>
  <si>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</si>
  <si>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</si>
  <si>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</si>
  <si>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</si>
  <si>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</si>
  <si>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</si>
  <si>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</si>
  <si>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</si>
  <si>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</si>
  <si>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</si>
  <si>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</si>
  <si>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</si>
  <si>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</si>
  <si>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</si>
  <si>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</si>
  <si>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</si>
  <si>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</si>
  <si>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</si>
  <si>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</si>
  <si>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</si>
  <si>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</si>
  <si>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</si>
  <si>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</si>
  <si>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</si>
  <si>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</si>
  <si>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</si>
  <si>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</si>
  <si>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</si>
  <si>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</si>
  <si>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</si>
  <si>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</si>
  <si>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</si>
  <si>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</si>
  <si>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</si>
  <si>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</si>
  <si>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</si>
  <si>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</si>
  <si>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</si>
  <si>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</si>
  <si>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</si>
  <si>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</si>
  <si>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</si>
  <si>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</si>
  <si>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</si>
  <si>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</si>
  <si>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</si>
  <si>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</si>
  <si>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</si>
  <si>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</si>
  <si>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</si>
  <si>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</si>
  <si>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</si>
  <si>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</si>
  <si>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</si>
  <si>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</si>
  <si>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</si>
  <si>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</si>
  <si>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</si>
  <si>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</si>
  <si>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</si>
  <si>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</si>
  <si>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</si>
  <si>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</si>
  <si>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</si>
  <si>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</si>
  <si>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</si>
  <si>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</si>
  <si>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</si>
  <si>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</si>
  <si>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</si>
  <si>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</si>
  <si>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</si>
  <si>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</si>
  <si>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</si>
  <si>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</si>
  <si>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</si>
  <si>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</si>
  <si>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</si>
  <si>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</si>
  <si>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</si>
  <si>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</si>
  <si>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</si>
  <si>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</si>
  <si>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</si>
  <si>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</si>
  <si>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</si>
  <si>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</si>
  <si>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</si>
  <si>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</si>
  <si>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</si>
  <si>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</si>
  <si>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</si>
  <si>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</si>
  <si>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</si>
  <si>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</si>
  <si>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</si>
  <si>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</si>
  <si>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</si>
  <si>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</si>
  <si>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</si>
  <si>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</si>
  <si>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</si>
  <si>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</si>
  <si>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</si>
  <si>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</si>
  <si>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</si>
  <si>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</si>
  <si>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</si>
  <si>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</si>
  <si>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</si>
  <si>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</si>
  <si>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</si>
  <si>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</si>
  <si>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</si>
  <si>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</si>
  <si>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</si>
  <si>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</si>
  <si>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</si>
  <si>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</si>
  <si>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</si>
  <si>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</si>
  <si>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</si>
  <si>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</si>
  <si>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</si>
  <si>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</si>
  <si>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</si>
  <si>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</si>
  <si>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</si>
  <si>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</si>
  <si>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</si>
  <si>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</si>
  <si>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</si>
  <si>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</si>
  <si>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</si>
  <si>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</si>
  <si>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</si>
  <si>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</si>
  <si>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</si>
  <si>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</si>
  <si>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</si>
  <si>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</si>
  <si>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</si>
  <si>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</si>
  <si>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</si>
  <si>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</si>
  <si>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</si>
  <si>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</si>
  <si>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</si>
  <si>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</si>
  <si>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</si>
  <si>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</si>
  <si>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</si>
  <si>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</si>
  <si>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</si>
  <si>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</si>
  <si>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</si>
  <si>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</si>
  <si>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</si>
  <si>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</si>
  <si>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</si>
  <si>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</si>
  <si>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</si>
  <si>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</si>
  <si>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</si>
  <si>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</si>
  <si>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</si>
  <si>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</si>
  <si>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</si>
  <si>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</si>
  <si>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</si>
  <si>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</si>
  <si>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</si>
  <si>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</si>
  <si>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</si>
  <si>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</si>
  <si>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</si>
  <si>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</si>
  <si>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</si>
  <si>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</si>
  <si>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</si>
  <si>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</si>
  <si>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</si>
  <si>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</si>
  <si>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</si>
  <si>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</si>
  <si>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</si>
  <si>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</si>
  <si>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</si>
  <si>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</si>
  <si>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</si>
  <si>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</si>
  <si>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</si>
  <si>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</si>
  <si>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</si>
  <si>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</si>
  <si>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</si>
  <si>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</si>
  <si>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</si>
  <si>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</si>
  <si>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</si>
  <si>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</si>
  <si>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</si>
  <si>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</si>
  <si>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</si>
  <si>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</si>
  <si>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</si>
  <si>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</si>
  <si>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</si>
  <si>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</si>
  <si>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</si>
  <si>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</si>
  <si>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</si>
  <si>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</si>
  <si>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</si>
  <si>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</si>
  <si>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</si>
  <si>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</si>
  <si>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</si>
  <si>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</si>
  <si>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</si>
  <si>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</si>
  <si>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</si>
  <si>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</si>
  <si>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</si>
  <si>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</si>
  <si>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</si>
  <si>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</si>
  <si>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</si>
  <si>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</si>
  <si>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</si>
  <si>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</si>
  <si>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</si>
  <si>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</si>
  <si>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</si>
  <si>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</si>
  <si>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</si>
  <si>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</si>
  <si>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</si>
  <si>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</si>
  <si>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</si>
  <si>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</si>
  <si>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</si>
  <si>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</si>
  <si>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</si>
  <si>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</si>
  <si>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</si>
  <si>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</si>
  <si>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</si>
  <si>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</si>
  <si>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</si>
  <si>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</si>
  <si>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</si>
  <si>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</si>
  <si>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</si>
  <si>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</si>
  <si>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</si>
  <si>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</si>
  <si>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</si>
  <si>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</si>
  <si>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</si>
  <si>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</si>
  <si>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</si>
  <si>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</si>
  <si>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</si>
  <si>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</si>
  <si>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</si>
  <si>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</si>
  <si>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</si>
  <si>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</si>
  <si>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</si>
  <si>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</si>
  <si>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</si>
  <si>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</si>
  <si>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</si>
  <si>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</si>
  <si>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</si>
  <si>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</si>
  <si>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</si>
  <si>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</si>
  <si>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</si>
  <si>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</si>
  <si>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</si>
  <si>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</si>
  <si>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</si>
  <si>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</si>
  <si>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</si>
  <si>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</si>
  <si>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</si>
  <si>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</si>
  <si>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</si>
  <si>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</si>
  <si>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</si>
  <si>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</si>
  <si>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</si>
  <si>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</si>
  <si>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</si>
  <si>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</si>
  <si>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</si>
  <si>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</si>
  <si>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</si>
  <si>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</si>
  <si>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</si>
  <si>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</si>
  <si>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</si>
  <si>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</si>
  <si>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</si>
  <si>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</si>
  <si>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</si>
  <si>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</si>
  <si>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</si>
  <si>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</si>
  <si>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</si>
  <si>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</si>
  <si>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</si>
  <si>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</si>
  <si>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</si>
  <si>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</si>
  <si>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</si>
  <si>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</si>
  <si>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</si>
  <si>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</si>
  <si>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</si>
  <si>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</si>
  <si>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</si>
  <si>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</si>
  <si>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</si>
  <si>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</si>
  <si>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</si>
  <si>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</si>
  <si>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</si>
  <si>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</si>
  <si>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</si>
  <si>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</si>
  <si>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</si>
  <si>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</si>
  <si>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</si>
  <si>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</si>
  <si>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</si>
  <si>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</si>
  <si>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</si>
  <si>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</si>
  <si>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</si>
  <si>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</si>
  <si>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</si>
  <si>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</si>
  <si>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</si>
  <si>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</si>
  <si>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</si>
  <si>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</si>
  <si>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</si>
  <si>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</si>
  <si>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</si>
  <si>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</si>
  <si>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</si>
  <si>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</si>
  <si>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</si>
  <si>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</si>
  <si>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</si>
  <si>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</si>
  <si>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</si>
  <si>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</si>
  <si>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</si>
  <si>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</si>
  <si>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</si>
  <si>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</si>
  <si>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</si>
  <si>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</si>
  <si>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</si>
  <si>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</si>
  <si>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</si>
  <si>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</si>
  <si>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</si>
  <si>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</si>
  <si>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</si>
  <si>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</si>
  <si>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</si>
  <si>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</si>
  <si>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</si>
  <si>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</si>
  <si>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</si>
  <si>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</si>
  <si>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</si>
  <si>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</si>
  <si>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</si>
  <si>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</si>
  <si>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</si>
  <si>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</si>
  <si>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</si>
  <si>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</si>
  <si>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</si>
  <si>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</si>
  <si>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</si>
  <si>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</si>
  <si>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</si>
  <si>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</si>
  <si>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</si>
  <si>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</si>
  <si>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</si>
  <si>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</si>
  <si>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</si>
  <si>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</si>
  <si>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</si>
  <si>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</si>
  <si>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</si>
  <si>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</si>
  <si>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</si>
  <si>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</si>
  <si>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</si>
  <si>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</si>
  <si>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</si>
  <si>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</si>
  <si>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</si>
  <si>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</si>
  <si>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</si>
  <si>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</si>
  <si>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</si>
  <si>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</si>
  <si>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</si>
  <si>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</si>
  <si>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</si>
  <si>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</si>
  <si>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</si>
  <si>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</si>
  <si>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</si>
  <si>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</si>
  <si>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</si>
  <si>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</si>
  <si>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</si>
  <si>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</si>
  <si>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</si>
  <si>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</si>
  <si>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</si>
  <si>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</si>
  <si>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</si>
  <si>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</si>
  <si>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</si>
  <si>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</si>
  <si>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</si>
  <si>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</si>
  <si>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</si>
  <si>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</si>
  <si>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</si>
  <si>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</si>
  <si>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</si>
  <si>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</si>
  <si>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</si>
  <si>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</si>
  <si>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</si>
  <si>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</si>
  <si>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</si>
  <si>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</si>
  <si>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</si>
  <si>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</si>
  <si>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</si>
  <si>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</si>
  <si>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</si>
  <si>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</si>
  <si>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</si>
  <si>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</si>
  <si>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</si>
  <si>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</si>
  <si>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</si>
  <si>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</si>
  <si>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</si>
  <si>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</si>
  <si>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</si>
  <si>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</si>
  <si>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</si>
  <si>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</si>
  <si>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</si>
  <si>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</si>
  <si>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</si>
  <si>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</si>
  <si>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</si>
  <si>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</si>
  <si>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</si>
  <si>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</si>
  <si>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</si>
  <si>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</si>
  <si>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</si>
  <si>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</si>
  <si>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</si>
  <si>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</si>
  <si>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</si>
  <si>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</si>
  <si>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</si>
  <si>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</si>
  <si>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</si>
  <si>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</si>
  <si>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</si>
  <si>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</si>
  <si>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</si>
  <si>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</si>
  <si>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</si>
  <si>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</si>
  <si>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</si>
  <si>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</si>
  <si>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</si>
  <si>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</si>
  <si>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</si>
  <si>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</si>
  <si>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</si>
  <si>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</si>
  <si>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</si>
  <si>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</si>
  <si>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</si>
  <si>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</si>
  <si>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</si>
  <si>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</si>
  <si>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</si>
  <si>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</si>
  <si>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</si>
  <si>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</si>
  <si>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</si>
  <si>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</si>
  <si>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</si>
  <si>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</si>
  <si>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</si>
  <si>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</si>
  <si>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</si>
  <si>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</si>
  <si>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</si>
  <si>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</si>
  <si>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</si>
  <si>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</si>
  <si>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</si>
  <si>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</si>
  <si>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</si>
  <si>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</si>
  <si>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</si>
  <si>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</si>
  <si>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</si>
  <si>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</si>
  <si>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</si>
  <si>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</si>
  <si>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</si>
  <si>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</si>
  <si>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</si>
  <si>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</si>
  <si>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</si>
  <si>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</si>
  <si>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</si>
  <si>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</si>
  <si>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</si>
  <si>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</si>
  <si>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</si>
  <si>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</si>
  <si>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</si>
  <si>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</si>
  <si>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</si>
  <si>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</si>
  <si>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</si>
  <si>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</si>
  <si>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</si>
  <si>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</si>
  <si>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</si>
  <si>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</si>
  <si>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</si>
  <si>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</si>
  <si>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</si>
  <si>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</si>
  <si>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</si>
  <si>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</si>
  <si>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</si>
  <si>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</si>
  <si>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</si>
  <si>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</si>
  <si>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</si>
  <si>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</si>
  <si>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</si>
  <si>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</si>
  <si>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</si>
  <si>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</si>
  <si>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</si>
  <si>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</si>
  <si>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</si>
  <si>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</si>
  <si>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</si>
  <si>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</si>
  <si>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</si>
  <si>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</si>
  <si>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</si>
  <si>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</si>
  <si>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</si>
  <si>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</si>
  <si>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</si>
  <si>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</si>
  <si>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</si>
  <si>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</si>
  <si>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</si>
  <si>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</si>
  <si>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</si>
  <si>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</si>
  <si>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</si>
  <si>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</si>
  <si>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</si>
  <si>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</si>
  <si>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</si>
  <si>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</si>
  <si>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</si>
  <si>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</si>
  <si>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</si>
  <si>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</si>
  <si>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</si>
  <si>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</si>
  <si>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</si>
  <si>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</si>
  <si>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</si>
  <si>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</si>
  <si>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</si>
  <si>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</si>
  <si>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</si>
  <si>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</si>
  <si>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</si>
  <si>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</si>
  <si>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</si>
  <si>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</si>
  <si>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</si>
  <si>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</si>
  <si>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</si>
  <si>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</si>
  <si>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</si>
  <si>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</si>
  <si>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</si>
  <si>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</si>
  <si>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</si>
  <si>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</si>
  <si>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</si>
  <si>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</si>
  <si>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</si>
  <si>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</si>
  <si>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</si>
  <si>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</si>
  <si>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</si>
  <si>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</si>
  <si>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</si>
  <si>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</si>
  <si>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</si>
  <si>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</si>
  <si>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</si>
  <si>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</si>
  <si>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</si>
  <si>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</si>
  <si>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</si>
  <si>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</si>
  <si>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</si>
  <si>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</si>
  <si>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</si>
  <si>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</si>
  <si>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</si>
  <si>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</si>
  <si>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</si>
  <si>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</si>
  <si>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</si>
  <si>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</si>
  <si>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</si>
  <si>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</si>
  <si>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</si>
  <si>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</si>
  <si>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</si>
  <si>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</si>
  <si>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</si>
  <si>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</si>
  <si>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</si>
  <si>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</si>
  <si>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</si>
  <si>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</si>
  <si>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</si>
  <si>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</si>
  <si>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</si>
  <si>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</si>
  <si>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</si>
  <si>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</si>
  <si>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</si>
  <si>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</si>
  <si>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</si>
  <si>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</si>
  <si>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</si>
  <si>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</si>
  <si>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</si>
  <si>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</si>
  <si>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</si>
  <si>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</si>
  <si>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</si>
  <si>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</si>
  <si>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</si>
  <si>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</si>
  <si>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</si>
  <si>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</si>
  <si>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</si>
  <si>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</si>
  <si>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</si>
  <si>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</si>
  <si>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</si>
  <si>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</si>
  <si>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</si>
  <si>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</si>
  <si>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</si>
  <si>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</si>
  <si>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</si>
  <si>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</si>
  <si>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</si>
  <si>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</si>
  <si>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</si>
  <si>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</si>
  <si>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</si>
  <si>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</si>
  <si>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</si>
  <si>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</si>
  <si>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</si>
  <si>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</si>
  <si>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</si>
  <si>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</si>
  <si>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</si>
  <si>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</si>
  <si>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</si>
  <si>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</si>
  <si>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</si>
  <si>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</si>
  <si>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</si>
  <si>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</si>
  <si>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</si>
  <si>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</si>
  <si>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</si>
  <si>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</si>
  <si>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</si>
  <si>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</si>
  <si>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</si>
  <si>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</si>
  <si>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</si>
  <si>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</si>
  <si>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</si>
  <si>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</si>
  <si>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</si>
  <si>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</si>
  <si>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</si>
  <si>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</si>
  <si>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</si>
  <si>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</si>
  <si>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</si>
  <si>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</si>
  <si>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</si>
  <si>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</si>
  <si>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</si>
  <si>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</si>
  <si>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</si>
  <si>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</si>
  <si>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</si>
  <si>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</si>
  <si>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</si>
  <si>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</si>
  <si>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</si>
  <si>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</si>
  <si>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</si>
  <si>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</si>
  <si>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</si>
  <si>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</si>
  <si>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</si>
  <si>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</si>
  <si>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</si>
  <si>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</si>
  <si>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</si>
  <si>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</si>
  <si>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</si>
  <si>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</si>
  <si>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</si>
  <si>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</si>
  <si>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</si>
  <si>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</si>
  <si>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</si>
  <si>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</si>
  <si>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</si>
  <si>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</si>
  <si>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</si>
  <si>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</si>
  <si>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</si>
  <si>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</si>
  <si>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</si>
  <si>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</si>
  <si>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</si>
  <si>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</si>
  <si>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</si>
  <si>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</si>
  <si>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</si>
  <si>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</si>
  <si>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</si>
  <si>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</si>
  <si>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</si>
  <si>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</si>
  <si>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</si>
  <si>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</si>
  <si>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</si>
  <si>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</si>
  <si>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</si>
  <si>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</si>
  <si>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</si>
  <si>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</si>
  <si>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</si>
  <si>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</si>
  <si>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</si>
  <si>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</si>
  <si>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</si>
  <si>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</si>
  <si>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</si>
  <si>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</si>
  <si>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</si>
  <si>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</si>
  <si>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</si>
  <si>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</si>
  <si>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</si>
  <si>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</si>
  <si>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</si>
  <si>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</si>
  <si>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</si>
  <si>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</si>
  <si>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</si>
  <si>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</si>
  <si>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</si>
  <si>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</si>
  <si>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</si>
  <si>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</si>
  <si>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</si>
  <si>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</si>
  <si>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</si>
  <si>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</si>
  <si>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</si>
  <si>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</si>
  <si>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</si>
  <si>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</si>
  <si>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</si>
  <si>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</si>
  <si>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</si>
  <si>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</si>
  <si>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</si>
  <si>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</si>
  <si>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</si>
  <si>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</si>
  <si>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</si>
  <si>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</si>
  <si>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</si>
  <si>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</si>
  <si>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</si>
  <si>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</si>
  <si>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</si>
  <si>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</si>
  <si>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</si>
  <si>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</si>
  <si>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</si>
  <si>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</si>
  <si>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</si>
  <si>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</si>
  <si>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</si>
  <si>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</si>
  <si>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</si>
  <si>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</si>
  <si>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</si>
  <si>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</si>
  <si>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</si>
  <si>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</si>
  <si>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</si>
  <si>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</si>
  <si>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</si>
  <si>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</si>
  <si>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</si>
  <si>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</si>
  <si>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</si>
  <si>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</si>
  <si>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</si>
  <si>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</si>
  <si>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</si>
  <si>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</si>
  <si>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</si>
  <si>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</si>
  <si>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</si>
  <si>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</si>
  <si>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</si>
  <si>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</si>
  <si>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</si>
  <si>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</si>
  <si>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</si>
  <si>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</si>
  <si>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</si>
  <si>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</si>
  <si>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</si>
  <si>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</si>
  <si>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</si>
  <si>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</si>
  <si>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</si>
  <si>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</si>
  <si>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</si>
  <si>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</si>
  <si>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</si>
  <si>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</si>
  <si>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</si>
  <si>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</si>
  <si>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</si>
  <si>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</si>
  <si>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</si>
  <si>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</si>
  <si>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</si>
  <si>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</si>
  <si>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</si>
  <si>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</si>
  <si>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</si>
  <si>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</si>
  <si>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</si>
  <si>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</si>
  <si>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</si>
  <si>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</si>
  <si>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</si>
  <si>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</si>
  <si>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</si>
  <si>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</si>
  <si>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</si>
  <si>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</si>
  <si>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</si>
  <si>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</si>
  <si>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</si>
  <si>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</si>
  <si>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</si>
  <si>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</si>
  <si>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</si>
  <si>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</si>
  <si>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</si>
  <si>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</si>
  <si>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</si>
  <si>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</si>
  <si>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</si>
  <si>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</si>
  <si>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</si>
  <si>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</si>
  <si>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</si>
  <si>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</si>
  <si>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</si>
  <si>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</si>
  <si>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</si>
  <si>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</si>
  <si>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</si>
  <si>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</si>
  <si>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</si>
  <si>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</si>
  <si>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</si>
  <si>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</si>
  <si>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</si>
  <si>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</si>
  <si>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</si>
  <si>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</si>
  <si>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</si>
  <si>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</si>
  <si>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</si>
  <si>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</si>
  <si>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</si>
  <si>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</si>
  <si>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</si>
  <si>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</si>
  <si>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</si>
  <si>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</si>
  <si>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</si>
  <si>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</si>
  <si>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</si>
  <si>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</si>
  <si>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</si>
  <si>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</si>
  <si>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</si>
  <si>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</si>
  <si>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</si>
  <si>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</si>
  <si>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</si>
  <si>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</si>
  <si>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</si>
  <si>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</si>
  <si>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</si>
  <si>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</si>
  <si>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</si>
  <si>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</si>
  <si>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</si>
  <si>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</si>
  <si>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</si>
  <si>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</si>
  <si>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</si>
  <si>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</si>
  <si>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</si>
  <si>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</si>
  <si>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</si>
  <si>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</si>
  <si>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</si>
  <si>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</si>
  <si>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</si>
  <si>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</si>
  <si>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</si>
  <si>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</si>
  <si>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</si>
  <si>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</si>
  <si>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</si>
  <si>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</si>
  <si>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</si>
  <si>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</si>
  <si>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</si>
  <si>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</si>
  <si>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</si>
  <si>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</si>
  <si>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</si>
  <si>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</si>
  <si>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</si>
  <si>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</si>
  <si>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</si>
  <si>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</si>
  <si>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</si>
  <si>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</si>
  <si>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</si>
  <si>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</si>
  <si>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</si>
  <si>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</si>
  <si>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</si>
  <si>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</si>
  <si>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</si>
  <si>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</si>
  <si>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</si>
  <si>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</si>
  <si>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</si>
  <si>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</si>
  <si>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</si>
  <si>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</si>
  <si>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</si>
  <si>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</si>
  <si>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</si>
  <si>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</si>
  <si>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</si>
  <si>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</si>
  <si>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</si>
  <si>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</si>
  <si>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</si>
  <si>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</si>
  <si>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</si>
  <si>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</si>
  <si>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</si>
  <si>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</si>
  <si>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</si>
  <si>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</si>
  <si>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</si>
  <si>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</si>
  <si>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</si>
  <si>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</si>
  <si>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</si>
  <si>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</si>
  <si>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</si>
  <si>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</si>
  <si>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</si>
  <si>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</si>
  <si>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</si>
  <si>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</si>
  <si>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</si>
  <si>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</si>
  <si>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</si>
  <si>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</si>
  <si>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</si>
  <si>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</si>
  <si>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</si>
  <si>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</si>
  <si>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</si>
  <si>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</si>
  <si>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</si>
  <si>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</si>
  <si>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</si>
  <si>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</si>
  <si>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</si>
  <si>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</si>
  <si>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</si>
  <si>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</si>
  <si>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</si>
  <si>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</si>
  <si>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</si>
  <si>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</si>
  <si>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</si>
  <si>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</si>
  <si>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</si>
  <si>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</si>
  <si>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</si>
  <si>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</si>
  <si>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</si>
  <si>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</si>
  <si>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</si>
  <si>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</si>
  <si>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</si>
  <si>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</si>
  <si>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</si>
  <si>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</si>
  <si>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</si>
  <si>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</si>
  <si>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</si>
  <si>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</si>
  <si>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</si>
  <si>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</si>
  <si>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</si>
  <si>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</si>
  <si>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</si>
  <si>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</si>
  <si>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</si>
  <si>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</si>
  <si>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</si>
  <si>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</si>
  <si>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</si>
  <si>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</si>
  <si>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</si>
  <si>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</si>
  <si>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</si>
  <si>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</si>
  <si>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</si>
  <si>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</si>
  <si>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</si>
  <si>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</si>
  <si>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</si>
  <si>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</si>
  <si>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</si>
  <si>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</si>
  <si>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</si>
  <si>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</si>
  <si>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</si>
  <si>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</si>
  <si>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</si>
  <si>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</si>
  <si>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</si>
  <si>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</si>
  <si>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</si>
  <si>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</si>
  <si>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</si>
  <si>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</si>
  <si>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</si>
  <si>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</si>
  <si>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</si>
  <si>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</si>
  <si>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</si>
  <si>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</si>
  <si>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</si>
  <si>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</si>
  <si>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</si>
  <si>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</si>
  <si>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</si>
  <si>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</si>
  <si>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</si>
  <si>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</si>
  <si>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</si>
  <si>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</si>
  <si>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</si>
  <si>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</si>
  <si>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</si>
  <si>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</si>
  <si>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</si>
  <si>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</si>
  <si>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</si>
  <si>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</si>
  <si>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</si>
  <si>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</si>
  <si>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</si>
  <si>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</si>
  <si>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</si>
  <si>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</si>
  <si>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</si>
  <si>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</si>
  <si>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</si>
  <si>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</si>
  <si>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</si>
  <si>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</si>
  <si>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</si>
  <si>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</si>
  <si>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</si>
  <si>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</si>
  <si>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</si>
  <si>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</si>
  <si>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</si>
  <si>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</si>
  <si>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</si>
  <si>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</si>
  <si>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</si>
  <si>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</si>
  <si>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</si>
  <si>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</si>
  <si>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</si>
  <si>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</si>
  <si>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</si>
  <si>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</si>
  <si>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</si>
  <si>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</si>
  <si>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</si>
  <si>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</si>
  <si>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</si>
  <si>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</si>
  <si>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</si>
  <si>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</si>
  <si>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</si>
  <si>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</si>
  <si>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</si>
  <si>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</si>
  <si>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</si>
  <si>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</si>
  <si>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</si>
  <si>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</si>
  <si>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</si>
  <si>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</si>
  <si>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</si>
  <si>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</si>
  <si>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</si>
  <si>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</si>
  <si>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</si>
  <si>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</si>
  <si>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</si>
  <si>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</si>
  <si>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</si>
  <si>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</si>
  <si>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</si>
  <si>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</si>
  <si>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</si>
  <si>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</si>
  <si>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</si>
  <si>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</si>
  <si>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</si>
  <si>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</si>
  <si>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</si>
  <si>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</si>
  <si>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</si>
  <si>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</si>
  <si>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</si>
  <si>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</si>
  <si>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</si>
  <si>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</si>
  <si>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</si>
  <si>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</si>
  <si>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</si>
  <si>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</si>
  <si>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</si>
  <si>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</si>
  <si>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</si>
  <si>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</si>
  <si>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</si>
  <si>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</si>
  <si>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</si>
  <si>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</si>
  <si>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</si>
  <si>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</si>
  <si>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</si>
  <si>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</si>
  <si>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</si>
  <si>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</si>
  <si>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</si>
  <si>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</si>
  <si>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</si>
  <si>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</si>
  <si>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</si>
  <si>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</si>
  <si>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</si>
  <si>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</si>
  <si>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</si>
  <si>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</si>
  <si>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</si>
  <si>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</si>
  <si>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</si>
  <si>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</si>
  <si>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</si>
  <si>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</si>
  <si>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</si>
  <si>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</si>
  <si>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</si>
  <si>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</si>
  <si>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</si>
  <si>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</si>
  <si>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</si>
  <si>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</si>
  <si>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</si>
  <si>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</si>
  <si>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</si>
  <si>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</si>
  <si>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</si>
  <si>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</si>
  <si>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</si>
  <si>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</si>
  <si>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</si>
  <si>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</si>
  <si>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</si>
  <si>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</si>
  <si>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</si>
  <si>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</si>
  <si>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</si>
  <si>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</si>
  <si>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</si>
  <si>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</si>
  <si>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</si>
  <si>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</si>
  <si>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</si>
  <si>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</si>
  <si>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</si>
  <si>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</si>
  <si>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</si>
  <si>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</si>
  <si>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</si>
  <si>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</si>
  <si>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</si>
  <si>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</si>
  <si>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</si>
  <si>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</si>
  <si>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</si>
  <si>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</si>
  <si>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</si>
  <si>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</si>
  <si>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</si>
  <si>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</si>
  <si>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</si>
  <si>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</si>
  <si>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</si>
  <si>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</si>
  <si>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</si>
  <si>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</si>
  <si>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</si>
  <si>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</si>
  <si>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</si>
  <si>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</si>
  <si>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</si>
  <si>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</si>
  <si>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</si>
  <si>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</si>
  <si>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</si>
  <si>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</si>
  <si>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</si>
  <si>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</si>
  <si>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</si>
  <si>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</si>
  <si>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</si>
  <si>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</si>
  <si>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</si>
  <si>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</si>
  <si>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</si>
  <si>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</si>
  <si>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</si>
  <si>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</si>
  <si>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</si>
  <si>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</si>
  <si>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</si>
  <si>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</si>
  <si>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</si>
  <si>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</si>
  <si>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</si>
  <si>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</si>
  <si>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</si>
  <si>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</si>
  <si>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</si>
  <si>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</si>
  <si>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</si>
  <si>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</si>
  <si>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</si>
  <si>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</si>
  <si>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</si>
  <si>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</si>
  <si>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</si>
  <si>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</si>
  <si>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</si>
  <si>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</si>
  <si>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</si>
  <si>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</si>
  <si>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</si>
  <si>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</si>
  <si>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</si>
  <si>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</si>
  <si>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</si>
  <si>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</si>
  <si>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</si>
  <si>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</si>
  <si>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</si>
  <si>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</si>
  <si>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</si>
  <si>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</si>
  <si>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</si>
  <si>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</si>
  <si>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</si>
  <si>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</si>
  <si>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</si>
  <si>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</si>
  <si>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</si>
  <si>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</si>
  <si>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</si>
  <si>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</si>
  <si>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</si>
  <si>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</si>
  <si>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</si>
  <si>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</si>
  <si>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</si>
  <si>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</si>
  <si>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</si>
  <si>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</si>
  <si>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</si>
  <si>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</si>
  <si>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</si>
  <si>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</si>
  <si>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</si>
  <si>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</si>
  <si>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</si>
  <si>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</si>
  <si>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</si>
  <si>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</si>
  <si>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</si>
  <si>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</si>
  <si>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</si>
  <si>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</si>
  <si>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</si>
  <si>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</si>
  <si>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</si>
  <si>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</si>
  <si>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</si>
  <si>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</si>
  <si>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</si>
  <si>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</si>
  <si>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</si>
  <si>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</si>
  <si>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</si>
  <si>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</si>
  <si>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</si>
  <si>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</si>
  <si>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</si>
  <si>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</si>
  <si>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</si>
  <si>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</si>
  <si>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</si>
  <si>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</si>
  <si>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</si>
  <si>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</si>
  <si>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</si>
  <si>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</si>
  <si>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</si>
  <si>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</si>
  <si>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</si>
  <si>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</si>
  <si>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</si>
  <si>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</si>
  <si>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</si>
  <si>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</si>
  <si>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</si>
  <si>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</si>
  <si>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</si>
  <si>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</si>
  <si>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</si>
  <si>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</si>
  <si>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</si>
  <si>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</si>
  <si>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</si>
  <si>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</si>
  <si>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</si>
  <si>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</si>
  <si>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</si>
  <si>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</si>
  <si>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</si>
  <si>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</si>
  <si>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</si>
  <si>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</si>
  <si>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</si>
  <si>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</si>
  <si>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</si>
  <si>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</si>
  <si>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</si>
  <si>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</si>
  <si>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</si>
  <si>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</si>
  <si>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</si>
  <si>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</si>
  <si>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</si>
  <si>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</si>
  <si>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</si>
  <si>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</si>
  <si>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</si>
  <si>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</si>
  <si>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</si>
  <si>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</si>
  <si>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</si>
  <si>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</si>
  <si>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</si>
  <si>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</si>
  <si>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</si>
  <si>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</si>
  <si>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</si>
  <si>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</si>
  <si>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</si>
  <si>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</si>
  <si>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</si>
  <si>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</si>
  <si>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</si>
  <si>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</si>
  <si>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</si>
  <si>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</si>
  <si>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</si>
  <si>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</si>
  <si>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</si>
  <si>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</si>
  <si>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</si>
  <si>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</si>
  <si>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</si>
  <si>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</si>
  <si>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</si>
  <si>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</si>
  <si>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</si>
  <si>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</si>
  <si>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</si>
  <si>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</si>
  <si>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</si>
  <si>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</si>
  <si>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</si>
  <si>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</si>
  <si>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</si>
  <si>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</si>
  <si>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</si>
  <si>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</si>
  <si>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</si>
  <si>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</si>
  <si>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</si>
  <si>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</si>
  <si>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</si>
  <si>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</si>
  <si>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</si>
  <si>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</si>
  <si>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</si>
  <si>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</si>
  <si>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</si>
  <si>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</si>
  <si>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</si>
  <si>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</si>
  <si>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</si>
  <si>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</si>
  <si>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</si>
  <si>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</si>
  <si>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</si>
  <si>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</si>
  <si>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</si>
  <si>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</si>
  <si>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</si>
  <si>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</si>
  <si>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</si>
  <si>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</si>
  <si>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</si>
  <si>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</si>
  <si>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</si>
  <si>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</si>
  <si>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</si>
  <si>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</si>
  <si>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</si>
  <si>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</si>
  <si>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</si>
  <si>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</si>
  <si>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</si>
  <si>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</si>
  <si>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</si>
  <si>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</si>
  <si>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</si>
  <si>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</si>
  <si>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</si>
  <si>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</si>
  <si>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</si>
  <si>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</si>
  <si>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</si>
  <si>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</si>
  <si>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</si>
  <si>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</si>
  <si>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</si>
  <si>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</si>
  <si>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</si>
  <si>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</si>
  <si>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</si>
  <si>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</si>
  <si>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</si>
  <si>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</si>
  <si>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</si>
  <si>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</si>
  <si>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</si>
  <si>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</si>
  <si>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</si>
  <si>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</si>
  <si>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</si>
  <si>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</si>
  <si>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</si>
  <si>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</si>
  <si>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</si>
  <si>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</si>
  <si>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</si>
  <si>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</si>
  <si>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</si>
  <si>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</si>
  <si>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</si>
  <si>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</si>
  <si>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</si>
  <si>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</si>
  <si>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</si>
  <si>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</si>
  <si>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</si>
  <si>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</si>
  <si>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</si>
  <si>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</si>
  <si>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</si>
  <si>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</si>
  <si>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</si>
  <si>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</si>
  <si>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</si>
  <si>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</si>
  <si>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</si>
  <si>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</si>
  <si>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</si>
  <si>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</si>
  <si>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</si>
  <si>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</si>
  <si>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</si>
  <si>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</si>
  <si>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</si>
  <si>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</si>
  <si>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</si>
  <si>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</si>
  <si>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</si>
  <si>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</si>
  <si>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</si>
  <si>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</si>
  <si>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</si>
  <si>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</si>
  <si>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</si>
  <si>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</si>
  <si>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</si>
  <si>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</si>
  <si>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</si>
  <si>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</si>
  <si>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</si>
  <si>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</si>
  <si>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</si>
  <si>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</si>
  <si>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</si>
  <si>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</si>
  <si>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</si>
  <si>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</si>
  <si>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</si>
  <si>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</si>
  <si>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</si>
  <si>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</si>
  <si>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</si>
  <si>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</si>
  <si>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</si>
  <si>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</si>
  <si>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</si>
  <si>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</si>
  <si>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</si>
  <si>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</si>
  <si>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</si>
  <si>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</si>
  <si>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</si>
  <si>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</si>
  <si>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</si>
  <si>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</si>
  <si>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</si>
  <si>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</si>
  <si>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</si>
  <si>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</si>
  <si>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</si>
  <si>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</si>
  <si>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</si>
  <si>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</si>
  <si>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</si>
  <si>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</si>
  <si>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</si>
  <si>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</si>
  <si>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</si>
  <si>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</si>
  <si>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</si>
  <si>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</si>
  <si>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</si>
  <si>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</si>
  <si>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</si>
  <si>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</si>
  <si>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</si>
  <si>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</si>
  <si>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</si>
  <si>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</si>
  <si>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</si>
  <si>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</si>
  <si>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</si>
  <si>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</si>
  <si>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</si>
  <si>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</si>
  <si>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</si>
  <si>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</si>
  <si>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</si>
  <si>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</si>
  <si>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</si>
  <si>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</si>
  <si>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</si>
  <si>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</si>
  <si>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</si>
  <si>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</si>
  <si>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</si>
  <si>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</si>
  <si>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</si>
  <si>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</si>
  <si>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</si>
  <si>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</si>
  <si>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</si>
  <si>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</si>
  <si>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</si>
  <si>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</si>
  <si>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</si>
  <si>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</si>
  <si>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</si>
  <si>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</si>
  <si>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</si>
  <si>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</si>
  <si>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</si>
  <si>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</si>
  <si>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</si>
  <si>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</si>
  <si>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</si>
  <si>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</si>
  <si>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</si>
  <si>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</si>
  <si>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</si>
  <si>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</si>
  <si>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</si>
  <si>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</si>
  <si>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</si>
  <si>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</si>
  <si>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</si>
  <si>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</si>
  <si>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</si>
  <si>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</si>
  <si>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</si>
  <si>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</si>
  <si>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</si>
  <si>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</si>
  <si>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</si>
  <si>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</si>
  <si>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</si>
  <si>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</si>
  <si>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</si>
  <si>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</si>
  <si>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</si>
  <si>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</si>
  <si>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</si>
  <si>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</si>
  <si>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</si>
  <si>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</si>
  <si>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</si>
  <si>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</si>
  <si>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</si>
  <si>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</si>
  <si>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</si>
  <si>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</si>
  <si>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</si>
  <si>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</si>
  <si>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</si>
  <si>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</si>
  <si>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</si>
  <si>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</si>
  <si>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</si>
  <si>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</si>
  <si>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</si>
  <si>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</si>
  <si>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</si>
  <si>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</si>
  <si>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</si>
  <si>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</si>
  <si>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</si>
  <si>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</si>
  <si>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</si>
  <si>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</si>
  <si>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</si>
  <si>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</si>
  <si>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</si>
  <si>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</si>
  <si>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</si>
  <si>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</si>
  <si>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</si>
  <si>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</si>
  <si>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</si>
  <si>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</si>
  <si>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</si>
  <si>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</si>
  <si>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</si>
  <si>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</si>
  <si>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</si>
  <si>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</si>
  <si>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</si>
  <si>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</si>
  <si>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</si>
  <si>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</si>
  <si>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</si>
  <si>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</si>
  <si>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</si>
  <si>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</si>
  <si>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</si>
  <si>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</si>
  <si>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</si>
  <si>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</si>
  <si>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</si>
  <si>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</si>
  <si>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</si>
  <si>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</si>
  <si>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</si>
  <si>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</si>
  <si>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</si>
  <si>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</si>
  <si>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</si>
  <si>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</si>
  <si>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</si>
  <si>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</si>
  <si>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</si>
  <si>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</si>
  <si>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</si>
  <si>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</si>
  <si>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</si>
  <si>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</si>
  <si>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</si>
  <si>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</si>
  <si>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</si>
  <si>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</si>
  <si>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</si>
  <si>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</si>
  <si>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</si>
  <si>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</si>
  <si>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</si>
  <si>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</si>
  <si>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</si>
  <si>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</si>
  <si>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</si>
  <si>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</si>
  <si>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</si>
  <si>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</si>
  <si>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</si>
  <si>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</si>
  <si>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</si>
  <si>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</si>
  <si>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</si>
  <si>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</si>
  <si>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</si>
  <si>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</si>
  <si>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</si>
  <si>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</si>
  <si>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</si>
  <si>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</si>
  <si>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</si>
  <si>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</si>
  <si>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</si>
  <si>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</si>
  <si>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</si>
  <si>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</si>
  <si>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</si>
  <si>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</si>
  <si>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</si>
  <si>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</si>
  <si>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</si>
  <si>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</si>
  <si>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</si>
  <si>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</si>
  <si>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</si>
  <si>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</si>
  <si>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</si>
  <si>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</si>
  <si>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</si>
  <si>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</si>
  <si>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</si>
  <si>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</si>
  <si>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</si>
  <si>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</si>
  <si>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</si>
  <si>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</si>
  <si>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</si>
  <si>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</si>
  <si>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</si>
  <si>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</si>
  <si>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</si>
  <si>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</si>
  <si>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</si>
  <si>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</si>
  <si>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</si>
  <si>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</si>
  <si>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</si>
  <si>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</si>
  <si>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</si>
  <si>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</si>
  <si>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</si>
  <si>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</si>
  <si>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</si>
  <si>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</si>
  <si>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</si>
  <si>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</si>
  <si>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</si>
  <si>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</si>
  <si>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</si>
  <si>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</si>
  <si>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</si>
  <si>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</si>
  <si>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</si>
  <si>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</si>
  <si>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</si>
  <si>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</si>
  <si>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</si>
  <si>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</si>
  <si>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</si>
  <si>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</si>
  <si>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</si>
  <si>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</si>
  <si>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</si>
  <si>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</si>
  <si>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</si>
  <si>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</si>
  <si>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</si>
  <si>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</si>
  <si>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</si>
  <si>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</si>
  <si>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</si>
  <si>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</si>
  <si>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</si>
  <si>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</si>
  <si>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</si>
  <si>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</si>
  <si>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</si>
  <si>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</si>
  <si>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</si>
  <si>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</si>
  <si>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</si>
  <si>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</si>
  <si>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</si>
  <si>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</si>
  <si>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</si>
  <si>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</si>
  <si>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</si>
  <si>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</si>
  <si>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</si>
  <si>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</si>
  <si>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</si>
  <si>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</si>
  <si>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</si>
  <si>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</si>
  <si>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</si>
  <si>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</si>
  <si>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</si>
  <si>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</si>
  <si>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</si>
  <si>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</si>
  <si>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</si>
  <si>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</si>
  <si>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</si>
  <si>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</si>
  <si>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</si>
  <si>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</si>
  <si>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</si>
  <si>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</si>
  <si>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</si>
  <si>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</si>
  <si>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</si>
  <si>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</si>
  <si>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</si>
  <si>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</si>
  <si>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</si>
  <si>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</si>
  <si>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</si>
  <si>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</si>
  <si>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</si>
  <si>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</si>
  <si>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</si>
  <si>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</si>
  <si>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</si>
  <si>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</si>
  <si>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</si>
  <si>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</si>
  <si>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</si>
  <si>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</si>
  <si>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</si>
  <si>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</si>
  <si>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</si>
  <si>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</si>
  <si>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</si>
  <si>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</si>
  <si>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</si>
  <si>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</si>
  <si>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</si>
  <si>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</si>
  <si>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</si>
  <si>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</si>
  <si>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</si>
  <si>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</si>
  <si>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</si>
  <si>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</si>
  <si>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</si>
  <si>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</si>
  <si>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</si>
  <si>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</si>
  <si>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</si>
  <si>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</si>
  <si>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</si>
  <si>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</si>
  <si>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</si>
  <si>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</si>
  <si>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</si>
  <si>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</si>
  <si>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</si>
  <si>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</si>
  <si>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</si>
  <si>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</si>
  <si>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</si>
  <si>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</si>
  <si>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</si>
  <si>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</si>
  <si>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</si>
  <si>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</si>
  <si>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</si>
  <si>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</si>
  <si>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</si>
  <si>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</si>
  <si>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</si>
  <si>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</si>
  <si>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</si>
  <si>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</si>
  <si>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</si>
  <si>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</si>
  <si>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</si>
  <si>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</si>
  <si>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</si>
  <si>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</si>
  <si>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</si>
  <si>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</si>
  <si>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</si>
  <si>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</si>
  <si>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</si>
  <si>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</si>
  <si>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</si>
  <si>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</si>
  <si>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</si>
  <si>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</si>
  <si>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</si>
  <si>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</si>
  <si>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</si>
  <si>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</si>
  <si>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</si>
  <si>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</si>
  <si>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</si>
  <si>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</si>
  <si>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</si>
  <si>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</si>
  <si>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</si>
  <si>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</si>
  <si>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</si>
  <si>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</si>
  <si>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</si>
  <si>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</si>
  <si>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</si>
  <si>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</si>
  <si>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</si>
  <si>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</si>
  <si>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</si>
  <si>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</si>
  <si>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</si>
  <si>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</si>
  <si>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</si>
  <si>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</si>
  <si>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</si>
  <si>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</si>
  <si>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</si>
  <si>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</si>
  <si>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</si>
  <si>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</si>
  <si>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</si>
  <si>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</si>
  <si>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</si>
  <si>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</si>
  <si>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</si>
  <si>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</si>
  <si>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</si>
  <si>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</si>
  <si>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</si>
  <si>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</si>
  <si>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</si>
  <si>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</si>
  <si>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</si>
  <si>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</si>
  <si>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</si>
  <si>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</si>
  <si>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</si>
  <si>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</si>
  <si>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</si>
  <si>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</si>
  <si>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</si>
  <si>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</si>
  <si>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</si>
  <si>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</si>
  <si>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</si>
  <si>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</si>
  <si>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</si>
  <si>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</si>
  <si>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</si>
  <si>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</si>
  <si>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</si>
  <si>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</si>
  <si>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</si>
  <si>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</si>
  <si>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</si>
  <si>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</si>
  <si>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</si>
  <si>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</si>
  <si>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</si>
  <si>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</si>
  <si>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</si>
  <si>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</si>
  <si>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</si>
  <si>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</si>
  <si>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</si>
  <si>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</si>
  <si>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</si>
  <si>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</si>
  <si>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</si>
  <si>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</si>
  <si>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</si>
  <si>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</si>
  <si>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</si>
  <si>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</si>
  <si>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</si>
  <si>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</si>
  <si>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</si>
  <si>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</si>
  <si>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</si>
  <si>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</si>
  <si>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</si>
  <si>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</si>
  <si>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</si>
  <si>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</si>
  <si>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</si>
  <si>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</si>
  <si>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</si>
  <si>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</si>
  <si>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</si>
  <si>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</si>
  <si>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</si>
  <si>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</si>
  <si>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</si>
  <si>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</si>
  <si>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</si>
  <si>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</si>
  <si>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</si>
  <si>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</si>
  <si>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</si>
  <si>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</si>
  <si>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</si>
  <si>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</si>
  <si>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</si>
  <si>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</si>
  <si>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</si>
  <si>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</si>
  <si>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</si>
  <si>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</si>
  <si>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</si>
  <si>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</si>
  <si>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</si>
  <si>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</si>
  <si>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</si>
  <si>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</si>
  <si>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</si>
  <si>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</si>
  <si>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</si>
  <si>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</si>
  <si>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</si>
  <si>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</si>
  <si>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</si>
  <si>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</si>
  <si>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</si>
  <si>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</si>
  <si>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</si>
  <si>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</si>
  <si>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</si>
  <si>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</si>
  <si>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</si>
  <si>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</si>
  <si>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</si>
  <si>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</si>
  <si>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</si>
  <si>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</si>
  <si>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</si>
  <si>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</si>
  <si>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</si>
  <si>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</si>
  <si>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</si>
  <si>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</si>
  <si>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</si>
  <si>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</si>
  <si>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</si>
  <si>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</si>
  <si>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</si>
  <si>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</si>
  <si>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</si>
  <si>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</si>
  <si>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</si>
  <si>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</si>
  <si>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</si>
  <si>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</si>
  <si>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</si>
  <si>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</si>
  <si>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</si>
  <si>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</si>
  <si>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</si>
  <si>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</si>
  <si>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</si>
  <si>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</si>
  <si>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</si>
  <si>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</si>
  <si>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</si>
  <si>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</si>
  <si>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</si>
  <si>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</si>
  <si>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</si>
  <si>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</si>
  <si>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</si>
  <si>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</si>
  <si>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</si>
  <si>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</si>
  <si>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</si>
  <si>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</si>
  <si>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</si>
  <si>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</si>
  <si>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</si>
  <si>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</si>
  <si>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</si>
  <si>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</si>
  <si>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</si>
  <si>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</si>
  <si>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</si>
  <si>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</si>
  <si>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</si>
  <si>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</si>
  <si>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</si>
  <si>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</si>
  <si>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</si>
  <si>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</si>
  <si>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</si>
  <si>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</si>
  <si>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</si>
  <si>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</si>
  <si>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</si>
  <si>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</si>
  <si>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</si>
  <si>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</si>
  <si>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</si>
  <si>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</si>
  <si>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</si>
  <si>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</si>
  <si>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</si>
  <si>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</si>
  <si>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</si>
  <si>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</si>
  <si>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</si>
  <si>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</si>
  <si>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</si>
  <si>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</si>
  <si>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</si>
  <si>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</si>
  <si>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</si>
  <si>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</si>
  <si>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</si>
  <si>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</si>
  <si>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</si>
  <si>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</si>
  <si>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</si>
  <si>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</si>
  <si>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</si>
  <si>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</si>
  <si>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</si>
  <si>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</si>
  <si>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</si>
  <si>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</si>
  <si>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</si>
  <si>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</si>
  <si>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</si>
  <si>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</si>
  <si>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</si>
  <si>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</si>
  <si>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</si>
  <si>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</si>
  <si>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</si>
  <si>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</si>
  <si>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</si>
  <si>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</si>
  <si>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</si>
  <si>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</si>
  <si>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</si>
  <si>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</si>
  <si>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</si>
  <si>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</si>
  <si>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</si>
  <si>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</si>
  <si>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</si>
  <si>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</si>
  <si>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</si>
  <si>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</si>
  <si>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</si>
  <si>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</si>
  <si>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</si>
  <si>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</si>
  <si>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</si>
  <si>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</si>
  <si>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</si>
  <si>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</si>
  <si>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</si>
  <si>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</si>
  <si>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</si>
  <si>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</si>
  <si>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</si>
  <si>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</si>
  <si>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</si>
  <si>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</si>
  <si>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</si>
  <si>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</si>
  <si>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</si>
  <si>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</si>
  <si>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</si>
  <si>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</si>
  <si>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</si>
  <si>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</si>
  <si>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</si>
  <si>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</si>
  <si>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</si>
  <si>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</si>
  <si>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</si>
  <si>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</si>
  <si>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</si>
  <si>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</si>
  <si>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</si>
  <si>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</si>
  <si>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</si>
  <si>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</si>
  <si>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</si>
  <si>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</si>
  <si>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</si>
  <si>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</si>
  <si>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</si>
  <si>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</si>
  <si>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</si>
  <si>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</si>
  <si>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</si>
  <si>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</si>
  <si>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</si>
  <si>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</si>
  <si>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</si>
  <si>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</si>
  <si>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</si>
  <si>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</si>
  <si>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</si>
  <si>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</si>
  <si>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</si>
  <si>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</si>
  <si>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</si>
  <si>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</si>
  <si>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</si>
  <si>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</si>
  <si>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</si>
  <si>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</si>
  <si>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</si>
  <si>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</si>
  <si>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</si>
  <si>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</si>
  <si>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</si>
  <si>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</si>
  <si>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</si>
  <si>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</si>
  <si>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</si>
  <si>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</si>
  <si>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</si>
  <si>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</si>
  <si>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</si>
  <si>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</si>
  <si>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</si>
  <si>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</si>
  <si>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</si>
  <si>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</si>
  <si>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</si>
  <si>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</si>
  <si>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</si>
  <si>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</si>
  <si>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</si>
  <si>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</si>
  <si>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</si>
  <si>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</si>
  <si>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</si>
  <si>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</si>
  <si>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</si>
  <si>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</si>
  <si>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</si>
  <si>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</si>
  <si>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</si>
  <si>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</si>
  <si>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</si>
  <si>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</si>
  <si>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</si>
  <si>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</si>
  <si>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</si>
  <si>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</si>
  <si>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</si>
  <si>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</si>
  <si>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</si>
  <si>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</si>
  <si>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</si>
  <si>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</si>
  <si>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</si>
  <si>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</si>
  <si>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</si>
  <si>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</si>
  <si>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</si>
  <si>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</si>
  <si>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</si>
  <si>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</si>
  <si>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</si>
  <si>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</si>
  <si>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</si>
  <si>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</si>
  <si>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</si>
  <si>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</si>
  <si>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</si>
  <si>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</si>
  <si>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</si>
  <si>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</si>
  <si>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</si>
  <si>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</si>
  <si>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</si>
  <si>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</si>
  <si>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</si>
  <si>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</si>
  <si>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</si>
  <si>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</si>
  <si>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</si>
  <si>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</si>
  <si>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</si>
  <si>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</si>
  <si>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</si>
  <si>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</si>
  <si>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</si>
  <si>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</si>
  <si>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</si>
  <si>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</si>
  <si>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</si>
  <si>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</si>
  <si>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</si>
  <si>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</si>
  <si>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</si>
  <si>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</si>
  <si>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</si>
  <si>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</si>
  <si>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</si>
  <si>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</si>
  <si>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</si>
  <si>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</si>
  <si>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</si>
  <si>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</si>
  <si>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</si>
  <si>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</si>
  <si>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</si>
  <si>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</si>
  <si>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</si>
  <si>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</si>
  <si>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</si>
  <si>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</si>
  <si>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</si>
  <si>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</si>
  <si>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</si>
  <si>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</si>
  <si>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</si>
  <si>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</si>
  <si>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</si>
  <si>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</si>
  <si>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</si>
  <si>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</si>
  <si>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</si>
  <si>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</si>
  <si>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</si>
  <si>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</si>
  <si>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</si>
  <si>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</si>
  <si>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</si>
  <si>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</si>
  <si>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</si>
  <si>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</si>
  <si>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</si>
  <si>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</si>
  <si>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</si>
  <si>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</si>
  <si>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</si>
  <si>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</si>
  <si>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</si>
  <si>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</si>
  <si>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</si>
  <si>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</si>
  <si>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</si>
  <si>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</si>
  <si>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</si>
  <si>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</si>
  <si>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</si>
  <si>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</si>
  <si>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</si>
  <si>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</si>
  <si>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</si>
  <si>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</si>
  <si>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</si>
  <si>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</si>
  <si>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</si>
  <si>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</si>
  <si>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</si>
  <si>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</si>
  <si>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</si>
  <si>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</si>
  <si>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</si>
  <si>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</si>
  <si>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</si>
  <si>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</si>
  <si>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</si>
  <si>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</si>
  <si>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</si>
  <si>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</si>
  <si>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</si>
  <si>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</si>
  <si>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</si>
  <si>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</si>
  <si>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</si>
  <si>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</si>
  <si>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</si>
  <si>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</si>
  <si>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</si>
  <si>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</si>
  <si>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</si>
  <si>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</si>
  <si>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</si>
  <si>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</si>
  <si>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</si>
  <si>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</si>
  <si>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</si>
  <si>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</si>
  <si>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</si>
  <si>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</si>
  <si>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</si>
  <si>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</si>
  <si>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</si>
  <si>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</si>
  <si>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</si>
  <si>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</si>
  <si>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</si>
  <si>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</si>
  <si>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</si>
  <si>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</si>
  <si>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</si>
  <si>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</si>
  <si>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</si>
  <si>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</si>
  <si>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</si>
  <si>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</si>
  <si>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</si>
  <si>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</si>
  <si>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</si>
  <si>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</si>
  <si>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</si>
  <si>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</si>
  <si>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</si>
  <si>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</si>
  <si>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</si>
  <si>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</si>
  <si>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</si>
  <si>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</si>
  <si>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</si>
  <si>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</si>
  <si>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</si>
  <si>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</si>
  <si>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</si>
  <si>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</si>
  <si>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</si>
  <si>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</si>
  <si>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</si>
  <si>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</si>
  <si>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</si>
  <si>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</si>
  <si>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</si>
  <si>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</si>
  <si>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</si>
  <si>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</si>
  <si>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</si>
  <si>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</si>
  <si>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</si>
  <si>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</si>
  <si>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</si>
  <si>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</si>
  <si>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</si>
  <si>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</si>
  <si>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</si>
  <si>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</si>
  <si>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</si>
  <si>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</si>
  <si>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</si>
  <si>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</si>
  <si>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</si>
  <si>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</si>
  <si>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</si>
  <si>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</si>
  <si>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</si>
  <si>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</si>
  <si>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</si>
  <si>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</si>
  <si>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</si>
  <si>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</si>
  <si>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</si>
  <si>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</si>
  <si>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</si>
  <si>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</si>
  <si>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</si>
  <si>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</si>
  <si>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</si>
  <si>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</si>
  <si>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</si>
  <si>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</si>
  <si>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</si>
  <si>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</si>
  <si>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</si>
  <si>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</si>
  <si>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</si>
  <si>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</si>
  <si>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</si>
  <si>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</si>
  <si>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</si>
  <si>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</si>
  <si>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</si>
  <si>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</si>
  <si>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</si>
  <si>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</si>
  <si>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</si>
  <si>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</si>
  <si>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</si>
  <si>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</si>
  <si>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</si>
  <si>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</si>
  <si>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</si>
  <si>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</si>
  <si>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</si>
  <si>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</si>
  <si>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</si>
  <si>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</si>
  <si>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</si>
  <si>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</si>
  <si>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</si>
  <si>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</si>
  <si>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</si>
  <si>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</si>
  <si>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</si>
  <si>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</si>
  <si>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</si>
  <si>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</si>
  <si>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</si>
  <si>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</si>
  <si>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</si>
  <si>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</si>
  <si>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</si>
  <si>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</si>
  <si>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</si>
  <si>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</si>
  <si>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</si>
  <si>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</si>
  <si>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</si>
  <si>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</si>
  <si>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</si>
  <si>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</si>
  <si>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</si>
  <si>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</si>
  <si>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</si>
  <si>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</si>
  <si>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</si>
  <si>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</si>
  <si>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</si>
  <si>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</si>
  <si>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</si>
  <si>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</si>
  <si>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</si>
  <si>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</si>
  <si>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</si>
  <si>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</si>
  <si>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</si>
  <si>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</si>
  <si>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</si>
  <si>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</si>
  <si>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</si>
  <si>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</si>
  <si>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</si>
  <si>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</si>
  <si>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</si>
  <si>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</si>
  <si>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</si>
  <si>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</si>
  <si>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</si>
  <si>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</si>
  <si>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</si>
  <si>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</si>
  <si>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</si>
  <si>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</si>
  <si>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</si>
  <si>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</si>
  <si>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</si>
  <si>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</si>
  <si>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</si>
  <si>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</si>
  <si>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</si>
  <si>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</si>
  <si>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</si>
  <si>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</si>
  <si>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</si>
  <si>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</si>
  <si>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</si>
  <si>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</si>
  <si>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</si>
  <si>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</si>
  <si>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</si>
  <si>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</si>
  <si>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</si>
  <si>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</si>
  <si>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</si>
  <si>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</si>
  <si>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</si>
  <si>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</si>
  <si>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</si>
  <si>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</si>
  <si>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</si>
  <si>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</si>
  <si>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</si>
  <si>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</si>
  <si>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</si>
  <si>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</si>
  <si>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</si>
  <si>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</si>
  <si>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</si>
  <si>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</si>
  <si>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</si>
  <si>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</si>
  <si>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</si>
  <si>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</si>
  <si>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</si>
  <si>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</si>
  <si>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</si>
  <si>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</si>
  <si>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</si>
  <si>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</si>
  <si>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</si>
  <si>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</si>
  <si>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</si>
  <si>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</si>
  <si>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</si>
  <si>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</si>
  <si>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</si>
  <si>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</si>
  <si>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</si>
  <si>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</si>
  <si>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</si>
  <si>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</si>
  <si>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</si>
  <si>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</si>
  <si>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</si>
  <si>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</si>
  <si>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</si>
  <si>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</si>
  <si>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</si>
  <si>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</si>
  <si>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</si>
  <si>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</si>
  <si>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</si>
  <si>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</si>
  <si>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</si>
  <si>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</si>
  <si>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</si>
  <si>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</si>
  <si>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</si>
  <si>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</si>
  <si>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</si>
  <si>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</si>
  <si>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</si>
  <si>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</si>
  <si>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</si>
  <si>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</si>
  <si>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</si>
  <si>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</si>
  <si>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</si>
  <si>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</si>
  <si>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</si>
  <si>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</si>
  <si>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</si>
  <si>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</si>
  <si>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</si>
  <si>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</si>
  <si>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</si>
  <si>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</si>
  <si>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</si>
  <si>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</si>
  <si>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</si>
  <si>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</si>
  <si>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</si>
  <si>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</si>
  <si>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</si>
  <si>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</si>
  <si>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</si>
  <si>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</si>
  <si>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</si>
  <si>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</si>
  <si>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</si>
  <si>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</si>
  <si>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</si>
  <si>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</si>
  <si>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</si>
  <si>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</si>
  <si>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</si>
  <si>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</si>
  <si>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</si>
  <si>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</si>
  <si>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</si>
  <si>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</si>
  <si>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</si>
  <si>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</si>
  <si>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</si>
  <si>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</si>
  <si>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</si>
  <si>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</si>
  <si>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</si>
  <si>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</si>
  <si>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</si>
  <si>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</si>
  <si>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</si>
  <si>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</si>
  <si>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</si>
  <si>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</si>
  <si>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</si>
  <si>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</si>
  <si>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</si>
  <si>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</si>
  <si>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</si>
  <si>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</si>
  <si>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</si>
  <si>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</si>
  <si>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</si>
  <si>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</si>
  <si>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</si>
  <si>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</si>
  <si>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</si>
  <si>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</si>
  <si>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</si>
  <si>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</si>
  <si>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</si>
  <si>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</si>
  <si>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</si>
  <si>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</si>
  <si>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</si>
  <si>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</si>
  <si>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</si>
  <si>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</si>
  <si>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</si>
  <si>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</si>
  <si>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</si>
  <si>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</si>
  <si>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</si>
  <si>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</si>
  <si>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</si>
  <si>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</si>
  <si>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</si>
  <si>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</si>
  <si>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</si>
  <si>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</si>
  <si>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</si>
  <si>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</si>
  <si>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</si>
  <si>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</si>
  <si>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</si>
  <si>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</si>
  <si>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</si>
  <si>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</si>
  <si>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</si>
  <si>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</si>
  <si>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</si>
  <si>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</si>
  <si>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</si>
  <si>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</si>
  <si>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</si>
  <si>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</si>
  <si>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</si>
  <si>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</si>
  <si>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</si>
  <si>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</si>
  <si>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</si>
  <si>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</si>
  <si>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</si>
  <si>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</si>
  <si>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</si>
  <si>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</si>
  <si>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</si>
  <si>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</si>
  <si>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</si>
  <si>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</si>
  <si>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</si>
  <si>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</si>
  <si>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</si>
  <si>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</si>
  <si>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</si>
  <si>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</si>
  <si>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</si>
  <si>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</si>
  <si>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</si>
  <si>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</si>
  <si>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</si>
  <si>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</si>
  <si>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</si>
  <si>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</si>
  <si>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</si>
  <si>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</si>
  <si>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</si>
  <si>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</si>
  <si>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</si>
  <si>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</si>
  <si>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</si>
  <si>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</si>
  <si>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</si>
  <si>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</si>
  <si>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</si>
  <si>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</si>
  <si>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</si>
  <si>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</si>
  <si>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</si>
  <si>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</si>
  <si>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</si>
  <si>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</si>
  <si>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</si>
  <si>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</si>
  <si>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</si>
  <si>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</si>
  <si>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</si>
  <si>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</si>
  <si>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</si>
  <si>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</si>
  <si>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</si>
  <si>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</si>
  <si>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</si>
  <si>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</si>
  <si>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</si>
  <si>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</si>
  <si>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</si>
  <si>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</si>
  <si>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</si>
  <si>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</si>
  <si>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</si>
  <si>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</si>
  <si>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</si>
  <si>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</si>
  <si>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</si>
  <si>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</si>
  <si>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</si>
  <si>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</si>
  <si>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</si>
  <si>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</si>
  <si>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</si>
  <si>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</si>
  <si>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</si>
  <si>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</si>
  <si>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</si>
  <si>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</si>
  <si>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</si>
  <si>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</si>
  <si>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</si>
  <si>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</si>
  <si>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</si>
  <si>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</si>
  <si>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</si>
  <si>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</si>
  <si>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</si>
  <si>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</si>
  <si>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</si>
  <si>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</si>
  <si>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</si>
  <si>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</si>
  <si>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</si>
  <si>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</si>
  <si>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</si>
  <si>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</si>
  <si>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</si>
  <si>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</si>
  <si>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</si>
  <si>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</si>
  <si>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</si>
  <si>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</si>
  <si>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</si>
  <si>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</si>
  <si>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</si>
  <si>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</si>
  <si>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</si>
  <si>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</si>
  <si>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</si>
  <si>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</si>
  <si>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</si>
  <si>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</si>
  <si>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</si>
  <si>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</si>
  <si>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</si>
  <si>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</si>
  <si>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</si>
  <si>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</si>
  <si>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</si>
  <si>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</si>
  <si>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</si>
  <si>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</si>
  <si>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</si>
  <si>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</si>
  <si>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</si>
  <si>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</si>
  <si>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</si>
  <si>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</si>
  <si>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</si>
  <si>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</si>
  <si>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</si>
  <si>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</si>
  <si>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</si>
  <si>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</si>
  <si>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</si>
  <si>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</si>
  <si>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</si>
  <si>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</si>
  <si>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</si>
  <si>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</si>
  <si>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</si>
  <si>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</si>
  <si>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</si>
  <si>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</si>
  <si>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</si>
  <si>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</si>
  <si>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</si>
  <si>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</si>
  <si>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</si>
  <si>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</si>
  <si>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</si>
  <si>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</si>
  <si>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</si>
  <si>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</si>
  <si>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</si>
  <si>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</si>
  <si>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</si>
  <si>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</si>
  <si>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</si>
  <si>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</si>
  <si>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</si>
  <si>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</si>
  <si>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</si>
  <si>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</si>
  <si>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</si>
  <si>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</si>
  <si>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</si>
  <si>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</si>
  <si>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</si>
  <si>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</si>
  <si>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</si>
  <si>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</si>
  <si>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</si>
  <si>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</si>
  <si>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</si>
  <si>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</si>
  <si>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</si>
  <si>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</si>
  <si>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</si>
  <si>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</si>
  <si>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</si>
  <si>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</si>
  <si>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</si>
  <si>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</si>
  <si>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</si>
  <si>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</si>
  <si>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</si>
  <si>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</si>
  <si>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</si>
  <si>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</si>
  <si>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</si>
  <si>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</si>
  <si>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</si>
  <si>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</si>
  <si>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</si>
  <si>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</si>
  <si>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</si>
  <si>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</si>
  <si>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</si>
  <si>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</si>
  <si>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</si>
  <si>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</si>
  <si>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</si>
  <si>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</si>
  <si>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</si>
  <si>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</si>
  <si>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</si>
  <si>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</si>
  <si>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</si>
  <si>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</si>
  <si>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</si>
  <si>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</si>
  <si>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</si>
  <si>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</si>
  <si>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</si>
  <si>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</si>
  <si>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</si>
  <si>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</si>
  <si>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</si>
  <si>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</si>
  <si>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</si>
  <si>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</si>
  <si>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</si>
  <si>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</si>
  <si>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</si>
  <si>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</si>
  <si>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</si>
  <si>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</si>
  <si>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</si>
  <si>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</si>
  <si>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</si>
  <si>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</si>
  <si>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</si>
  <si>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</si>
  <si>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</si>
  <si>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</si>
  <si>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</si>
  <si>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</si>
  <si>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</si>
  <si>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</si>
  <si>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</si>
  <si>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</si>
  <si>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</si>
  <si>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</si>
  <si>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</si>
  <si>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</si>
  <si>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</si>
  <si>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</si>
  <si>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</si>
  <si>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</si>
  <si>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</si>
  <si>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</si>
  <si>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</si>
  <si>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</si>
  <si>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</si>
  <si>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</si>
  <si>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</si>
  <si>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</si>
  <si>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</si>
  <si>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</si>
  <si>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</si>
  <si>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</si>
  <si>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</si>
  <si>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</si>
  <si>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</si>
  <si>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</si>
  <si>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</si>
  <si>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</si>
  <si>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</si>
  <si>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</si>
  <si>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</si>
  <si>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</si>
  <si>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</si>
  <si>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</si>
  <si>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</si>
  <si>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</si>
  <si>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</si>
  <si>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</si>
  <si>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</si>
  <si>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</si>
  <si>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</si>
  <si>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</si>
  <si>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</si>
  <si>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</si>
  <si>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</si>
  <si>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</si>
  <si>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</si>
  <si>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</si>
  <si>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</si>
  <si>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</si>
  <si>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</si>
  <si>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</si>
  <si>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</si>
  <si>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</si>
  <si>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</si>
  <si>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</si>
  <si>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</si>
  <si>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</si>
  <si>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</si>
  <si>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</si>
  <si>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</si>
  <si>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</si>
  <si>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</si>
  <si>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</si>
  <si>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</si>
  <si>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</si>
  <si>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</si>
  <si>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</si>
  <si>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</si>
  <si>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</si>
  <si>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</si>
  <si>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</si>
  <si>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</si>
  <si>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</si>
  <si>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</si>
  <si>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</si>
  <si>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</si>
  <si>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</si>
  <si>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</si>
  <si>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</si>
  <si>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</si>
  <si>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</si>
  <si>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</si>
  <si>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</si>
  <si>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</si>
  <si>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</si>
  <si>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</si>
  <si>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</si>
  <si>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</si>
  <si>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</si>
  <si>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</si>
  <si>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</si>
  <si>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</si>
  <si>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</si>
  <si>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</si>
  <si>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</si>
  <si>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</si>
  <si>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</si>
  <si>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</si>
  <si>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</si>
  <si>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</si>
  <si>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</si>
  <si>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</si>
  <si>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</si>
  <si>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</si>
  <si>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</si>
  <si>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</si>
  <si>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</si>
  <si>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</si>
  <si>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</si>
  <si>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</si>
  <si>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</si>
  <si>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</si>
  <si>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</si>
  <si>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</si>
  <si>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</si>
  <si>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</si>
  <si>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</si>
  <si>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</si>
  <si>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</si>
  <si>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</si>
  <si>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</si>
  <si>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</si>
  <si>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</si>
  <si>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</si>
  <si>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</si>
  <si>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</si>
  <si>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</si>
  <si>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</si>
  <si>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</si>
  <si>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</si>
  <si>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</si>
  <si>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</si>
  <si>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</si>
  <si>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</si>
  <si>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</si>
  <si>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</si>
  <si>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</si>
  <si>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</si>
  <si>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</si>
  <si>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</si>
  <si>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</si>
  <si>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</si>
  <si>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</si>
  <si>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</si>
  <si>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</si>
  <si>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</si>
  <si>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</si>
  <si>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</si>
  <si>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</si>
  <si>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</si>
  <si>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</si>
  <si>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</si>
  <si>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</si>
  <si>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</si>
  <si>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</si>
  <si>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</si>
  <si>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</si>
  <si>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</si>
  <si>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</si>
  <si>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</si>
  <si>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</si>
  <si>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</si>
  <si>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</si>
  <si>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</si>
  <si>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</si>
  <si>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</si>
  <si>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</si>
  <si>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</si>
  <si>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</si>
  <si>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</si>
  <si>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</si>
  <si>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</si>
  <si>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</si>
  <si>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</si>
  <si>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</si>
  <si>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</si>
  <si>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</si>
  <si>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</si>
  <si>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</si>
  <si>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</si>
  <si>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</si>
  <si>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</si>
  <si>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</si>
  <si>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</si>
  <si>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</si>
  <si>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</si>
  <si>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</si>
  <si>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</si>
  <si>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</si>
  <si>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</si>
  <si>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</si>
  <si>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</si>
  <si>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</si>
  <si>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</si>
  <si>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</si>
  <si>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</si>
  <si>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</si>
  <si>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</si>
  <si>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</si>
  <si>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</si>
  <si>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</si>
  <si>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</si>
  <si>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</si>
  <si>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</si>
  <si>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</si>
  <si>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</si>
  <si>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</si>
  <si>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</si>
  <si>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</si>
  <si>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</si>
  <si>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</si>
  <si>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</si>
  <si>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</si>
  <si>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</si>
  <si>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</si>
  <si>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</si>
  <si>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</si>
  <si>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</si>
  <si>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</si>
  <si>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</si>
  <si>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</si>
  <si>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</si>
  <si>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</si>
  <si>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</si>
  <si>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</si>
  <si>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</si>
  <si>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</si>
  <si>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</si>
  <si>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</si>
  <si>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</si>
  <si>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</si>
  <si>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</si>
  <si>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</si>
  <si>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</si>
  <si>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</si>
  <si>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</si>
  <si>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</si>
  <si>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</si>
  <si>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</si>
  <si>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</si>
  <si>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</si>
  <si>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</si>
  <si>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</si>
  <si>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</si>
  <si>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</si>
  <si>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</si>
  <si>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</si>
  <si>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</si>
  <si>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</si>
  <si>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</si>
  <si>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</si>
  <si>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</si>
  <si>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</si>
  <si>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</si>
  <si>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</si>
  <si>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</si>
  <si>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</si>
  <si>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</si>
  <si>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</si>
  <si>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</si>
  <si>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</si>
  <si>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</si>
  <si>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</si>
  <si>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</si>
  <si>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</si>
  <si>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</si>
  <si>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</si>
  <si>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</si>
  <si>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</si>
  <si>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</si>
  <si>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</si>
  <si>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</si>
  <si>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</si>
  <si>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</si>
  <si>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</si>
  <si>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</si>
  <si>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</si>
  <si>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</si>
  <si>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</si>
  <si>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</si>
  <si>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</si>
  <si>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</si>
  <si>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</si>
  <si>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</si>
  <si>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</si>
  <si>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</si>
  <si>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</si>
  <si>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</si>
  <si>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</si>
  <si>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</si>
  <si>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</si>
  <si>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</si>
  <si>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</si>
  <si>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</si>
  <si>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</si>
  <si>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</si>
  <si>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</si>
  <si>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</si>
  <si>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</si>
  <si>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</si>
  <si>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</si>
  <si>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</si>
  <si>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</si>
  <si>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</si>
  <si>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</si>
  <si>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</si>
  <si>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</si>
  <si>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</si>
  <si>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</si>
  <si>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</si>
  <si>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</si>
  <si>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</si>
  <si>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</si>
  <si>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</si>
  <si>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</si>
  <si>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</si>
  <si>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</si>
  <si>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</si>
  <si>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</si>
  <si>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</si>
  <si>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</si>
  <si>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</si>
  <si>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</si>
  <si>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</si>
  <si>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</si>
  <si>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</si>
  <si>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</si>
  <si>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</si>
  <si>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</si>
  <si>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</si>
  <si>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</si>
  <si>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</si>
  <si>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</si>
  <si>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</si>
  <si>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</si>
  <si>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</si>
  <si>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</si>
  <si>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</si>
  <si>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</si>
  <si>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</si>
  <si>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</si>
  <si>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</si>
  <si>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</si>
  <si>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</si>
  <si>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</si>
  <si>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</si>
  <si>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</si>
  <si>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</si>
  <si>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</si>
  <si>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</si>
  <si>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</si>
  <si>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</si>
  <si>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</si>
  <si>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</si>
  <si>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</si>
  <si>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</si>
  <si>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</si>
  <si>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</si>
  <si>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</si>
  <si>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</si>
  <si>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</si>
  <si>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</si>
  <si>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</si>
  <si>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</si>
  <si>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</si>
  <si>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</si>
  <si>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</si>
  <si>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</si>
  <si>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</si>
  <si>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</si>
  <si>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</si>
  <si>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</si>
  <si>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</si>
  <si>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</si>
  <si>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</si>
  <si>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</si>
  <si>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</si>
  <si>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</si>
  <si>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</si>
  <si>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</si>
  <si>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</si>
  <si>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</si>
  <si>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</si>
  <si>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</si>
  <si>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</si>
  <si>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</si>
  <si>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</si>
  <si>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</si>
  <si>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</si>
  <si>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</si>
  <si>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</si>
  <si>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</si>
  <si>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</si>
  <si>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</si>
  <si>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</si>
  <si>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</si>
  <si>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</si>
  <si>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</si>
  <si>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</si>
  <si>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</si>
  <si>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</si>
  <si>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</si>
  <si>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</si>
  <si>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</si>
  <si>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</si>
  <si>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</si>
  <si>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</si>
  <si>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</si>
  <si>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</si>
  <si>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</si>
  <si>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</si>
  <si>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</si>
  <si>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</si>
  <si>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</si>
  <si>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</si>
  <si>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</si>
  <si>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</si>
  <si>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</si>
  <si>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</si>
  <si>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</si>
  <si>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</si>
  <si>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</si>
  <si>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</si>
  <si>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</si>
  <si>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</si>
  <si>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</si>
  <si>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</si>
  <si>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</si>
  <si>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</si>
  <si>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</si>
  <si>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</si>
  <si>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</si>
  <si>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</si>
  <si>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</si>
  <si>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</si>
  <si>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</si>
  <si>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</si>
  <si>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</si>
  <si>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</si>
  <si>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</si>
  <si>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</si>
  <si>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</si>
  <si>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</si>
  <si>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</si>
  <si>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</si>
  <si>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</si>
  <si>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</si>
  <si>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</si>
  <si>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</si>
  <si>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</si>
  <si>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</si>
  <si>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</si>
  <si>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</si>
  <si>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</si>
  <si>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</si>
  <si>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</si>
  <si>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</si>
  <si>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</si>
  <si>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</si>
  <si>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</si>
  <si>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</si>
  <si>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</si>
  <si>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</si>
  <si>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</si>
  <si>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</si>
  <si>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</si>
  <si>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</si>
  <si>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</si>
  <si>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</si>
  <si>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</si>
  <si>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</si>
  <si>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</si>
  <si>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</si>
  <si>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</si>
  <si>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</si>
  <si>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</si>
  <si>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</si>
  <si>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</si>
  <si>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</si>
  <si>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</si>
  <si>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</si>
  <si>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</si>
  <si>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</si>
  <si>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</si>
  <si>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</si>
  <si>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</si>
  <si>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</si>
  <si>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</si>
  <si>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</si>
  <si>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</si>
  <si>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</si>
  <si>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</si>
  <si>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</si>
  <si>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</si>
  <si>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</si>
  <si>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</si>
  <si>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</si>
  <si>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</si>
  <si>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</si>
  <si>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</si>
  <si>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</si>
  <si>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</si>
  <si>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</si>
  <si>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</si>
  <si>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</si>
  <si>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</si>
  <si>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</si>
  <si>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</si>
  <si>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</si>
  <si>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</si>
  <si>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</si>
  <si>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</si>
  <si>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</si>
  <si>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</si>
  <si>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</si>
  <si>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</si>
  <si>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</si>
  <si>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</si>
  <si>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</si>
  <si>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</si>
  <si>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</si>
  <si>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</si>
  <si>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</si>
  <si>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</si>
  <si>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</si>
  <si>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</si>
  <si>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</si>
  <si>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</si>
  <si>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</si>
  <si>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</si>
  <si>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</si>
  <si>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</si>
  <si>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</si>
  <si>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</si>
  <si>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</si>
  <si>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</si>
  <si>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</si>
  <si>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</si>
  <si>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</si>
  <si>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</si>
  <si>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</si>
  <si>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</si>
  <si>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</si>
  <si>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</si>
  <si>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</si>
  <si>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</si>
  <si>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</si>
  <si>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</si>
  <si>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</si>
  <si>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</si>
  <si>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</si>
  <si>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</si>
  <si>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</si>
  <si>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</si>
  <si>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</si>
  <si>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</si>
  <si>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</si>
  <si>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</si>
  <si>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</si>
  <si>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</si>
  <si>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</si>
  <si>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</si>
  <si>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</si>
  <si>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</si>
  <si>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</si>
  <si>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</si>
  <si>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</si>
  <si>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</si>
  <si>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</si>
  <si>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</si>
  <si>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</si>
  <si>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</si>
  <si>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</si>
  <si>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</si>
  <si>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</si>
  <si>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</si>
  <si>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</si>
  <si>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</si>
  <si>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</si>
  <si>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</si>
  <si>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</si>
  <si>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</si>
  <si>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</si>
  <si>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</si>
  <si>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</si>
  <si>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</si>
  <si>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</si>
  <si>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</si>
  <si>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</si>
  <si>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</si>
  <si>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</si>
  <si>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</si>
  <si>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</si>
  <si>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</si>
  <si>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</si>
  <si>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</si>
  <si>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</si>
  <si>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</si>
  <si>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</si>
  <si>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</si>
  <si>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</si>
  <si>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</si>
  <si>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</si>
  <si>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</si>
  <si>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</si>
  <si>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</si>
  <si>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</si>
  <si>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</si>
  <si>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</si>
  <si>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</si>
  <si>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</si>
  <si>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</si>
  <si>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</si>
  <si>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</si>
  <si>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</si>
  <si>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</si>
  <si>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</si>
  <si>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</si>
  <si>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</si>
  <si>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</si>
  <si>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</si>
  <si>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</si>
  <si>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</si>
  <si>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</si>
  <si>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</si>
  <si>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</si>
  <si>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</si>
  <si>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</si>
  <si>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</si>
  <si>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</si>
  <si>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</si>
  <si>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</si>
  <si>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</si>
  <si>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</si>
  <si>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</si>
  <si>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</si>
  <si>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</si>
  <si>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</si>
  <si>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</si>
  <si>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</si>
  <si>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</si>
  <si>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</si>
  <si>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</si>
  <si>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</si>
  <si>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</si>
  <si>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</si>
  <si>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</si>
  <si>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</si>
  <si>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</si>
  <si>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</si>
  <si>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</si>
  <si>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</si>
  <si>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</si>
  <si>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</si>
  <si>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</si>
  <si>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</si>
  <si>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</si>
  <si>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</si>
  <si>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</si>
  <si>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</si>
  <si>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</si>
  <si>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</si>
  <si>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</si>
  <si>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</si>
  <si>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</si>
  <si>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</si>
  <si>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</si>
  <si>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</si>
  <si>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</si>
  <si>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</si>
  <si>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</si>
  <si>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</si>
  <si>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</si>
  <si>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</si>
  <si>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</si>
  <si>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</si>
  <si>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</si>
  <si>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</si>
  <si>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</si>
  <si>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</si>
  <si>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</si>
  <si>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</si>
  <si>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</si>
  <si>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</si>
  <si>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</si>
  <si>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</si>
  <si>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</si>
  <si>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</si>
  <si>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</si>
  <si>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</si>
  <si>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</si>
  <si>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</si>
  <si>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</si>
  <si>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</si>
  <si>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</si>
  <si>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</si>
  <si>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</si>
  <si>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</si>
  <si>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</si>
  <si>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</si>
  <si>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</si>
  <si>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</si>
  <si>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</si>
  <si>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</si>
  <si>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</si>
  <si>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</si>
  <si>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</si>
  <si>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</si>
  <si>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</si>
  <si>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</si>
  <si>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</si>
  <si>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</si>
  <si>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</si>
  <si>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</si>
  <si>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</si>
  <si>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</si>
  <si>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</si>
  <si>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</si>
  <si>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</si>
  <si>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</si>
  <si>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</si>
  <si>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</si>
  <si>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</si>
  <si>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</si>
  <si>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</si>
  <si>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</si>
  <si>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</si>
  <si>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</si>
  <si>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</si>
  <si>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</si>
  <si>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</si>
  <si>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</si>
  <si>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</si>
  <si>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</si>
  <si>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</si>
  <si>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</si>
  <si>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</si>
  <si>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</si>
  <si>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</si>
  <si>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</si>
  <si>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</si>
  <si>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</si>
  <si>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</si>
  <si>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</si>
  <si>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</si>
  <si>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</si>
  <si>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</si>
  <si>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</si>
  <si>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</si>
  <si>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</si>
  <si>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</si>
  <si>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</si>
  <si>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</si>
  <si>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</si>
  <si>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</si>
  <si>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</si>
  <si>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</si>
  <si>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</si>
  <si>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</si>
  <si>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</si>
  <si>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</si>
  <si>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</si>
  <si>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</si>
  <si>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</si>
  <si>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</si>
  <si>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</si>
  <si>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</si>
  <si>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</si>
  <si>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</si>
  <si>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</si>
  <si>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</si>
  <si>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</si>
  <si>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</si>
  <si>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</si>
  <si>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</si>
  <si>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</si>
  <si>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</si>
  <si>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</si>
  <si>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</si>
  <si>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</si>
  <si>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</si>
  <si>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</si>
  <si>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</si>
  <si>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</si>
  <si>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</si>
  <si>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</si>
  <si>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</si>
  <si>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</si>
  <si>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</si>
  <si>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</si>
  <si>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</si>
  <si>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</si>
  <si>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</si>
  <si>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</si>
  <si>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</si>
  <si>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</si>
  <si>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</si>
  <si>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</si>
  <si>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</si>
  <si>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</si>
  <si>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</si>
  <si>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</si>
  <si>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</si>
  <si>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</si>
  <si>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</si>
  <si>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</si>
  <si>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</si>
  <si>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</si>
  <si>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</si>
  <si>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</si>
  <si>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</si>
  <si>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</si>
  <si>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</si>
  <si>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</si>
  <si>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</si>
  <si>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</si>
  <si>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</si>
  <si>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</si>
  <si>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</si>
  <si>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</si>
  <si>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</si>
  <si>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</si>
  <si>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</si>
  <si>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</si>
  <si>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</si>
  <si>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</si>
  <si>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</si>
  <si>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</si>
  <si>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</si>
  <si>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</si>
  <si>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</si>
  <si>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</si>
  <si>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</si>
  <si>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</si>
  <si>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</si>
  <si>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</si>
  <si>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</si>
  <si>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</si>
  <si>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</si>
  <si>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</si>
  <si>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</si>
  <si>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</si>
  <si>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</si>
  <si>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</si>
  <si>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</si>
  <si>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</si>
  <si>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</si>
  <si>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</si>
  <si>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</si>
  <si>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</si>
  <si>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</si>
  <si>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</si>
  <si>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</si>
  <si>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</si>
  <si>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</si>
  <si>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</si>
  <si>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</si>
  <si>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</si>
  <si>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</si>
  <si>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</si>
  <si>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</si>
  <si>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</si>
  <si>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</si>
  <si>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</si>
  <si>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</si>
  <si>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</si>
  <si>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</si>
  <si>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</si>
  <si>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</si>
  <si>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</si>
  <si>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</si>
  <si>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</si>
  <si>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</si>
  <si>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</si>
  <si>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</si>
  <si>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</si>
  <si>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</si>
  <si>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</si>
  <si>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</si>
  <si>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</si>
  <si>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</si>
  <si>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</si>
  <si>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</si>
  <si>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</si>
  <si>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</si>
  <si>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</si>
  <si>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</si>
  <si>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</si>
  <si>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</si>
  <si>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</si>
  <si>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</si>
  <si>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</si>
  <si>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</si>
  <si>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</si>
  <si>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</si>
  <si>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</si>
  <si>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</si>
  <si>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</si>
  <si>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</si>
  <si>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</si>
  <si>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</si>
  <si>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</si>
  <si>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</si>
  <si>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</si>
  <si>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</si>
  <si>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</si>
  <si>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</si>
  <si>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</si>
  <si>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</si>
  <si>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</si>
  <si>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</si>
  <si>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</si>
  <si>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</si>
  <si>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</si>
  <si>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</si>
  <si>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</si>
  <si>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</si>
  <si>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</si>
  <si>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</si>
  <si>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</si>
  <si>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</si>
  <si>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</si>
  <si>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</si>
  <si>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</si>
  <si>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</si>
  <si>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</si>
  <si>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</si>
  <si>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</si>
  <si>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</si>
  <si>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</si>
  <si>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</si>
  <si>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</si>
  <si>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</si>
  <si>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</si>
  <si>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</si>
  <si>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</si>
  <si>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</si>
  <si>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</si>
  <si>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</si>
  <si>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</si>
  <si>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</si>
  <si>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</si>
  <si>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</si>
  <si>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</si>
  <si>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</si>
  <si>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</si>
  <si>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</si>
  <si>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</si>
  <si>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</si>
  <si>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</si>
  <si>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</si>
  <si>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</si>
  <si>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</si>
  <si>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</si>
  <si>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</si>
  <si>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</si>
  <si>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</si>
  <si>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</si>
  <si>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</si>
  <si>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</si>
  <si>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</si>
  <si>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</si>
  <si>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</si>
  <si>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</si>
  <si>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</si>
  <si>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</si>
  <si>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</si>
  <si>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</si>
  <si>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</si>
  <si>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</si>
  <si>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</si>
  <si>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</si>
  <si>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</si>
  <si>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</si>
  <si>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</si>
  <si>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</si>
  <si>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</si>
  <si>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</si>
  <si>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</si>
  <si>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</si>
  <si>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</si>
  <si>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</si>
  <si>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</si>
  <si>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</si>
  <si>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</si>
  <si>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</si>
  <si>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</si>
  <si>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</si>
  <si>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</si>
  <si>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</si>
  <si>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</si>
  <si>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</si>
  <si>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</si>
  <si>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</si>
  <si>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</si>
  <si>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</si>
  <si>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</si>
  <si>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</si>
  <si>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</si>
  <si>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</si>
  <si>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</si>
  <si>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</si>
  <si>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</si>
  <si>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</si>
  <si>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</si>
  <si>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</si>
  <si>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</si>
  <si>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</si>
  <si>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</si>
  <si>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</si>
  <si>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</si>
  <si>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</si>
  <si>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</si>
  <si>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</si>
  <si>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</si>
  <si>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</si>
  <si>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</si>
  <si>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</si>
  <si>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</si>
  <si>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</si>
  <si>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</si>
  <si>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</si>
  <si>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</si>
  <si>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</si>
  <si>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</si>
  <si>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</si>
  <si>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</si>
  <si>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</si>
  <si>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</si>
  <si>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</si>
  <si>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</si>
  <si>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</si>
  <si>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</si>
  <si>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</si>
  <si>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</si>
  <si>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</si>
  <si>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</si>
  <si>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</si>
  <si>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</si>
  <si>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</si>
  <si>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</si>
  <si>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</si>
  <si>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</si>
  <si>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</si>
  <si>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</si>
  <si>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</si>
  <si>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</si>
  <si>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</si>
  <si>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</si>
  <si>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</si>
  <si>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</si>
  <si>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</si>
  <si>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</si>
  <si>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</si>
  <si>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</si>
  <si>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</si>
  <si>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</si>
  <si>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</si>
  <si>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</si>
  <si>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</si>
  <si>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</si>
  <si>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</si>
  <si>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</si>
  <si>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</si>
  <si>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</si>
  <si>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</si>
  <si>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</si>
  <si>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</si>
  <si>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</si>
  <si>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</si>
  <si>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</si>
  <si>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</si>
  <si>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</si>
  <si>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</si>
  <si>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</si>
  <si>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</si>
  <si>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</si>
  <si>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</si>
  <si>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</si>
  <si>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</si>
  <si>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</si>
  <si>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</si>
  <si>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</si>
  <si>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</si>
  <si>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</si>
  <si>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</si>
  <si>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</si>
  <si>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</si>
  <si>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</si>
  <si>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</si>
  <si>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</si>
  <si>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</si>
  <si>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</si>
  <si>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</si>
  <si>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</si>
  <si>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</si>
  <si>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</si>
  <si>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</si>
  <si>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</si>
  <si>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</si>
  <si>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</si>
  <si>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</si>
  <si>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</si>
  <si>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</si>
  <si>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</si>
  <si>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</si>
  <si>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</si>
  <si>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</si>
  <si>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</si>
  <si>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</si>
  <si>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</si>
  <si>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</si>
  <si>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</si>
  <si>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</si>
  <si>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</si>
  <si>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</si>
  <si>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</si>
  <si>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</si>
  <si>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</si>
  <si>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</si>
  <si>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</si>
  <si>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</si>
  <si>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</si>
  <si>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</si>
  <si>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</si>
  <si>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</si>
  <si>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</si>
  <si>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</si>
  <si>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</si>
  <si>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</si>
  <si>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</si>
  <si>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</si>
  <si>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</si>
  <si>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</si>
  <si>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</si>
  <si>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</si>
  <si>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</si>
  <si>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</si>
  <si>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</si>
  <si>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</si>
  <si>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</si>
  <si>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</si>
  <si>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</si>
  <si>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</si>
  <si>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</si>
  <si>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</si>
  <si>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</si>
  <si>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</si>
  <si>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</si>
  <si>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</si>
  <si>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</si>
  <si>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</si>
  <si>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</si>
  <si>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</si>
  <si>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</si>
  <si>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</si>
  <si>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</si>
  <si>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</si>
  <si>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</si>
  <si>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</si>
  <si>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</si>
  <si>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</si>
  <si>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</si>
  <si>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</si>
  <si>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</si>
  <si>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</si>
  <si>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</si>
  <si>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</si>
  <si>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</si>
  <si>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</si>
  <si>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</si>
  <si>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</si>
  <si>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</si>
  <si>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</si>
  <si>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</si>
  <si>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</si>
  <si>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</si>
  <si>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</si>
  <si>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</si>
  <si>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</si>
  <si>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</si>
  <si>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</si>
  <si>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</si>
  <si>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</si>
  <si>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</si>
  <si>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</si>
  <si>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</si>
  <si>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</si>
  <si>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</si>
  <si>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</si>
  <si>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</si>
  <si>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</si>
  <si>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</si>
  <si>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</si>
  <si>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</si>
  <si>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</si>
  <si>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</si>
  <si>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</si>
  <si>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</si>
  <si>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</si>
  <si>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</si>
  <si>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</si>
  <si>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</si>
  <si>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</si>
  <si>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</si>
  <si>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</si>
  <si>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</si>
  <si>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</si>
  <si>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</si>
  <si>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</si>
  <si>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</si>
  <si>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</si>
  <si>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</si>
  <si>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</si>
  <si>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</si>
  <si>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</si>
  <si>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</si>
  <si>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</si>
  <si>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</si>
  <si>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</si>
  <si>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</si>
  <si>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</si>
  <si>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</si>
  <si>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</si>
  <si>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</si>
  <si>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</si>
  <si>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</si>
  <si>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</si>
  <si>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</si>
  <si>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</si>
  <si>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</si>
  <si>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</si>
  <si>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</si>
  <si>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</si>
  <si>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</si>
  <si>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</si>
  <si>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</si>
  <si>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</si>
  <si>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</si>
  <si>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</si>
  <si>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</si>
  <si>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</si>
  <si>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</si>
  <si>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</si>
  <si>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</si>
  <si>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</si>
  <si>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</si>
  <si>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</si>
  <si>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</si>
  <si>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</si>
  <si>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</si>
  <si>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</si>
  <si>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</si>
  <si>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</si>
  <si>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</si>
  <si>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</si>
  <si>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</si>
  <si>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</si>
  <si>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</si>
  <si>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</si>
  <si>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</si>
  <si>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</si>
  <si>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</si>
  <si>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</si>
  <si>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</si>
  <si>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</si>
  <si>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</si>
  <si>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</si>
  <si>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</si>
  <si>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</si>
  <si>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</si>
  <si>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</si>
  <si>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</si>
  <si>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</si>
  <si>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</si>
  <si>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</si>
  <si>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</si>
  <si>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</si>
  <si>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</si>
  <si>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</si>
  <si>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</si>
  <si>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</si>
  <si>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</si>
  <si>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</si>
  <si>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</si>
  <si>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</si>
  <si>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</si>
  <si>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</si>
  <si>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</si>
  <si>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</si>
  <si>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</si>
  <si>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</si>
  <si>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</si>
  <si>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</si>
  <si>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</si>
  <si>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</si>
  <si>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</si>
  <si>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</si>
  <si>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</si>
  <si>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</si>
  <si>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</si>
  <si>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</si>
  <si>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</si>
  <si>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</si>
  <si>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</si>
  <si>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</si>
  <si>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</si>
  <si>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</si>
  <si>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</si>
  <si>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</si>
  <si>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</si>
  <si>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</si>
  <si>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</si>
  <si>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</si>
  <si>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</si>
  <si>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</si>
  <si>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</si>
  <si>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</si>
  <si>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</si>
  <si>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</si>
  <si>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</si>
  <si>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</si>
  <si>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</si>
  <si>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</si>
  <si>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</si>
  <si>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</si>
  <si>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</si>
  <si>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</si>
  <si>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</si>
  <si>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</si>
  <si>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</si>
  <si>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</si>
  <si>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</si>
  <si>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</si>
  <si>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</si>
  <si>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</si>
  <si>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</si>
  <si>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</si>
  <si>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</si>
  <si>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</si>
  <si>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</si>
  <si>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</si>
  <si>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</si>
  <si>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</si>
  <si>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</si>
  <si>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</si>
  <si>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</si>
  <si>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</si>
  <si>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</si>
  <si>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</si>
  <si>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</si>
  <si>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</si>
  <si>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</si>
  <si>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</si>
  <si>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</si>
  <si>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</si>
  <si>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</si>
  <si>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</si>
  <si>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</si>
  <si>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</si>
  <si>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</si>
  <si>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</si>
  <si>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</si>
  <si>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</si>
  <si>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</si>
  <si>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</si>
  <si>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</si>
  <si>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</si>
  <si>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</si>
  <si>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</si>
  <si>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</si>
  <si>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</si>
  <si>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</si>
  <si>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</si>
  <si>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</si>
  <si>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</si>
  <si>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</si>
  <si>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</si>
  <si>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</si>
  <si>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</si>
  <si>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</si>
  <si>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</si>
  <si>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</si>
  <si>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</si>
  <si>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</si>
  <si>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</si>
  <si>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</si>
  <si>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</si>
  <si>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</si>
  <si>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</si>
  <si>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</si>
  <si>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</si>
  <si>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</si>
  <si>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</si>
  <si>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</si>
  <si>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</si>
  <si>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</si>
  <si>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</si>
  <si>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</si>
  <si>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</si>
  <si>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</si>
  <si>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</si>
  <si>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</si>
  <si>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</si>
  <si>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</si>
  <si>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</si>
  <si>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</si>
  <si>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</si>
  <si>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</si>
  <si>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</si>
  <si>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</si>
  <si>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</si>
  <si>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</si>
  <si>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</si>
  <si>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</si>
  <si>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</si>
  <si>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</si>
  <si>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</si>
  <si>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</si>
  <si>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</si>
  <si>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</si>
  <si>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</si>
  <si>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</si>
  <si>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</si>
  <si>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</si>
  <si>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</si>
  <si>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</si>
  <si>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</si>
  <si>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</si>
  <si>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</si>
  <si>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</si>
  <si>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</si>
  <si>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</si>
  <si>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</si>
  <si>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</si>
  <si>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</si>
  <si>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</si>
  <si>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</si>
  <si>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</si>
  <si>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</si>
  <si>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</si>
  <si>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</si>
  <si>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</si>
  <si>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</si>
  <si>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</si>
  <si>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</si>
  <si>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</si>
  <si>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</si>
  <si>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</si>
  <si>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</si>
  <si>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</si>
  <si>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</si>
  <si>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</si>
  <si>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</si>
  <si>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</si>
  <si>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</si>
  <si>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</si>
  <si>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</si>
  <si>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</si>
  <si>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</si>
  <si>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</si>
  <si>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</si>
  <si>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</si>
  <si>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</si>
  <si>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</si>
  <si>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</si>
  <si>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</si>
  <si>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</si>
  <si>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</si>
  <si>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</si>
  <si>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</si>
  <si>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</si>
  <si>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</si>
  <si>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</si>
  <si>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</si>
  <si>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</si>
  <si>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</si>
  <si>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</si>
  <si>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</si>
  <si>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</si>
  <si>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</si>
  <si>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</si>
  <si>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</si>
  <si>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</si>
  <si>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</si>
  <si>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</si>
  <si>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</si>
  <si>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</si>
  <si>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</si>
  <si>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</si>
  <si>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</si>
  <si>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</si>
  <si>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</si>
  <si>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</si>
  <si>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</si>
  <si>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</si>
  <si>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</si>
  <si>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</si>
  <si>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</si>
  <si>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</si>
  <si>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</si>
  <si>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</si>
  <si>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</si>
  <si>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</si>
  <si>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</si>
  <si>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</si>
  <si>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</si>
  <si>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</si>
  <si>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</si>
  <si>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</si>
  <si>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</si>
  <si>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</si>
  <si>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</si>
  <si>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</si>
  <si>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</si>
  <si>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</si>
  <si>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</si>
  <si>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</si>
  <si>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</si>
  <si>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</si>
  <si>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</si>
  <si>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</si>
  <si>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</si>
  <si>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</si>
  <si>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</si>
  <si>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</si>
  <si>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</si>
  <si>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</si>
  <si>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</si>
  <si>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</si>
  <si>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</si>
  <si>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</si>
  <si>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</si>
  <si>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</si>
  <si>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</si>
  <si>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</si>
  <si>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</si>
  <si>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</si>
  <si>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</si>
  <si>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</si>
  <si>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</si>
  <si>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</si>
  <si>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</si>
  <si>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</si>
  <si>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</si>
  <si>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</si>
  <si>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</si>
  <si>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</si>
  <si>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</si>
  <si>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</si>
  <si>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</si>
  <si>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</si>
  <si>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</si>
  <si>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</si>
  <si>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</si>
  <si>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</si>
  <si>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</si>
  <si>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</si>
  <si>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</si>
  <si>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</si>
  <si>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</si>
  <si>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</si>
  <si>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</si>
  <si>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</si>
  <si>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</si>
  <si>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</si>
  <si>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</si>
  <si>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</si>
  <si>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</si>
  <si>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</si>
  <si>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</si>
  <si>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</si>
  <si>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</si>
  <si>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</si>
  <si>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</si>
  <si>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</si>
  <si>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</si>
  <si>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</si>
  <si>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</si>
  <si>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</si>
  <si>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</si>
  <si>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</si>
  <si>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</si>
  <si>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</si>
  <si>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</si>
  <si>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</si>
  <si>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</si>
  <si>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</si>
  <si>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</si>
  <si>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</si>
  <si>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</si>
  <si>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</si>
  <si>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</si>
  <si>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</si>
  <si>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</si>
  <si>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</si>
  <si>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</si>
  <si>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</si>
  <si>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</si>
  <si>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</si>
  <si>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</si>
  <si>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</si>
  <si>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</si>
  <si>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</si>
  <si>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</si>
  <si>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</si>
  <si>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</si>
  <si>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</si>
  <si>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</si>
  <si>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</si>
  <si>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</si>
  <si>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</si>
  <si>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</si>
  <si>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</si>
  <si>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</si>
  <si>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</si>
  <si>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</si>
  <si>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</si>
  <si>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</si>
  <si>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</si>
  <si>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</si>
  <si>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</si>
  <si>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</si>
  <si>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</si>
  <si>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</si>
  <si>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</si>
  <si>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</si>
  <si>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</si>
  <si>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</si>
  <si>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</si>
  <si>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</si>
  <si>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</si>
  <si>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</si>
  <si>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</si>
  <si>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</si>
  <si>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</si>
  <si>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</si>
  <si>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</si>
  <si>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</si>
  <si>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</si>
  <si>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</si>
  <si>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</si>
  <si>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</si>
  <si>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</si>
  <si>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</si>
  <si>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</si>
  <si>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</si>
  <si>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</si>
  <si>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</si>
  <si>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</si>
  <si>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</si>
  <si>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</si>
  <si>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</si>
  <si>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</si>
  <si>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</si>
  <si>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</si>
  <si>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</si>
  <si>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</si>
  <si>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</si>
  <si>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</si>
  <si>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</si>
  <si>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</si>
  <si>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</si>
  <si>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</si>
  <si>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</si>
  <si>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</si>
  <si>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</si>
  <si>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</si>
  <si>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</si>
  <si>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</si>
  <si>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</si>
  <si>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</si>
  <si>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</si>
  <si>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</si>
  <si>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</si>
  <si>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</si>
  <si>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</si>
  <si>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</si>
  <si>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</si>
  <si>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</si>
  <si>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</si>
  <si>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</si>
  <si>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</si>
  <si>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</si>
  <si>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</si>
  <si>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</si>
  <si>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</si>
  <si>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</si>
  <si>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</si>
  <si>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</si>
  <si>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</si>
  <si>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</si>
  <si>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</si>
  <si>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</si>
  <si>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</si>
  <si>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</si>
  <si>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</si>
  <si>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</si>
  <si>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</si>
  <si>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</si>
  <si>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</si>
  <si>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</si>
  <si>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</si>
  <si>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</si>
  <si>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</si>
  <si>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</si>
  <si>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</si>
  <si>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</si>
  <si>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</si>
  <si>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</si>
  <si>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</si>
  <si>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</si>
  <si>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</si>
  <si>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</si>
  <si>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</si>
  <si>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</si>
  <si>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</si>
  <si>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</si>
  <si>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</si>
  <si>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</si>
  <si>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</si>
  <si>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</si>
  <si>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</si>
  <si>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</si>
  <si>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</si>
  <si>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</si>
  <si>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</si>
  <si>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</si>
  <si>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</si>
  <si>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</si>
  <si>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</si>
  <si>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</si>
  <si>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</si>
  <si>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</si>
  <si>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</si>
  <si>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</si>
  <si>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</si>
  <si>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</si>
  <si>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</si>
  <si>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</si>
  <si>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</si>
  <si>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</si>
  <si>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</si>
  <si>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</si>
  <si>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</si>
  <si>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</si>
  <si>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</si>
  <si>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</si>
  <si>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</si>
  <si>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</si>
  <si>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</si>
  <si>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</si>
  <si>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</si>
  <si>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</si>
  <si>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</si>
  <si>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</si>
  <si>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</si>
  <si>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</si>
  <si>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</si>
  <si>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</si>
  <si>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</si>
  <si>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</si>
  <si>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</si>
  <si>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</si>
  <si>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</si>
  <si>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</si>
  <si>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</si>
  <si>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</si>
  <si>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</si>
  <si>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</si>
  <si>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</si>
  <si>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</si>
  <si>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</si>
  <si>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</si>
  <si>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</si>
  <si>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</si>
  <si>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</si>
  <si>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</si>
  <si>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</si>
  <si>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</si>
  <si>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</si>
  <si>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</si>
  <si>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</si>
  <si>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</si>
  <si>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</si>
  <si>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</si>
  <si>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</si>
  <si>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</si>
  <si>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</si>
  <si>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</si>
  <si>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</si>
  <si>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</si>
  <si>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</si>
  <si>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</si>
  <si>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</si>
  <si>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</si>
  <si>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</si>
  <si>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</si>
  <si>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</si>
  <si>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</si>
  <si>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</si>
  <si>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</si>
  <si>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</si>
  <si>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</si>
  <si>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</si>
  <si>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</si>
  <si>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</si>
  <si>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</si>
  <si>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</si>
  <si>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</si>
  <si>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</si>
  <si>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</si>
  <si>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</si>
  <si>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</si>
  <si>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</si>
  <si>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</si>
  <si>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</si>
  <si>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</si>
  <si>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</si>
  <si>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</si>
  <si>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</si>
  <si>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</si>
  <si>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</si>
  <si>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</si>
  <si>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</si>
  <si>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</si>
  <si>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</si>
  <si>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</si>
  <si>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</si>
  <si>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</si>
  <si>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</si>
  <si>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</si>
  <si>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</si>
  <si>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</si>
  <si>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</si>
  <si>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</si>
  <si>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</si>
  <si>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</si>
  <si>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</si>
  <si>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</si>
  <si>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</si>
  <si>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</si>
  <si>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</si>
  <si>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</si>
  <si>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</si>
  <si>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</si>
  <si>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</si>
  <si>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</si>
  <si>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</si>
  <si>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</si>
  <si>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</si>
  <si>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</si>
  <si>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</si>
  <si>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</si>
  <si>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</si>
  <si>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</si>
  <si>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</si>
  <si>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</si>
  <si>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</si>
  <si>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</si>
  <si>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</si>
  <si>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</si>
  <si>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</si>
  <si>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</si>
  <si>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</si>
  <si>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</si>
  <si>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</si>
  <si>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</si>
  <si>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</si>
  <si>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</si>
  <si>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</si>
  <si>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</si>
  <si>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</si>
  <si>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</si>
  <si>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</si>
  <si>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</si>
  <si>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</si>
  <si>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</si>
  <si>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</si>
  <si>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</si>
  <si>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</si>
  <si>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</si>
  <si>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</si>
  <si>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</si>
  <si>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</si>
  <si>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</si>
  <si>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</si>
  <si>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</si>
  <si>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</si>
  <si>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</si>
  <si>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</si>
  <si>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</si>
  <si>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</si>
  <si>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</si>
  <si>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</si>
  <si>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</si>
  <si>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</si>
  <si>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</si>
  <si>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</si>
  <si>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</si>
  <si>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</si>
  <si>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</si>
  <si>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</si>
  <si>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</si>
  <si>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</si>
  <si>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</si>
  <si>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</si>
  <si>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</si>
  <si>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</si>
  <si>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</si>
  <si>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</si>
  <si>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</si>
  <si>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</si>
  <si>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</si>
  <si>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</si>
  <si>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</si>
  <si>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</si>
  <si>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</si>
  <si>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</si>
  <si>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</si>
  <si>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</si>
  <si>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</si>
  <si>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</si>
  <si>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</si>
  <si>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</si>
  <si>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</si>
  <si>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</si>
  <si>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</si>
  <si>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</si>
  <si>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</si>
  <si>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</si>
  <si>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</si>
  <si>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</si>
  <si>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</si>
  <si>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</si>
  <si>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</si>
  <si>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</si>
  <si>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</si>
  <si>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</si>
  <si>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</si>
  <si>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</si>
  <si>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</si>
  <si>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</si>
  <si>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</si>
  <si>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</si>
  <si>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</si>
  <si>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</si>
  <si>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</si>
  <si>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</si>
  <si>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</si>
  <si>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</si>
  <si>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</si>
  <si>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</si>
  <si>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</si>
  <si>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</si>
  <si>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</si>
  <si>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</si>
  <si>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</si>
  <si>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</si>
  <si>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</si>
  <si>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</si>
  <si>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</si>
  <si>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</si>
  <si>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</si>
  <si>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</si>
  <si>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</si>
  <si>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</si>
  <si>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</si>
  <si>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</si>
  <si>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</si>
  <si>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</si>
  <si>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</si>
  <si>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</si>
  <si>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</si>
  <si>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</si>
  <si>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</si>
  <si>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</si>
  <si>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</si>
  <si>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</si>
  <si>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</si>
  <si>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</si>
  <si>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</si>
  <si>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</si>
  <si>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</si>
  <si>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</si>
  <si>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</si>
  <si>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</si>
  <si>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</si>
  <si>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</si>
  <si>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</si>
  <si>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</si>
  <si>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</si>
  <si>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</si>
  <si>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</si>
  <si>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</si>
  <si>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</si>
  <si>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</si>
  <si>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</si>
  <si>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</si>
  <si>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</si>
  <si>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</si>
  <si>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</si>
  <si>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</si>
  <si>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</si>
  <si>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</si>
  <si>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</si>
  <si>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</si>
  <si>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</si>
  <si>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</si>
  <si>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</si>
  <si>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</si>
  <si>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</si>
  <si>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</si>
  <si>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</si>
  <si>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</si>
  <si>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</si>
  <si>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</si>
  <si>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</si>
  <si>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</si>
  <si>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</si>
  <si>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</si>
  <si>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</si>
  <si>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</si>
  <si>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</si>
  <si>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</si>
  <si>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</si>
  <si>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</si>
  <si>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</si>
  <si>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</si>
  <si>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</si>
  <si>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</si>
  <si>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</si>
  <si>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</si>
  <si>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</si>
  <si>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</si>
  <si>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</si>
  <si>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</si>
  <si>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</si>
  <si>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</si>
  <si>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</si>
  <si>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</si>
  <si>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</si>
  <si>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</si>
  <si>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</si>
  <si>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</si>
  <si>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</si>
  <si>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</si>
  <si>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</si>
  <si>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</si>
  <si>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</si>
  <si>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</si>
  <si>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</si>
  <si>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</si>
  <si>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</si>
  <si>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</si>
  <si>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</si>
  <si>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</si>
  <si>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</si>
  <si>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</si>
  <si>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</si>
  <si>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</si>
  <si>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</si>
  <si>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</si>
  <si>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</si>
  <si>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</si>
  <si>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</si>
  <si>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</si>
  <si>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</si>
  <si>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</si>
  <si>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</si>
  <si>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</si>
  <si>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</si>
  <si>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</si>
  <si>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</si>
  <si>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</si>
  <si>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</si>
  <si>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</si>
  <si>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</si>
  <si>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</si>
  <si>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</si>
  <si>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</si>
  <si>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</si>
  <si>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</si>
  <si>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</si>
  <si>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</si>
  <si>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</si>
  <si>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</si>
  <si>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</si>
  <si>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</si>
  <si>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</si>
  <si>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</si>
  <si>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</si>
  <si>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</si>
  <si>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</si>
  <si>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</si>
  <si>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</si>
  <si>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</si>
  <si>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</si>
  <si>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</si>
  <si>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</si>
  <si>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</si>
  <si>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</si>
  <si>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</si>
  <si>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</si>
  <si>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</si>
  <si>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</si>
  <si>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</si>
  <si>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</si>
  <si>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</si>
  <si>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</si>
  <si>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</si>
  <si>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</si>
  <si>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</si>
  <si>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</si>
  <si>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</si>
  <si>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</si>
  <si>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</si>
  <si>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</si>
  <si>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</si>
  <si>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</si>
  <si>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</si>
  <si>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</si>
  <si>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</si>
  <si>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</si>
  <si>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</si>
  <si>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</si>
  <si>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</si>
  <si>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</si>
  <si>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</si>
  <si>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</si>
  <si>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</si>
  <si>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</si>
  <si>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</si>
  <si>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</si>
  <si>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</si>
  <si>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</si>
  <si>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</si>
  <si>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</si>
  <si>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</si>
  <si>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</si>
  <si>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</si>
  <si>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</si>
  <si>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</si>
  <si>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</si>
  <si>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</si>
  <si>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</si>
  <si>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</si>
  <si>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</si>
  <si>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</si>
  <si>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</si>
  <si>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</si>
  <si>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</si>
  <si>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</si>
  <si>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</si>
  <si>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</si>
  <si>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</si>
  <si>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</si>
  <si>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</si>
  <si>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</si>
  <si>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</si>
  <si>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</si>
  <si>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</si>
  <si>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</si>
  <si>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</si>
  <si>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</si>
  <si>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</si>
  <si>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</si>
  <si>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</si>
  <si>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</si>
  <si>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</si>
  <si>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</si>
  <si>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</si>
  <si>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</si>
  <si>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</si>
  <si>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</si>
  <si>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</si>
  <si>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</si>
  <si>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</si>
  <si>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</si>
  <si>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</si>
  <si>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</si>
  <si>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</si>
  <si>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</si>
  <si>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</si>
  <si>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</si>
  <si>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</si>
  <si>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</si>
  <si>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</si>
  <si>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</si>
  <si>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</si>
  <si>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</si>
  <si>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</si>
  <si>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</si>
  <si>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</si>
  <si>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</si>
  <si>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</si>
  <si>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</si>
  <si>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</si>
  <si>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</si>
  <si>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</si>
  <si>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</si>
  <si>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</si>
  <si>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</si>
  <si>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</si>
  <si>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</si>
  <si>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</si>
  <si>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</si>
  <si>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</si>
  <si>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</si>
  <si>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</si>
  <si>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</si>
  <si>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</si>
  <si>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</si>
  <si>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</si>
  <si>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</si>
  <si>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</si>
  <si>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</si>
  <si>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</si>
  <si>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</si>
  <si>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</si>
  <si>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</si>
  <si>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</si>
  <si>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</si>
  <si>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</si>
  <si>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</si>
  <si>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</si>
  <si>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</si>
  <si>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</si>
  <si>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</si>
  <si>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</si>
  <si>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</si>
  <si>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</si>
  <si>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</si>
  <si>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</si>
  <si>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</si>
  <si>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</si>
  <si>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</si>
  <si>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</si>
  <si>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</si>
  <si>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</si>
  <si>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</si>
  <si>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</si>
  <si>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</si>
  <si>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</si>
  <si>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</si>
  <si>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</si>
  <si>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</si>
  <si>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</si>
  <si>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</si>
  <si>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</si>
  <si>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</si>
  <si>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</si>
  <si>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</si>
  <si>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</si>
  <si>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</si>
  <si>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</si>
  <si>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</si>
  <si>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</si>
  <si>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</si>
  <si>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</si>
  <si>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</si>
  <si>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</si>
  <si>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</si>
  <si>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</si>
  <si>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</si>
  <si>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</si>
  <si>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</si>
  <si>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</si>
  <si>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</si>
  <si>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</si>
  <si>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</si>
  <si>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</si>
  <si>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</si>
  <si>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</si>
  <si>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</si>
  <si>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</si>
  <si>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</si>
  <si>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</si>
  <si>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</si>
  <si>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</si>
  <si>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</si>
  <si>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</si>
  <si>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</si>
  <si>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</si>
  <si>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</si>
  <si>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</si>
  <si>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</si>
  <si>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</si>
  <si>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</si>
  <si>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</si>
  <si>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</si>
  <si>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</si>
  <si>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</si>
  <si>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</si>
  <si>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</si>
  <si>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</si>
  <si>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</si>
  <si>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</si>
  <si>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</si>
  <si>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</si>
  <si>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</si>
  <si>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</si>
  <si>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</si>
  <si>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</si>
  <si>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</si>
  <si>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</si>
  <si>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</si>
  <si>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</si>
  <si>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</si>
  <si>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</si>
  <si>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</si>
  <si>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</si>
  <si>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</si>
  <si>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</si>
  <si>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</si>
  <si>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</si>
  <si>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</si>
  <si>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</si>
  <si>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</si>
  <si>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</si>
  <si>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</si>
  <si>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</si>
  <si>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</si>
  <si>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</si>
  <si>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</si>
  <si>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</si>
  <si>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</si>
  <si>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</si>
  <si>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</si>
  <si>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</si>
  <si>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</si>
  <si>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</si>
  <si>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</si>
  <si>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</si>
  <si>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</si>
  <si>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</si>
  <si>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</si>
  <si>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</si>
  <si>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</si>
  <si>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</si>
  <si>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</si>
  <si>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</si>
  <si>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</si>
  <si>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</si>
  <si>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</si>
  <si>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</si>
  <si>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</si>
  <si>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</si>
  <si>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</si>
  <si>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</si>
  <si>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</si>
  <si>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</si>
  <si>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</si>
  <si>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</si>
  <si>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</si>
  <si>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</si>
  <si>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</si>
  <si>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</si>
  <si>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</si>
  <si>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</si>
  <si>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</si>
  <si>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</si>
  <si>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</si>
  <si>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</si>
  <si>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</si>
  <si>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</si>
  <si>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</si>
  <si>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</si>
  <si>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</si>
  <si>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</si>
  <si>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</si>
  <si>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</si>
  <si>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</si>
  <si>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</si>
  <si>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</si>
  <si>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</si>
  <si>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</si>
  <si>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</si>
  <si>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</si>
  <si>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</si>
  <si>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</si>
  <si>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</si>
  <si>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</si>
  <si>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</si>
  <si>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</si>
  <si>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</si>
  <si>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</si>
  <si>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</si>
  <si>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</si>
  <si>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</si>
  <si>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</si>
  <si>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</si>
  <si>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</si>
  <si>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</si>
  <si>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</si>
  <si>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</si>
  <si>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</si>
  <si>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</si>
  <si>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</si>
  <si>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</si>
  <si>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</si>
  <si>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</si>
  <si>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</si>
  <si>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</si>
  <si>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</si>
  <si>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</si>
  <si>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</si>
  <si>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</si>
  <si>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</si>
  <si>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</si>
  <si>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</si>
  <si>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</si>
  <si>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</si>
  <si>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</si>
  <si>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</si>
  <si>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</si>
  <si>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</si>
  <si>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</si>
  <si>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</si>
  <si>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</si>
  <si>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</si>
  <si>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</si>
  <si>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</si>
  <si>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</si>
  <si>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</si>
  <si>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</si>
  <si>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</si>
  <si>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</si>
  <si>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</si>
  <si>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</si>
  <si>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</si>
  <si>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</si>
  <si>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</si>
  <si>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</si>
  <si>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</si>
  <si>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</si>
  <si>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</si>
  <si>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</si>
  <si>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</si>
  <si>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</si>
  <si>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</si>
  <si>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</si>
  <si>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</si>
  <si>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</si>
  <si>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</si>
  <si>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</si>
  <si>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</si>
  <si>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</si>
  <si>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</si>
  <si>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</si>
  <si>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</si>
  <si>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</si>
  <si>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</si>
  <si>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</si>
  <si>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</si>
  <si>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</si>
  <si>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</si>
  <si>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</si>
  <si>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</si>
  <si>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</si>
  <si>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</si>
  <si>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</si>
  <si>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</si>
  <si>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</si>
  <si>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</si>
  <si>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</si>
  <si>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</si>
  <si>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</si>
  <si>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</si>
  <si>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</si>
  <si>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</si>
  <si>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</si>
  <si>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</si>
  <si>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</si>
  <si>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</si>
  <si>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</si>
  <si>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</si>
  <si>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</si>
  <si>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</si>
  <si>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</si>
  <si>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</si>
  <si>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</si>
  <si>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</si>
  <si>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</si>
  <si>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</si>
  <si>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</si>
  <si>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</si>
  <si>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</si>
  <si>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</si>
  <si>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</si>
  <si>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</si>
  <si>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</si>
  <si>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</si>
  <si>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</si>
  <si>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</si>
  <si>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</si>
  <si>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</si>
  <si>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</si>
  <si>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</si>
  <si>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</si>
  <si>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</si>
  <si>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</si>
  <si>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</si>
  <si>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</si>
  <si>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</si>
  <si>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</si>
  <si>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</si>
  <si>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</si>
  <si>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</si>
  <si>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</si>
  <si>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</si>
  <si>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</si>
  <si>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</si>
  <si>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</si>
  <si>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</si>
  <si>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</si>
  <si>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</si>
  <si>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</si>
  <si>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</si>
  <si>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</si>
  <si>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</si>
  <si>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</si>
  <si>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</si>
  <si>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</si>
  <si>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</si>
  <si>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</si>
  <si>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</si>
  <si>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</si>
  <si>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</si>
  <si>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</si>
  <si>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</si>
  <si>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</si>
  <si>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</si>
  <si>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</si>
  <si>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</si>
  <si>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</si>
  <si>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</si>
  <si>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</si>
  <si>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</si>
  <si>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</si>
  <si>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</si>
  <si>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</si>
  <si>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</si>
  <si>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</si>
  <si>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</si>
  <si>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</si>
  <si>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</si>
  <si>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</si>
  <si>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</si>
  <si>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</si>
  <si>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</si>
  <si>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</si>
  <si>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</si>
  <si>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</si>
  <si>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</si>
  <si>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</si>
  <si>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</si>
  <si>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</si>
  <si>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</si>
  <si>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</si>
  <si>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</si>
  <si>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</si>
  <si>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</si>
  <si>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</si>
  <si>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</si>
  <si>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</si>
  <si>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</si>
  <si>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</si>
  <si>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</si>
  <si>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</si>
  <si>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</si>
  <si>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</si>
  <si>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</si>
  <si>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</si>
  <si>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</si>
  <si>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</si>
  <si>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</si>
  <si>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</si>
  <si>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</si>
  <si>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</si>
  <si>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</si>
  <si>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</si>
  <si>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</si>
  <si>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</si>
  <si>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</si>
  <si>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</si>
  <si>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</si>
  <si>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</si>
  <si>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</si>
  <si>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</si>
  <si>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</si>
  <si>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</si>
  <si>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</si>
  <si>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</si>
  <si>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</si>
  <si>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</si>
  <si>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</si>
  <si>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</si>
  <si>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</si>
  <si>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</si>
  <si>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</si>
  <si>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</si>
  <si>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</si>
  <si>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</si>
  <si>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</si>
  <si>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</si>
  <si>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</si>
  <si>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</si>
  <si>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</si>
  <si>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</si>
  <si>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</si>
  <si>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</si>
  <si>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</si>
  <si>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</si>
  <si>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</si>
  <si>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</si>
  <si>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</si>
  <si>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</si>
  <si>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</si>
  <si>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</si>
  <si>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</si>
  <si>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</si>
  <si>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</si>
  <si>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</si>
  <si>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</si>
  <si>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</si>
  <si>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</si>
  <si>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</si>
  <si>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</si>
  <si>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</si>
  <si>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</si>
  <si>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</si>
  <si>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</si>
  <si>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</si>
  <si>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</si>
  <si>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</si>
  <si>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</si>
  <si>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</si>
  <si>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</si>
  <si>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</si>
  <si>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</si>
  <si>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</si>
  <si>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</si>
  <si>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</si>
  <si>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</si>
  <si>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</si>
  <si>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</si>
  <si>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</si>
  <si>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</si>
  <si>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</si>
  <si>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</si>
  <si>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</si>
  <si>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</si>
  <si>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</si>
  <si>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</si>
  <si>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</si>
  <si>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</si>
  <si>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</si>
  <si>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</si>
  <si>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</si>
  <si>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</si>
  <si>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</si>
  <si>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</si>
  <si>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</si>
  <si>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</si>
  <si>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</si>
  <si>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</si>
  <si>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</si>
  <si>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</si>
  <si>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</si>
  <si>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</si>
  <si>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</si>
  <si>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</si>
  <si>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</si>
  <si>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</si>
  <si>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</si>
  <si>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</si>
  <si>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</si>
  <si>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</si>
  <si>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</si>
  <si>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</si>
  <si>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</si>
  <si>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</si>
  <si>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</si>
  <si>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</si>
  <si>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</si>
  <si>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</si>
  <si>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</si>
  <si>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</si>
  <si>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</si>
  <si>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</si>
  <si>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</si>
  <si>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</si>
  <si>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</si>
  <si>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</si>
  <si>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</si>
  <si>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</si>
  <si>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</si>
  <si>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</si>
  <si>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</si>
  <si>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</si>
  <si>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</si>
  <si>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</si>
  <si>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</si>
  <si>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</si>
  <si>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</si>
  <si>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</si>
  <si>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</si>
  <si>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</si>
  <si>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</si>
  <si>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</si>
  <si>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</si>
  <si>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</si>
  <si>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</si>
  <si>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</si>
  <si>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</si>
  <si>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</si>
  <si>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</si>
  <si>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</si>
  <si>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</si>
  <si>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</si>
  <si>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</si>
  <si>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</si>
  <si>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</si>
  <si>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</si>
  <si>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</si>
  <si>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</si>
  <si>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</si>
  <si>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</si>
  <si>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</si>
  <si>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</si>
  <si>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</si>
  <si>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</si>
  <si>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</si>
  <si>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</si>
  <si>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</si>
  <si>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</si>
  <si>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</si>
  <si>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</si>
  <si>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</si>
  <si>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</si>
  <si>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</si>
  <si>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</si>
  <si>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</si>
  <si>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</si>
  <si>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</si>
  <si>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</si>
  <si>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</si>
  <si>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</si>
  <si>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</si>
  <si>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</si>
  <si>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</si>
  <si>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</si>
  <si>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</si>
  <si>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</si>
  <si>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</si>
  <si>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</si>
  <si>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Émile Gaudreault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</si>
  <si>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</si>
  <si>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</si>
  <si>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</si>
  <si>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</si>
  <si>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</si>
  <si>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</si>
  <si>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</si>
  <si>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</si>
  <si>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</si>
  <si>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</si>
  <si>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</si>
  <si>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</si>
  <si>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</si>
  <si>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</si>
  <si>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</si>
  <si>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</si>
  <si>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</si>
  <si>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</si>
  <si>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</si>
  <si>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</si>
  <si>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</si>
  <si>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</si>
  <si>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</si>
  <si>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</si>
  <si>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</si>
  <si>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</si>
  <si>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</si>
  <si>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</si>
  <si>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</si>
  <si>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</si>
  <si>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</si>
  <si>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</si>
  <si>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</si>
  <si>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</si>
  <si>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</si>
  <si>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</si>
  <si>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</si>
  <si>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</si>
  <si>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</si>
  <si>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</si>
  <si>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</si>
  <si>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</si>
  <si>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</si>
  <si>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</si>
  <si>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</si>
  <si>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</si>
  <si>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</si>
  <si>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</si>
  <si>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</si>
  <si>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</si>
  <si>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</si>
  <si>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</si>
  <si>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</si>
  <si>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</si>
  <si>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</si>
  <si>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</si>
  <si>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</si>
  <si>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</si>
  <si>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</si>
  <si>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</si>
  <si>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</si>
  <si>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</si>
  <si>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</si>
  <si>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</si>
  <si>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</si>
  <si>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</si>
  <si>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</si>
  <si>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</si>
  <si>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</si>
  <si>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</si>
  <si>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</si>
  <si>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</si>
  <si>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</si>
  <si>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</si>
  <si>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</si>
  <si>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</si>
  <si>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</si>
  <si>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</si>
  <si>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</si>
  <si>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</si>
  <si>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</si>
  <si>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</si>
  <si>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</si>
  <si>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</si>
  <si>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</si>
  <si>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</si>
  <si>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</si>
  <si>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</si>
  <si>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</si>
  <si>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</si>
  <si>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</si>
  <si>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</si>
  <si>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</si>
  <si>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</si>
  <si>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</si>
  <si>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</si>
  <si>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</si>
  <si>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</si>
  <si>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</si>
  <si>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</si>
  <si>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</si>
  <si>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</si>
  <si>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</si>
  <si>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</si>
  <si>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</si>
  <si>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</si>
  <si>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</si>
  <si>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</si>
  <si>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</si>
  <si>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</si>
  <si>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</si>
  <si>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</si>
  <si>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</si>
  <si>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</si>
  <si>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</si>
  <si>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</si>
  <si>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</si>
  <si>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</si>
  <si>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</si>
  <si>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</si>
  <si>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</si>
  <si>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</si>
  <si>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</si>
  <si>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</si>
  <si>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</si>
  <si>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</si>
  <si>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</si>
  <si>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</si>
  <si>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</si>
  <si>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</si>
  <si>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</si>
  <si>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</si>
  <si>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</si>
  <si>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</si>
  <si>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</si>
  <si>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</si>
  <si>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</si>
  <si>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</si>
  <si>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</si>
  <si>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</si>
  <si>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</si>
  <si>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</si>
  <si>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</si>
  <si>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</si>
  <si>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</si>
  <si>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</si>
  <si>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</si>
  <si>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</si>
  <si>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</si>
  <si>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</si>
  <si>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</si>
  <si>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</si>
  <si>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</si>
  <si>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</si>
  <si>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</si>
  <si>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</si>
  <si>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</si>
  <si>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</si>
  <si>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</si>
  <si>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</si>
  <si>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</si>
  <si>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</si>
  <si>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</si>
  <si>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</si>
  <si>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</si>
  <si>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</si>
  <si>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</si>
  <si>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</si>
  <si>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</si>
  <si>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</si>
  <si>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</si>
  <si>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</si>
  <si>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</si>
  <si>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</si>
  <si>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</si>
  <si>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</si>
  <si>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</si>
  <si>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</si>
  <si>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</si>
  <si>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</si>
  <si>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</si>
  <si>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</si>
  <si>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</si>
  <si>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</si>
  <si>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</si>
  <si>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</si>
  <si>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</si>
  <si>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</si>
  <si>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</si>
  <si>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</si>
  <si>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</si>
  <si>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</si>
  <si>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</si>
  <si>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</si>
  <si>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</si>
  <si>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</si>
  <si>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</si>
  <si>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</si>
  <si>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</si>
  <si>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</si>
  <si>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</si>
  <si>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</si>
  <si>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</si>
  <si>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</si>
  <si>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</si>
  <si>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</si>
  <si>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</si>
  <si>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</si>
  <si>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</si>
  <si>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</si>
  <si>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</si>
  <si>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</si>
  <si>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</si>
  <si>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</si>
  <si>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</si>
  <si>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</si>
  <si>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</si>
  <si>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</si>
  <si>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</si>
  <si>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</si>
  <si>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</si>
  <si>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</si>
  <si>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</si>
  <si>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</si>
  <si>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</si>
  <si>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</si>
  <si>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</si>
  <si>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</si>
  <si>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</si>
  <si>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</si>
  <si>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</si>
  <si>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</si>
  <si>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</si>
  <si>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</si>
  <si>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</si>
  <si>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</si>
  <si>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</si>
  <si>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</si>
  <si>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</si>
  <si>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</si>
  <si>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</si>
  <si>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</si>
  <si>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</si>
  <si>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</si>
  <si>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</si>
  <si>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</si>
  <si>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</si>
  <si>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</si>
  <si>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</si>
  <si>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</si>
  <si>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</si>
  <si>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</si>
  <si>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</si>
  <si>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</si>
  <si>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</si>
  <si>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</si>
  <si>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</si>
  <si>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</si>
  <si>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</si>
  <si>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</si>
  <si>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</si>
  <si>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</si>
  <si>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</si>
  <si>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</si>
  <si>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</si>
  <si>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</si>
  <si>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</si>
  <si>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</si>
  <si>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</si>
  <si>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</si>
  <si>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</si>
  <si>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</si>
  <si>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</si>
  <si>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</si>
  <si>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</si>
  <si>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</si>
  <si>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</si>
  <si>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</si>
  <si>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</si>
  <si>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</si>
  <si>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</si>
  <si>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</si>
  <si>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</si>
  <si>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</si>
  <si>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</si>
  <si>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</si>
  <si>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</si>
  <si>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</si>
  <si>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</si>
  <si>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</si>
  <si>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</si>
  <si>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</si>
  <si>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</si>
  <si>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</si>
  <si>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</si>
  <si>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</si>
  <si>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</si>
  <si>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</si>
  <si>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</si>
  <si>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</si>
  <si>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</si>
  <si>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</si>
  <si>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</si>
  <si>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</si>
  <si>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</si>
  <si>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</si>
  <si>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</si>
  <si>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</si>
  <si>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</si>
  <si>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</si>
  <si>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</si>
  <si>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</si>
  <si>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</si>
  <si>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</si>
  <si>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</si>
  <si>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</si>
  <si>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</si>
  <si>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</si>
  <si>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</si>
  <si>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</si>
  <si>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</si>
  <si>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</si>
  <si>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</si>
  <si>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</si>
  <si>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</si>
  <si>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</si>
  <si>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</si>
  <si>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</si>
  <si>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</si>
  <si>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</si>
  <si>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</si>
  <si>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</si>
  <si>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</si>
  <si>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</si>
  <si>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</si>
  <si>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</si>
  <si>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</si>
  <si>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</si>
  <si>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</si>
  <si>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</si>
  <si>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</si>
  <si>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</si>
  <si>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</si>
  <si>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</si>
  <si>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</si>
  <si>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</si>
  <si>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</si>
  <si>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</si>
  <si>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</si>
  <si>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</si>
  <si>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</si>
  <si>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</si>
  <si>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</si>
  <si>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</si>
  <si>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</si>
  <si>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</si>
  <si>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</si>
  <si>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</si>
  <si>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</si>
  <si>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</si>
  <si>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</si>
  <si>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</si>
  <si>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</si>
  <si>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</si>
  <si>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</si>
  <si>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</si>
  <si>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</si>
  <si>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</si>
  <si>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</si>
  <si>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</si>
  <si>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</si>
  <si>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</si>
  <si>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</si>
  <si>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</si>
  <si>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</si>
  <si>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</si>
  <si>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</si>
  <si>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</si>
  <si>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</si>
  <si>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</si>
  <si>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</si>
  <si>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</si>
  <si>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</si>
  <si>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</si>
  <si>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</si>
  <si>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</si>
  <si>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</si>
  <si>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</si>
  <si>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</si>
  <si>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</si>
  <si>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</si>
  <si>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</si>
  <si>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</si>
  <si>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</si>
  <si>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</si>
  <si>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</si>
  <si>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</si>
  <si>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</si>
  <si>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</si>
  <si>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</si>
  <si>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</si>
  <si>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</si>
  <si>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</si>
  <si>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</si>
  <si>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</si>
  <si>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</si>
  <si>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</si>
  <si>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</si>
  <si>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</si>
  <si>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</si>
  <si>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</si>
  <si>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</si>
  <si>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</si>
  <si>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</si>
  <si>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</si>
  <si>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</si>
  <si>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</si>
  <si>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</si>
  <si>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</si>
  <si>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</si>
  <si>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</si>
  <si>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</si>
  <si>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</si>
  <si>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</si>
  <si>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</si>
  <si>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</si>
  <si>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</si>
  <si>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</si>
  <si>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</si>
  <si>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</si>
  <si>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</si>
  <si>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</si>
  <si>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</si>
  <si>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</si>
  <si>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</si>
  <si>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</si>
  <si>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</si>
  <si>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</si>
  <si>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</si>
  <si>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</si>
  <si>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</si>
  <si>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</si>
  <si>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</si>
  <si>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</si>
  <si>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</si>
  <si>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</si>
  <si>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</si>
  <si>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</si>
  <si>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</si>
  <si>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</si>
  <si>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</si>
  <si>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</si>
  <si>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</si>
  <si>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</si>
  <si>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</si>
  <si>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</si>
  <si>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</si>
  <si>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</si>
  <si>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</si>
  <si>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</si>
  <si>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</si>
  <si>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</si>
  <si>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</si>
  <si>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</si>
  <si>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</si>
  <si>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</si>
  <si>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</si>
  <si>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</si>
  <si>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</si>
  <si>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</si>
  <si>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</si>
  <si>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</si>
  <si>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</si>
  <si>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</si>
  <si>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</si>
  <si>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</si>
  <si>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</si>
  <si>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</si>
  <si>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</si>
  <si>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</si>
  <si>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</si>
  <si>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</si>
  <si>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</si>
  <si>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</si>
  <si>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</si>
  <si>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</si>
  <si>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</si>
  <si>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</si>
  <si>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</si>
  <si>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</si>
  <si>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</si>
  <si>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</si>
  <si>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</si>
  <si>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</si>
  <si>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</si>
  <si>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</si>
  <si>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</si>
  <si>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</si>
  <si>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</si>
  <si>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</si>
  <si>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</si>
  <si>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</si>
  <si>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</si>
  <si>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</si>
  <si>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</si>
  <si>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</si>
  <si>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</si>
  <si>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</si>
  <si>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</si>
  <si>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</si>
  <si>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</si>
  <si>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</si>
  <si>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</si>
  <si>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</si>
  <si>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</si>
  <si>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</si>
  <si>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</si>
  <si>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</si>
  <si>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</si>
  <si>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</si>
  <si>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</si>
  <si>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</si>
  <si>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</si>
  <si>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</si>
  <si>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</si>
  <si>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</si>
  <si>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</si>
  <si>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</si>
  <si>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</si>
  <si>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</si>
  <si>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</si>
  <si>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</si>
  <si>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</si>
  <si>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</si>
  <si>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</si>
  <si>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</si>
  <si>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</si>
  <si>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</si>
  <si>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</si>
  <si>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</si>
  <si>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</si>
  <si>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</si>
  <si>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</si>
  <si>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</si>
  <si>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</si>
  <si>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</si>
  <si>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</si>
  <si>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</si>
  <si>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</si>
  <si>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</si>
  <si>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</si>
  <si>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</si>
  <si>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</si>
  <si>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</si>
  <si>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</si>
  <si>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</si>
  <si>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</si>
  <si>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</si>
  <si>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</si>
  <si>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</si>
  <si>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</si>
  <si>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</si>
  <si>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</si>
  <si>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</si>
  <si>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</si>
  <si>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</si>
  <si>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</si>
  <si>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</si>
  <si>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</si>
  <si>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</si>
  <si>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</si>
  <si>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</si>
  <si>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</si>
  <si>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</si>
  <si>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</si>
  <si>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</si>
  <si>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</si>
  <si>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</si>
  <si>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</si>
  <si>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</si>
  <si>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</si>
  <si>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</si>
  <si>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</si>
  <si>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</si>
  <si>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</si>
  <si>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</si>
  <si>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</si>
  <si>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</si>
  <si>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</si>
  <si>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</si>
  <si>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</si>
  <si>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</si>
  <si>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</si>
  <si>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</si>
  <si>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</si>
  <si>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</si>
  <si>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</si>
  <si>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</si>
  <si>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</si>
  <si>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</si>
  <si>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</si>
  <si>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</si>
  <si>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</si>
  <si>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</si>
  <si>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</si>
  <si>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</si>
  <si>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</si>
  <si>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</si>
  <si>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</si>
  <si>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</si>
  <si>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</si>
  <si>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</si>
  <si>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</si>
  <si>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</si>
  <si>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</si>
  <si>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</si>
  <si>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</si>
  <si>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</si>
  <si>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</si>
  <si>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</si>
  <si>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</si>
  <si>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</si>
  <si>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</si>
  <si>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</si>
  <si>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</si>
  <si>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</si>
  <si>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</si>
  <si>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</si>
  <si>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</si>
  <si>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</si>
  <si>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</si>
  <si>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</si>
  <si>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</si>
  <si>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</si>
  <si>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</si>
  <si>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</si>
  <si>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</si>
  <si>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</si>
  <si>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</si>
  <si>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</si>
  <si>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</si>
  <si>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</si>
  <si>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</si>
  <si>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</si>
  <si>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</si>
  <si>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</si>
  <si>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</si>
  <si>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</si>
  <si>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</si>
  <si>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</si>
  <si>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</si>
  <si>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</si>
  <si>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</si>
  <si>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</si>
  <si>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</si>
  <si>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</si>
  <si>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</si>
  <si>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</si>
  <si>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</si>
  <si>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</si>
  <si>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</si>
  <si>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</si>
  <si>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</si>
  <si>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</si>
  <si>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</si>
  <si>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</si>
  <si>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</si>
  <si>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</si>
  <si>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</si>
  <si>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</si>
  <si>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</si>
  <si>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</si>
  <si>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</si>
  <si>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</si>
  <si>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</si>
  <si>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</si>
  <si>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</si>
  <si>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</si>
  <si>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</si>
  <si>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</si>
  <si>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</si>
  <si>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</si>
  <si>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</si>
  <si>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</si>
  <si>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</si>
  <si>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</si>
  <si>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</si>
  <si>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</si>
  <si>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</si>
  <si>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</si>
  <si>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</si>
  <si>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</si>
  <si>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</si>
  <si>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</si>
  <si>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</si>
  <si>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</si>
  <si>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</si>
  <si>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</si>
  <si>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</si>
  <si>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</si>
  <si>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</si>
  <si>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</si>
  <si>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</si>
  <si>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</si>
  <si>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</si>
  <si>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</si>
  <si>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</si>
  <si>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</si>
  <si>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</si>
  <si>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</si>
  <si>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</si>
  <si>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</si>
  <si>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</si>
  <si>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</si>
  <si>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</si>
  <si>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</si>
  <si>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</si>
  <si>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</si>
  <si>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</si>
  <si>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</si>
  <si>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</si>
  <si>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</si>
  <si>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</si>
  <si>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</si>
  <si>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</si>
  <si>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</si>
  <si>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</si>
  <si>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</si>
  <si>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</si>
  <si>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</si>
  <si>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</si>
  <si>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</si>
  <si>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</si>
  <si>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</si>
  <si>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</si>
  <si>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</si>
  <si>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</si>
  <si>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</si>
  <si>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</si>
  <si>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</si>
  <si>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</si>
  <si>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</si>
  <si>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</si>
  <si>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</si>
  <si>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</si>
  <si>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</si>
  <si>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</si>
  <si>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</si>
  <si>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</si>
  <si>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</si>
  <si>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</si>
  <si>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</si>
  <si>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</si>
  <si>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</si>
  <si>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</si>
  <si>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</si>
  <si>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</si>
  <si>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</si>
  <si>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</si>
  <si>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</si>
  <si>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</si>
  <si>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</si>
  <si>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</si>
  <si>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</si>
  <si>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</si>
  <si>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</si>
  <si>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</si>
  <si>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</si>
  <si>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</si>
  <si>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</si>
  <si>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</si>
  <si>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</si>
  <si>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</si>
  <si>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</si>
  <si>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</si>
  <si>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</si>
  <si>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</si>
  <si>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</si>
  <si>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</si>
  <si>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</si>
  <si>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</si>
  <si>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</si>
  <si>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</si>
  <si>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</si>
  <si>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</si>
  <si>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</si>
  <si>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</si>
  <si>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</si>
  <si>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</si>
  <si>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</si>
  <si>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</si>
  <si>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</si>
  <si>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</si>
  <si>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</si>
  <si>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</si>
  <si>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</si>
  <si>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</si>
  <si>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</si>
  <si>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</si>
  <si>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</si>
  <si>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</si>
  <si>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</si>
  <si>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</si>
  <si>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</si>
  <si>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</si>
  <si>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</si>
  <si>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</si>
  <si>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</si>
  <si>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</si>
  <si>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</si>
  <si>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</si>
  <si>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</si>
  <si>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</si>
  <si>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</si>
  <si>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</si>
  <si>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</si>
  <si>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</si>
  <si>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</si>
  <si>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</si>
  <si>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</si>
  <si>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</si>
  <si>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</si>
  <si>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</si>
  <si>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</si>
  <si>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</si>
  <si>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</si>
  <si>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</si>
  <si>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</si>
  <si>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</si>
  <si>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</si>
  <si>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</si>
  <si>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</si>
  <si>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</si>
  <si>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</si>
  <si>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</si>
  <si>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</si>
  <si>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</si>
  <si>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</si>
  <si>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</si>
  <si>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</si>
  <si>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</si>
  <si>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</si>
  <si>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</si>
  <si>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</si>
  <si>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</si>
  <si>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</si>
  <si>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</si>
  <si>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</si>
  <si>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</si>
  <si>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</si>
  <si>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</si>
  <si>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</si>
  <si>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</si>
  <si>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</si>
  <si>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</si>
  <si>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</si>
  <si>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</si>
  <si>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</si>
  <si>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</si>
  <si>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</si>
  <si>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</si>
  <si>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</si>
  <si>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</si>
  <si>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</si>
  <si>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</si>
  <si>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</si>
  <si>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</si>
  <si>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</si>
  <si>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</si>
  <si>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</si>
  <si>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</si>
  <si>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</si>
  <si>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</si>
  <si>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</si>
  <si>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</si>
  <si>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</si>
  <si>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</si>
  <si>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</si>
  <si>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</si>
  <si>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</si>
  <si>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</si>
  <si>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</si>
  <si>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</si>
  <si>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</si>
  <si>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</si>
  <si>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</si>
  <si>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</si>
  <si>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</si>
  <si>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</si>
  <si>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</si>
  <si>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</si>
  <si>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</si>
  <si>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</si>
  <si>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</si>
  <si>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</si>
  <si>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</si>
  <si>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</si>
  <si>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</si>
  <si>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</si>
  <si>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</si>
  <si>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</si>
  <si>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</si>
  <si>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</si>
  <si>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</si>
  <si>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</si>
  <si>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</si>
  <si>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</si>
  <si>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</si>
  <si>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</si>
  <si>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</si>
  <si>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</si>
  <si>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</si>
  <si>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</si>
  <si>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</si>
  <si>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</si>
  <si>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</si>
  <si>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</si>
  <si>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</si>
  <si>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</si>
  <si>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</si>
  <si>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</si>
  <si>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</si>
  <si>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</si>
  <si>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</si>
  <si>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</si>
  <si>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</si>
  <si>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</si>
  <si>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</si>
  <si>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</si>
  <si>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</si>
  <si>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</si>
  <si>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</si>
  <si>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</si>
  <si>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</si>
  <si>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</si>
  <si>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</si>
  <si>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</si>
  <si>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</si>
  <si>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</si>
  <si>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</si>
  <si>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</si>
  <si>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</si>
  <si>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</si>
  <si>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</si>
  <si>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</si>
  <si>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</si>
  <si>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</si>
  <si>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</si>
  <si>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</si>
  <si>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</si>
  <si>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</si>
  <si>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</si>
  <si>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</si>
  <si>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</si>
  <si>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</si>
  <si>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</si>
  <si>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</si>
  <si>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</si>
  <si>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</si>
  <si>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</si>
  <si>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</si>
  <si>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</si>
  <si>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</si>
  <si>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</si>
  <si>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</si>
  <si>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</si>
  <si>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</si>
  <si>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</si>
  <si>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</si>
  <si>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</si>
  <si>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</si>
  <si>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</si>
  <si>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</si>
  <si>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</si>
  <si>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</si>
  <si>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</si>
  <si>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</si>
  <si>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</si>
  <si>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</si>
  <si>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</si>
  <si>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</si>
  <si>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</si>
  <si>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</si>
  <si>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</si>
  <si>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</si>
  <si>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</si>
  <si>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</si>
  <si>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</si>
  <si>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</si>
  <si>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</si>
  <si>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</si>
  <si>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</si>
  <si>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</si>
  <si>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</si>
  <si>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</si>
  <si>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</si>
  <si>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</si>
  <si>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</si>
  <si>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</si>
  <si>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</si>
  <si>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</si>
  <si>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</si>
  <si>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</si>
  <si>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</si>
  <si>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</si>
  <si>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</si>
  <si>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</si>
  <si>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</si>
  <si>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</si>
  <si>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</si>
  <si>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</si>
  <si>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</si>
  <si>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</si>
  <si>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</si>
  <si>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</si>
  <si>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</si>
  <si>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</si>
  <si>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</si>
  <si>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</si>
  <si>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</si>
  <si>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</si>
  <si>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</si>
  <si>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</si>
  <si>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</si>
  <si>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</si>
  <si>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</si>
  <si>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</si>
  <si>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</si>
  <si>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</si>
  <si>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</si>
  <si>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</si>
  <si>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</si>
  <si>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</si>
  <si>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</si>
  <si>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</si>
  <si>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</si>
  <si>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</si>
  <si>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</si>
  <si>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</si>
  <si>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</si>
  <si>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</si>
  <si>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</si>
  <si>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</si>
  <si>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</si>
  <si>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</si>
  <si>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</si>
  <si>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</si>
  <si>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</si>
  <si>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</si>
  <si>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</si>
  <si>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</si>
  <si>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</si>
  <si>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</si>
  <si>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</si>
  <si>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</si>
  <si>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</si>
  <si>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</si>
  <si>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</si>
  <si>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</si>
  <si>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</si>
  <si>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</si>
  <si>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</si>
  <si>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</si>
  <si>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</si>
  <si>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</si>
  <si>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</si>
  <si>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</si>
  <si>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</si>
  <si>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</si>
  <si>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</si>
  <si>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</si>
  <si>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</si>
  <si>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</si>
  <si>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</si>
  <si>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</si>
  <si>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</si>
  <si>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</si>
  <si>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</si>
  <si>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</si>
  <si>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</si>
  <si>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</si>
  <si>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</si>
  <si>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</si>
  <si>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</si>
  <si>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</si>
  <si>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</si>
  <si>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</si>
  <si>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</si>
  <si>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</si>
  <si>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</si>
  <si>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</si>
  <si>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</si>
  <si>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</si>
  <si>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</si>
  <si>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</si>
  <si>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</si>
  <si>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</si>
  <si>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</si>
  <si>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</si>
  <si>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</si>
  <si>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</si>
  <si>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</si>
  <si>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</si>
  <si>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</si>
  <si>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</si>
  <si>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</si>
  <si>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</si>
  <si>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</si>
  <si>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</si>
  <si>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</si>
  <si>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</si>
  <si>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</si>
  <si>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</si>
  <si>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</si>
  <si>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</si>
  <si>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</si>
  <si>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</si>
  <si>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</si>
  <si>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</si>
  <si>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</si>
  <si>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</si>
  <si>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</si>
  <si>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</si>
  <si>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</si>
  <si>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</si>
  <si>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</si>
  <si>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</si>
  <si>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</si>
  <si>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</si>
  <si>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</si>
  <si>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</si>
  <si>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</si>
  <si>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</si>
  <si>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</si>
  <si>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</si>
  <si>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</si>
  <si>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</si>
  <si>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</si>
  <si>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</si>
  <si>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</si>
  <si>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</si>
  <si>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</si>
  <si>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</si>
  <si>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</si>
  <si>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</si>
  <si>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</si>
  <si>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</si>
  <si>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</si>
  <si>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</si>
  <si>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</si>
  <si>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</si>
  <si>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</si>
  <si>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</si>
  <si>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</si>
  <si>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</si>
  <si>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</si>
  <si>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</si>
  <si>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</si>
  <si>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</si>
  <si>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</si>
  <si>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</si>
  <si>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</si>
  <si>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</si>
  <si>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</si>
  <si>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</si>
  <si>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</si>
  <si>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</si>
  <si>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</si>
  <si>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</si>
  <si>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</si>
  <si>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</si>
  <si>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</si>
  <si>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</si>
  <si>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</si>
  <si>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</si>
  <si>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</si>
  <si>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</si>
  <si>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</si>
  <si>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</si>
  <si>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</si>
  <si>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</si>
  <si>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</si>
  <si>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</si>
  <si>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</si>
  <si>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</si>
  <si>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</si>
  <si>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</si>
  <si>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</si>
  <si>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</si>
  <si>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</si>
  <si>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</si>
  <si>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</si>
  <si>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</si>
  <si>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</si>
  <si>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</si>
  <si>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</si>
  <si>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</si>
  <si>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</si>
  <si>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</si>
  <si>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</si>
  <si>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</si>
  <si>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</si>
  <si>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</si>
  <si>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</si>
  <si>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</si>
  <si>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</si>
  <si>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</si>
  <si>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</si>
  <si>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</si>
  <si>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</si>
  <si>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</si>
  <si>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</si>
  <si>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</si>
  <si>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</si>
  <si>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</si>
  <si>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</si>
  <si>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</si>
  <si>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</si>
  <si>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</si>
  <si>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</si>
  <si>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</si>
  <si>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</si>
  <si>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</si>
  <si>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</si>
  <si>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</si>
  <si>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</si>
  <si>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</si>
  <si>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</si>
  <si>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</si>
  <si>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</si>
  <si>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</si>
  <si>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</si>
  <si>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</si>
  <si>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</si>
  <si>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</si>
  <si>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</si>
  <si>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</si>
  <si>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</si>
  <si>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</si>
  <si>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</si>
  <si>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</si>
  <si>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</si>
  <si>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</si>
  <si>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</si>
  <si>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</si>
  <si>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</si>
  <si>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</si>
  <si>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</si>
  <si>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</si>
  <si>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</si>
  <si>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</si>
  <si>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</si>
  <si>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</si>
  <si>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</si>
  <si>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</si>
  <si>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</si>
  <si>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</si>
  <si>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</si>
  <si>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</si>
  <si>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</si>
  <si>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</si>
  <si>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</si>
  <si>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</si>
  <si>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</si>
  <si>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</si>
  <si>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</si>
  <si>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</si>
  <si>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</si>
  <si>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</si>
  <si>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</si>
  <si>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</si>
  <si>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</si>
  <si>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</si>
  <si>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</si>
  <si>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</si>
  <si>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</si>
  <si>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</si>
  <si>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</si>
  <si>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</si>
  <si>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</si>
  <si>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</si>
  <si>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</si>
  <si>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</si>
  <si>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</si>
  <si>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</si>
  <si>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</si>
  <si>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</si>
  <si>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</si>
  <si>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</si>
  <si>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</si>
  <si>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</si>
  <si>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</si>
  <si>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</si>
  <si>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</si>
  <si>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</si>
  <si>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</si>
  <si>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</si>
  <si>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</si>
  <si>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</si>
  <si>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</si>
  <si>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</si>
  <si>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</si>
  <si>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</si>
  <si>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</si>
  <si>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</si>
  <si>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</si>
  <si>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</si>
  <si>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</si>
  <si>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</si>
  <si>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</si>
  <si>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</si>
  <si>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</si>
  <si>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</si>
  <si>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</si>
  <si>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</si>
  <si>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</si>
  <si>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</si>
  <si>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</si>
  <si>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</si>
  <si>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</si>
  <si>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</si>
  <si>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</si>
  <si>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</si>
  <si>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</si>
  <si>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</si>
  <si>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</si>
  <si>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</si>
  <si>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</si>
  <si>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</si>
  <si>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</si>
  <si>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</si>
  <si>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</si>
  <si>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</si>
  <si>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</si>
  <si>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</si>
  <si>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</si>
  <si>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</si>
  <si>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</si>
  <si>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</si>
  <si>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</si>
  <si>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</si>
  <si>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</si>
  <si>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</si>
  <si>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</si>
  <si>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</si>
  <si>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</si>
  <si>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</si>
  <si>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</si>
  <si>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</si>
  <si>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</si>
  <si>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</si>
  <si>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</si>
  <si>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</si>
  <si>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</si>
  <si>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</si>
  <si>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</si>
  <si>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</si>
  <si>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</si>
  <si>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</si>
  <si>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</si>
  <si>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</si>
  <si>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</si>
  <si>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</si>
  <si>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</si>
  <si>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</si>
  <si>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</si>
  <si>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</si>
  <si>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</si>
  <si>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</si>
  <si>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</si>
  <si>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</si>
  <si>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</si>
  <si>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</si>
  <si>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</si>
  <si>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</si>
  <si>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</si>
  <si>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</si>
  <si>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</si>
  <si>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</si>
  <si>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</si>
  <si>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</si>
  <si>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</si>
  <si>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</si>
  <si>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</si>
  <si>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</si>
  <si>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</si>
  <si>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</si>
  <si>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</si>
  <si>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</si>
  <si>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</si>
  <si>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</si>
  <si>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</si>
  <si>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</si>
  <si>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</si>
  <si>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</si>
  <si>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</si>
  <si>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</si>
  <si>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</si>
  <si>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</si>
  <si>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</si>
  <si>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</si>
  <si>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</si>
  <si>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</si>
  <si>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</si>
  <si>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</si>
  <si>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</si>
  <si>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</si>
  <si>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</si>
  <si>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</si>
  <si>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</si>
  <si>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</si>
  <si>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</si>
  <si>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</si>
  <si>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</si>
  <si>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</si>
  <si>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</si>
  <si>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</si>
  <si>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</si>
  <si>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</si>
  <si>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</si>
  <si>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</si>
  <si>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</si>
  <si>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</si>
  <si>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</si>
  <si>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</si>
  <si>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</si>
  <si>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</si>
  <si>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</si>
  <si>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</si>
  <si>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</si>
  <si>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</si>
  <si>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</si>
  <si>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</si>
  <si>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</si>
  <si>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</si>
  <si>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</si>
  <si>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</si>
  <si>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</si>
  <si>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</si>
  <si>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</si>
  <si>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</si>
  <si>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</si>
  <si>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</si>
  <si>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</si>
  <si>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</si>
  <si>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</si>
  <si>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</si>
  <si>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</si>
  <si>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</si>
  <si>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</si>
  <si>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</si>
  <si>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</si>
  <si>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</si>
  <si>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</si>
  <si>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</si>
  <si>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</si>
  <si>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</si>
  <si>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</si>
  <si>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</si>
  <si>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</si>
  <si>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</si>
  <si>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</si>
  <si>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</si>
  <si>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</si>
  <si>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</si>
  <si>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</si>
  <si>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</si>
  <si>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</si>
  <si>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</si>
  <si>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</si>
  <si>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</si>
  <si>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</si>
  <si>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</si>
  <si>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</si>
  <si>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</si>
  <si>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</si>
  <si>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</si>
  <si>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</si>
  <si>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</si>
  <si>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</si>
  <si>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</si>
  <si>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</si>
  <si>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</si>
  <si>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</si>
  <si>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</si>
  <si>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</si>
  <si>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</si>
  <si>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</si>
  <si>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</si>
  <si>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</si>
  <si>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</si>
  <si>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</si>
  <si>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</si>
  <si>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</si>
  <si>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</si>
  <si>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</si>
  <si>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</si>
  <si>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</si>
  <si>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</si>
  <si>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</si>
  <si>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</si>
  <si>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</si>
  <si>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</si>
  <si>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</si>
  <si>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</si>
  <si>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</si>
  <si>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</si>
  <si>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</si>
  <si>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</si>
  <si>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</si>
  <si>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</si>
  <si>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</si>
  <si>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</si>
  <si>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</si>
  <si>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</si>
  <si>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</si>
  <si>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</si>
  <si>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</si>
  <si>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</si>
  <si>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</si>
  <si>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</si>
  <si>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</si>
  <si>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</si>
  <si>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</si>
  <si>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</si>
  <si>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</si>
  <si>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</si>
  <si>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</si>
  <si>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</si>
  <si>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</si>
  <si>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</si>
  <si>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</si>
  <si>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</si>
  <si>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</si>
  <si>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</si>
  <si>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</si>
  <si>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</si>
  <si>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</si>
  <si>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</si>
  <si>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</si>
  <si>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</si>
  <si>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</si>
  <si>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</si>
  <si>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</si>
  <si>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</si>
  <si>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</si>
  <si>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</si>
  <si>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</si>
  <si>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</si>
  <si>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</si>
  <si>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</si>
  <si>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</si>
  <si>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</si>
  <si>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</si>
  <si>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</si>
  <si>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</si>
  <si>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</si>
  <si>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</si>
  <si>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</si>
  <si>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</si>
  <si>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</si>
  <si>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</si>
  <si>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</si>
  <si>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</si>
  <si>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</si>
  <si>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</si>
  <si>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</si>
  <si>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</si>
  <si>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</si>
  <si>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</si>
  <si>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</si>
  <si>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</si>
  <si>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</si>
  <si>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</si>
  <si>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</si>
  <si>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</si>
  <si>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</si>
  <si>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</si>
  <si>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</si>
  <si>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</si>
  <si>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</si>
  <si>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</si>
  <si>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</si>
  <si>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</si>
  <si>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</si>
  <si>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</si>
  <si>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</si>
  <si>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</si>
  <si>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</si>
  <si>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</si>
  <si>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</si>
  <si>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</si>
  <si>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</si>
  <si>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</si>
  <si>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</si>
  <si>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</si>
  <si>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</si>
  <si>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</si>
  <si>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</si>
  <si>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</si>
  <si>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</si>
  <si>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</si>
  <si>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</si>
  <si>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</si>
  <si>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</si>
  <si>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</si>
  <si>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</si>
  <si>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</si>
  <si>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</si>
  <si>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</si>
  <si>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</si>
  <si>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</si>
  <si>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</si>
  <si>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</si>
  <si>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</si>
  <si>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</si>
  <si>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</si>
  <si>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</si>
  <si>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</si>
  <si>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</si>
  <si>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</si>
  <si>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</si>
  <si>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</si>
  <si>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</si>
  <si>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</si>
  <si>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</si>
  <si>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</si>
  <si>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</si>
  <si>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</si>
  <si>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</si>
  <si>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</si>
  <si>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</si>
  <si>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</si>
  <si>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</si>
  <si>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</si>
  <si>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</si>
  <si>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</si>
  <si>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</si>
  <si>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</si>
  <si>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</si>
  <si>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</si>
  <si>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</si>
  <si>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</si>
  <si>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</si>
  <si>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</si>
  <si>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</si>
  <si>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</si>
  <si>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</si>
  <si>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</si>
  <si>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</si>
  <si>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</si>
  <si>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</si>
  <si>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</si>
  <si>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</si>
  <si>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</si>
  <si>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</si>
  <si>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</si>
  <si>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</si>
  <si>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</si>
  <si>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</si>
  <si>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</si>
  <si>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</si>
  <si>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</si>
  <si>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</si>
  <si>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</si>
  <si>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</si>
  <si>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</si>
  <si>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</si>
  <si>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</si>
  <si>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</si>
  <si>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</si>
  <si>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</si>
  <si>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</si>
  <si>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</si>
  <si>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</si>
  <si>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</si>
  <si>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</si>
  <si>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</si>
  <si>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</si>
  <si>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</si>
  <si>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</si>
  <si>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</si>
  <si>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</si>
  <si>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</si>
  <si>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</si>
  <si>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</si>
  <si>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</si>
  <si>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</si>
  <si>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</si>
  <si>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</si>
  <si>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</si>
  <si>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</si>
  <si>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</si>
  <si>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</si>
  <si>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</si>
  <si>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</si>
  <si>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</si>
  <si>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</si>
  <si>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</si>
  <si>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</si>
  <si>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</si>
  <si>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</si>
  <si>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</si>
  <si>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</si>
  <si>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</si>
  <si>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</si>
  <si>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</si>
  <si>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</si>
  <si>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</si>
  <si>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</si>
  <si>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</si>
  <si>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</si>
  <si>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</si>
  <si>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</si>
  <si>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</si>
  <si>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</si>
  <si>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</si>
  <si>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</si>
  <si>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</si>
  <si>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</si>
  <si>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</si>
  <si>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</si>
  <si>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</si>
  <si>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</si>
  <si>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</si>
  <si>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</si>
  <si>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</si>
  <si>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</si>
  <si>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</si>
  <si>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</si>
  <si>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</si>
  <si>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</si>
  <si>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</si>
  <si>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</si>
  <si>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</si>
  <si>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</si>
  <si>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</si>
  <si>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</si>
  <si>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</si>
  <si>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</si>
  <si>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</si>
  <si>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</si>
  <si>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</si>
  <si>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</si>
  <si>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</si>
  <si>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</si>
  <si>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</si>
  <si>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</si>
  <si>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</si>
  <si>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</si>
  <si>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</si>
  <si>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</si>
  <si>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</si>
  <si>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</si>
  <si>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</si>
  <si>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</si>
  <si>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</si>
  <si>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</si>
  <si>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</si>
  <si>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</si>
  <si>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</si>
  <si>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</si>
  <si>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</si>
  <si>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</si>
  <si>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</si>
  <si>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</si>
  <si>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</si>
  <si>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</si>
  <si>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</si>
  <si>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</si>
  <si>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</si>
  <si>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</si>
  <si>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</si>
  <si>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</si>
  <si>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</si>
  <si>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</si>
  <si>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</si>
  <si>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</si>
  <si>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</si>
  <si>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</si>
  <si>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</si>
  <si>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</si>
  <si>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</si>
  <si>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</si>
  <si>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</si>
  <si>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</si>
  <si>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</si>
  <si>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</si>
  <si>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</si>
  <si>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</si>
  <si>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</si>
  <si>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</si>
  <si>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</si>
  <si>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</si>
  <si>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</si>
  <si>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</si>
  <si>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</si>
  <si>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</si>
  <si>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</si>
  <si>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</si>
  <si>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</si>
  <si>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</si>
  <si>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</si>
  <si>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</si>
  <si>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</si>
  <si>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</si>
  <si>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</si>
  <si>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</si>
  <si>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</si>
  <si>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</si>
  <si>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</si>
  <si>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</si>
  <si>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</si>
  <si>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</si>
  <si>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</si>
  <si>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</si>
  <si>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</si>
  <si>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</si>
  <si>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</si>
  <si>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</si>
  <si>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</si>
  <si>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</si>
  <si>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</si>
  <si>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</si>
  <si>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</si>
  <si>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</si>
  <si>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</si>
  <si>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</si>
  <si>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</si>
  <si>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</si>
  <si>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</si>
  <si>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</si>
  <si>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</si>
  <si>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</si>
  <si>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</si>
  <si>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</si>
  <si>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</si>
  <si>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</si>
  <si>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</si>
  <si>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</si>
  <si>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</si>
  <si>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</si>
  <si>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</si>
  <si>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</si>
  <si>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</si>
  <si>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</si>
  <si>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</si>
  <si>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</si>
  <si>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</si>
  <si>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</si>
  <si>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</si>
  <si>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</si>
  <si>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</si>
  <si>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</si>
  <si>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</si>
  <si>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</si>
  <si>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</si>
  <si>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</si>
  <si>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</si>
  <si>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</si>
  <si>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</si>
  <si>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</si>
  <si>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</si>
  <si>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</si>
  <si>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</si>
  <si>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</si>
  <si>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</si>
  <si>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</si>
  <si>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</si>
  <si>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</si>
  <si>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</si>
  <si>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</si>
  <si>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</si>
  <si>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</si>
  <si>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</si>
  <si>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</si>
  <si>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</si>
  <si>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</si>
  <si>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</si>
  <si>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</si>
  <si>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</si>
  <si>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</si>
  <si>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</si>
  <si>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</si>
  <si>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</si>
  <si>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</si>
  <si>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</si>
  <si>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</si>
  <si>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</si>
  <si>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</si>
  <si>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</si>
  <si>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</si>
  <si>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</si>
  <si>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</si>
  <si>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</si>
  <si>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</si>
  <si>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</si>
  <si>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</si>
  <si>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</si>
  <si>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</si>
  <si>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</si>
  <si>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</si>
  <si>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</si>
  <si>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</si>
  <si>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</si>
  <si>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</si>
  <si>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</si>
  <si>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</si>
  <si>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</si>
  <si>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</si>
  <si>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</si>
  <si>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</si>
  <si>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</si>
  <si>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</si>
  <si>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</si>
  <si>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</si>
  <si>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</si>
  <si>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</si>
  <si>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</si>
  <si>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</si>
  <si>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</si>
  <si>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</si>
  <si>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</si>
  <si>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</si>
  <si>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</si>
  <si>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</si>
  <si>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</si>
  <si>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</si>
  <si>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</si>
  <si>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</si>
  <si>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</si>
  <si>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</si>
  <si>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</si>
  <si>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</si>
  <si>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</si>
  <si>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</si>
  <si>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</si>
  <si>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</si>
  <si>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</si>
  <si>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</si>
  <si>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</si>
  <si>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</si>
  <si>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</si>
  <si>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</si>
  <si>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</si>
  <si>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</si>
  <si>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</si>
  <si>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</si>
  <si>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</si>
  <si>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</si>
  <si>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</si>
  <si>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</si>
  <si>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</si>
  <si>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</si>
  <si>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</si>
  <si>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</si>
  <si>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</si>
  <si>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</si>
  <si>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</si>
  <si>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</si>
  <si>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</si>
  <si>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</si>
  <si>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</si>
  <si>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</si>
  <si>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</si>
  <si>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</si>
  <si>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</si>
  <si>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</si>
  <si>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</si>
  <si>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</si>
  <si>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</si>
  <si>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</si>
  <si>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</si>
  <si>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</si>
  <si>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</si>
  <si>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</si>
  <si>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</si>
  <si>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</si>
  <si>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</si>
  <si>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</si>
  <si>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</si>
  <si>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</si>
  <si>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</si>
  <si>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</si>
  <si>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</si>
  <si>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</si>
  <si>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</si>
  <si>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</si>
  <si>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</si>
  <si>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</si>
  <si>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</si>
  <si>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</si>
  <si>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</si>
  <si>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</si>
  <si>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</si>
  <si>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</si>
  <si>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</si>
  <si>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</si>
  <si>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</si>
  <si>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</si>
  <si>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</si>
  <si>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</si>
  <si>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</si>
  <si>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</si>
  <si>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</si>
  <si>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</si>
  <si>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</si>
  <si>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</si>
  <si>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</si>
  <si>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</si>
  <si>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</si>
  <si>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</si>
  <si>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</si>
  <si>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</si>
  <si>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</si>
  <si>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</si>
  <si>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</si>
  <si>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</si>
  <si>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</si>
  <si>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</si>
  <si>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</si>
  <si>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</si>
  <si>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</si>
  <si>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</si>
  <si>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</si>
  <si>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</si>
  <si>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</si>
  <si>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</si>
  <si>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</si>
  <si>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</si>
  <si>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</si>
  <si>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</si>
  <si>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</si>
  <si>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</si>
  <si>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</si>
  <si>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</si>
  <si>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</si>
  <si>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</si>
  <si>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</si>
  <si>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</si>
  <si>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</si>
  <si>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</si>
  <si>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</si>
  <si>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</si>
  <si>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</si>
  <si>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</si>
  <si>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</si>
  <si>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</si>
  <si>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</si>
  <si>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</si>
  <si>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</si>
  <si>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</si>
  <si>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</si>
  <si>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</si>
  <si>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</si>
  <si>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</si>
  <si>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</si>
  <si>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</si>
  <si>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</si>
  <si>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</si>
  <si>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</si>
  <si>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</si>
  <si>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</si>
  <si>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</si>
  <si>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</si>
  <si>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</si>
  <si>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</si>
  <si>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</si>
  <si>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</si>
  <si>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</si>
  <si>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</si>
  <si>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</si>
  <si>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</si>
  <si>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</si>
  <si>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</si>
  <si>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</si>
  <si>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</si>
  <si>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</si>
  <si>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</si>
  <si>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</si>
  <si>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</si>
  <si>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</si>
  <si>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</si>
  <si>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</si>
  <si>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</si>
  <si>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</si>
  <si>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</si>
  <si>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</si>
  <si>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</si>
  <si>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</si>
  <si>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</si>
  <si>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</si>
  <si>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</si>
  <si>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</si>
  <si>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</si>
  <si>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</si>
  <si>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</si>
  <si>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</si>
  <si>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</si>
  <si>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</si>
  <si>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</si>
  <si>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</si>
  <si>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</si>
  <si>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</si>
  <si>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</si>
  <si>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</si>
  <si>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</si>
  <si>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</si>
  <si>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</si>
  <si>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</si>
  <si>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</si>
  <si>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</si>
  <si>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</si>
  <si>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</si>
  <si>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</si>
  <si>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</si>
  <si>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</si>
  <si>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</si>
  <si>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</si>
  <si>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</si>
  <si>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</si>
  <si>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</si>
  <si>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</si>
  <si>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</si>
  <si>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</si>
  <si>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</si>
  <si>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</si>
  <si>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</si>
  <si>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</si>
  <si>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</si>
  <si>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</si>
  <si>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</si>
  <si>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</si>
  <si>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</si>
  <si>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</si>
  <si>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</si>
  <si>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</si>
  <si>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</si>
  <si>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</si>
  <si>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</si>
  <si>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</si>
  <si>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</si>
  <si>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</si>
  <si>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</si>
  <si>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</si>
  <si>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</si>
  <si>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</si>
  <si>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</si>
  <si>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</si>
  <si>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</si>
  <si>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</si>
  <si>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</si>
  <si>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</si>
  <si>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</si>
  <si>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</si>
  <si>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</si>
  <si>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</si>
  <si>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</si>
  <si>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</si>
  <si>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</si>
  <si>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</si>
  <si>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</si>
  <si>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</si>
  <si>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</si>
  <si>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</si>
  <si>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</si>
  <si>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</si>
  <si>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</si>
  <si>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</si>
  <si>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</si>
  <si>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</si>
  <si>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</si>
  <si>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</si>
  <si>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</si>
  <si>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</si>
  <si>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</si>
  <si>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</si>
  <si>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</si>
  <si>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</si>
  <si>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</si>
  <si>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</si>
  <si>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</si>
  <si>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</si>
  <si>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</si>
  <si>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</si>
  <si>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</si>
  <si>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</si>
  <si>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</si>
  <si>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</si>
  <si>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</si>
  <si>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</si>
  <si>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</si>
  <si>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</si>
  <si>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</si>
  <si>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</si>
  <si>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</si>
  <si>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</si>
  <si>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</si>
  <si>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</si>
  <si>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</si>
  <si>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</si>
  <si>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</si>
  <si>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</si>
  <si>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</si>
  <si>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</si>
  <si>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</si>
  <si>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</si>
  <si>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</si>
  <si>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</si>
  <si>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</si>
  <si>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</si>
  <si>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</si>
  <si>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</si>
  <si>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</si>
  <si>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</si>
  <si>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</si>
  <si>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</si>
  <si>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</si>
  <si>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</si>
  <si>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</si>
  <si>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</si>
  <si>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</si>
  <si>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</si>
  <si>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</si>
  <si>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</si>
  <si>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</si>
  <si>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</si>
  <si>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</si>
  <si>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</si>
  <si>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</si>
  <si>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</si>
  <si>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</si>
  <si>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</si>
  <si>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</si>
  <si>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</si>
  <si>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</si>
  <si>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</si>
  <si>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</si>
  <si>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</si>
  <si>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</si>
  <si>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</si>
  <si>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</si>
  <si>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</si>
  <si>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</si>
  <si>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</si>
  <si>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</si>
  <si>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</si>
  <si>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</si>
  <si>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</si>
  <si>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</si>
  <si>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</si>
  <si>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</si>
  <si>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</si>
  <si>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</si>
  <si>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</si>
  <si>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</si>
  <si>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</si>
  <si>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</si>
  <si>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</si>
  <si>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</si>
  <si>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</si>
  <si>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</si>
  <si>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</si>
  <si>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</si>
  <si>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</si>
  <si>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</si>
  <si>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</si>
  <si>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</si>
  <si>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</si>
  <si>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</si>
  <si>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</si>
  <si>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</si>
  <si>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</si>
  <si>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</si>
  <si>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</si>
  <si>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</si>
  <si>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</si>
  <si>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</si>
  <si>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</si>
  <si>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</si>
  <si>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</si>
  <si>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</si>
  <si>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</si>
  <si>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</si>
  <si>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</si>
  <si>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</si>
  <si>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</si>
  <si>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</si>
  <si>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</si>
  <si>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</si>
  <si>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</si>
  <si>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</si>
  <si>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</si>
  <si>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</si>
  <si>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</si>
  <si>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</si>
  <si>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</si>
  <si>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</si>
  <si>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</si>
  <si>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</si>
  <si>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</si>
  <si>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</si>
  <si>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</si>
  <si>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</si>
  <si>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</si>
  <si>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</si>
  <si>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</si>
  <si>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</si>
  <si>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</si>
  <si>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</si>
  <si>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</si>
  <si>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</si>
  <si>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</si>
  <si>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</si>
  <si>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</si>
  <si>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</si>
  <si>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</si>
  <si>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</si>
  <si>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</si>
  <si>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</si>
  <si>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</si>
  <si>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</si>
  <si>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</si>
  <si>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</si>
  <si>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</si>
  <si>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</si>
  <si>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</si>
  <si>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</si>
  <si>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</si>
  <si>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</si>
  <si>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</si>
  <si>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</si>
  <si>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</si>
  <si>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</si>
  <si>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</si>
  <si>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</si>
  <si>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</si>
  <si>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</si>
  <si>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</si>
  <si>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</si>
  <si>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</si>
  <si>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</si>
  <si>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</si>
  <si>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</si>
  <si>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</si>
  <si>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</si>
  <si>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</si>
  <si>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</si>
  <si>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</si>
  <si>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</si>
  <si>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</si>
  <si>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</si>
  <si>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</si>
  <si>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</si>
  <si>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</si>
  <si>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</si>
  <si>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</si>
  <si>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</si>
  <si>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</si>
  <si>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</si>
  <si>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</si>
  <si>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</si>
  <si>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</si>
  <si>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</si>
  <si>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</si>
  <si>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</si>
  <si>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</si>
  <si>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</si>
  <si>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</si>
  <si>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</si>
  <si>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</si>
  <si>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</si>
  <si>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</si>
  <si>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</si>
  <si>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</si>
  <si>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</si>
  <si>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</si>
  <si>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</si>
  <si>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</si>
  <si>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</si>
  <si>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</si>
  <si>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</si>
  <si>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</si>
  <si>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</si>
  <si>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</si>
  <si>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</si>
  <si>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</si>
  <si>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</si>
  <si>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</si>
  <si>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</si>
  <si>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</si>
  <si>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</si>
  <si>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</si>
  <si>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</si>
  <si>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</si>
  <si>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</si>
  <si>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</si>
  <si>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</si>
  <si>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</si>
  <si>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</si>
  <si>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</si>
  <si>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</si>
  <si>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</si>
  <si>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</si>
  <si>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</si>
  <si>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</si>
  <si>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</si>
  <si>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</si>
  <si>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</si>
  <si>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</si>
  <si>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</si>
  <si>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</si>
  <si>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</si>
  <si>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</si>
  <si>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</si>
  <si>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</si>
  <si>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</si>
  <si>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</si>
  <si>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</si>
  <si>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</si>
  <si>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</si>
  <si>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</si>
  <si>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</si>
  <si>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</si>
  <si>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</si>
  <si>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</si>
  <si>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</si>
  <si>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</si>
  <si>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</si>
  <si>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</si>
  <si>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</si>
  <si>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</si>
  <si>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</si>
  <si>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</si>
  <si>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</si>
  <si>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</si>
  <si>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</si>
  <si>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</si>
  <si>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</si>
  <si>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</si>
  <si>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</si>
  <si>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</si>
  <si>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</si>
  <si>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</si>
  <si>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</si>
  <si>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</si>
  <si>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</si>
  <si>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</si>
  <si>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</si>
  <si>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</si>
  <si>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</si>
  <si>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</si>
  <si>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</si>
  <si>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</si>
  <si>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</si>
  <si>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</si>
  <si>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</si>
  <si>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</si>
  <si>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</si>
  <si>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</si>
  <si>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</si>
  <si>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</si>
  <si>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</si>
  <si>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</si>
  <si>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</si>
  <si>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</si>
  <si>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</si>
  <si>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</si>
  <si>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</si>
  <si>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</si>
  <si>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</si>
  <si>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</si>
  <si>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</si>
  <si>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</si>
  <si>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</si>
  <si>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</si>
  <si>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</si>
  <si>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</si>
  <si>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</si>
  <si>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</si>
  <si>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</si>
  <si>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</si>
  <si>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</si>
  <si>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</si>
  <si>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</si>
  <si>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</si>
  <si>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</si>
  <si>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</si>
  <si>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</si>
  <si>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</si>
  <si>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</si>
  <si>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</si>
  <si>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</si>
  <si>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</si>
  <si>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</si>
  <si>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</si>
  <si>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</si>
  <si>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</si>
  <si>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</si>
  <si>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</si>
  <si>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</si>
  <si>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</si>
  <si>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</si>
  <si>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</si>
  <si>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</si>
  <si>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</si>
  <si>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</si>
  <si>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</si>
  <si>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</si>
  <si>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</si>
  <si>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</si>
  <si>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</si>
  <si>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</si>
  <si>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</si>
  <si>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</si>
  <si>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</si>
  <si>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</si>
  <si>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</si>
  <si>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</si>
  <si>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</si>
  <si>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</si>
  <si>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</si>
  <si>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</si>
  <si>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</si>
  <si>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</si>
  <si>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</si>
  <si>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</si>
  <si>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</si>
  <si>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</si>
  <si>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</si>
  <si>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</si>
  <si>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</si>
  <si>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</si>
  <si>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</si>
  <si>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</si>
  <si>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</si>
  <si>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</si>
  <si>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</si>
  <si>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</si>
  <si>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</si>
  <si>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</si>
  <si>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</si>
  <si>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</si>
  <si>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</si>
  <si>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</si>
  <si>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</si>
  <si>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</si>
  <si>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</si>
  <si>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</si>
  <si>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</si>
  <si>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</si>
  <si>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</si>
  <si>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</si>
  <si>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</si>
  <si>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</si>
  <si>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</si>
  <si>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</si>
  <si>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</si>
  <si>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</si>
  <si>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</si>
  <si>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</si>
  <si>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</si>
  <si>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</si>
  <si>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</si>
  <si>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</si>
  <si>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</si>
  <si>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</si>
  <si>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</si>
  <si>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</si>
  <si>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</si>
  <si>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</si>
  <si>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</si>
  <si>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</si>
  <si>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</si>
  <si>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</si>
  <si>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</si>
  <si>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</si>
  <si>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</si>
  <si>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</si>
  <si>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</si>
  <si>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</si>
  <si>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</si>
  <si>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</si>
  <si>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</si>
  <si>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</si>
  <si>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</si>
  <si>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</si>
  <si>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</si>
  <si>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</si>
  <si>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</si>
  <si>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</si>
  <si>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</si>
  <si>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</si>
  <si>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</si>
  <si>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</si>
  <si>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</si>
  <si>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</si>
  <si>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</si>
  <si>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</si>
  <si>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</si>
  <si>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</si>
  <si>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</si>
  <si>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</si>
  <si>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</si>
  <si>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</si>
  <si>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</si>
  <si>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</si>
  <si>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</si>
  <si>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</si>
  <si>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</si>
  <si>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</si>
  <si>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</si>
  <si>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</si>
  <si>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</si>
  <si>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</si>
  <si>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</si>
  <si>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</si>
  <si>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</si>
  <si>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</si>
  <si>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</si>
  <si>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</si>
  <si>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</si>
  <si>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</si>
  <si>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</si>
  <si>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</si>
  <si>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</si>
  <si>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</si>
  <si>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</si>
  <si>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</si>
  <si>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</si>
  <si>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</si>
  <si>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</si>
  <si>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</si>
  <si>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</si>
  <si>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</si>
  <si>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</si>
  <si>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</si>
  <si>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</si>
  <si>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</si>
  <si>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</si>
  <si>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</si>
  <si>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</si>
  <si>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</si>
  <si>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</si>
  <si>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</si>
  <si>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</si>
  <si>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</si>
  <si>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</si>
  <si>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</si>
  <si>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</si>
  <si>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</si>
  <si>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</si>
  <si>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</si>
  <si>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</si>
  <si>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</si>
  <si>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</si>
  <si>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</si>
  <si>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</si>
  <si>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</si>
  <si>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</si>
  <si>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</si>
  <si>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</si>
  <si>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</si>
  <si>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</si>
  <si>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</si>
  <si>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</si>
  <si>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</si>
  <si>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</si>
  <si>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</si>
  <si>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</si>
  <si>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</si>
  <si>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</si>
  <si>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</si>
  <si>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</si>
  <si>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</si>
  <si>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</si>
  <si>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</si>
  <si>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</si>
  <si>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</si>
  <si>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</si>
  <si>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</si>
  <si>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</si>
  <si>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</si>
  <si>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</si>
  <si>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</si>
  <si>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</si>
  <si>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</si>
  <si>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</si>
  <si>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</si>
  <si>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</si>
  <si>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</si>
  <si>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</si>
  <si>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</si>
  <si>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</si>
  <si>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</si>
  <si>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</si>
  <si>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</si>
  <si>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</si>
  <si>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</si>
  <si>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</si>
  <si>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</si>
  <si>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</si>
  <si>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</si>
  <si>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</si>
  <si>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</si>
  <si>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</si>
  <si>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</si>
  <si>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</si>
  <si>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</si>
  <si>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</si>
  <si>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</si>
  <si>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</si>
  <si>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</si>
  <si>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</si>
  <si>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September Dawn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</si>
  <si>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</si>
  <si>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</si>
  <si>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</si>
  <si>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</si>
  <si>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</si>
  <si>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</si>
  <si>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</si>
  <si>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</si>
  <si>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</si>
  <si>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</si>
  <si>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</si>
  <si>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</si>
  <si>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</si>
  <si>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</si>
  <si>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</si>
  <si>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</si>
  <si>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</si>
  <si>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</si>
  <si>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</si>
  <si>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</si>
  <si>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</si>
  <si>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</si>
  <si>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</si>
  <si>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</si>
  <si>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</si>
  <si>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</si>
  <si>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</si>
  <si>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</si>
  <si>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</si>
  <si>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</si>
  <si>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</si>
  <si>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</si>
  <si>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</si>
  <si>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</si>
  <si>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</si>
  <si>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</si>
  <si>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</si>
  <si>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</si>
  <si>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</si>
  <si>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</si>
  <si>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</si>
  <si>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</si>
  <si>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</si>
  <si>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</si>
  <si>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</si>
  <si>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</si>
  <si>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</si>
  <si>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</si>
  <si>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</si>
  <si>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</si>
  <si>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</si>
  <si>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</si>
  <si>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</si>
  <si>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</si>
  <si>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</si>
  <si>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</si>
  <si>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</si>
  <si>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</si>
  <si>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</si>
  <si>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</si>
  <si>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</si>
  <si>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</si>
  <si>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</si>
  <si>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</si>
  <si>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</si>
  <si>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</si>
  <si>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</si>
  <si>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</si>
  <si>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</si>
  <si>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</si>
  <si>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</si>
  <si>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</si>
  <si>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</si>
  <si>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</si>
  <si>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</si>
  <si>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</si>
  <si>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</si>
  <si>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</si>
  <si>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</si>
  <si>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</si>
  <si>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</si>
  <si>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</si>
  <si>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</si>
  <si>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</si>
  <si>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</si>
  <si>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</si>
  <si>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</si>
  <si>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</si>
  <si>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</si>
  <si>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</si>
  <si>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</si>
  <si>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</si>
  <si>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</si>
  <si>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</si>
  <si>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</si>
  <si>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</si>
  <si>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</si>
  <si>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</si>
  <si>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</si>
  <si>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</si>
  <si>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</si>
  <si>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</si>
  <si>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</si>
  <si>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</si>
  <si>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</si>
  <si>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</si>
  <si>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</si>
  <si>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</si>
  <si>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</si>
  <si>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</si>
  <si>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</si>
  <si>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</si>
  <si>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</si>
  <si>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</si>
  <si>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</si>
  <si>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</si>
  <si>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</si>
  <si>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</si>
  <si>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</si>
  <si>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</si>
  <si>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</si>
  <si>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</si>
  <si>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</si>
  <si>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</si>
  <si>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</si>
  <si>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</si>
  <si>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</si>
  <si>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</si>
  <si>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</si>
  <si>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</si>
  <si>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</si>
  <si>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</si>
  <si>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</si>
  <si>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</si>
  <si>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</si>
  <si>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</si>
  <si>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</si>
  <si>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</si>
  <si>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</si>
  <si>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</si>
  <si>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</si>
  <si>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</si>
  <si>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</si>
  <si>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</si>
  <si>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</si>
  <si>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</si>
  <si>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</si>
  <si>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</si>
  <si>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</si>
  <si>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</si>
  <si>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</si>
  <si>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</si>
  <si>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</si>
  <si>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</si>
  <si>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</si>
  <si>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</si>
  <si>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</si>
  <si>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</si>
  <si>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</si>
  <si>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</si>
  <si>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</si>
  <si>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</si>
  <si>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</si>
  <si>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</si>
  <si>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</si>
  <si>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</si>
  <si>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</si>
  <si>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</si>
  <si>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</si>
  <si>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</si>
  <si>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</si>
  <si>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</si>
  <si>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</si>
  <si>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</si>
  <si>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</si>
  <si>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</si>
  <si>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</si>
  <si>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</si>
  <si>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</si>
  <si>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</si>
  <si>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</si>
  <si>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</si>
  <si>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</si>
  <si>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</si>
  <si>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</si>
  <si>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</si>
  <si>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</si>
  <si>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</si>
  <si>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</si>
  <si>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</si>
  <si>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</si>
  <si>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</si>
  <si>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</si>
  <si>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</si>
  <si>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</si>
  <si>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</si>
  <si>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</si>
  <si>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</si>
  <si>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</si>
  <si>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</si>
  <si>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</si>
  <si>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</si>
  <si>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</si>
  <si>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</si>
  <si>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</si>
  <si>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</si>
  <si>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</si>
  <si>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</si>
  <si>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</si>
  <si>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</si>
  <si>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</si>
  <si>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</si>
  <si>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</si>
  <si>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</si>
  <si>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</si>
  <si>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</si>
  <si>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</si>
  <si>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</si>
  <si>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</si>
  <si>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</si>
  <si>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</si>
  <si>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</si>
  <si>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</si>
  <si>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</si>
  <si>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</si>
  <si>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</si>
  <si>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</si>
  <si>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</si>
  <si>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</si>
  <si>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</si>
  <si>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</si>
  <si>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</si>
  <si>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</si>
  <si>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</si>
  <si>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</si>
  <si>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</si>
  <si>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</si>
  <si>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</si>
  <si>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</si>
  <si>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</si>
  <si>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</si>
  <si>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</si>
  <si>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</si>
  <si>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</si>
  <si>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</si>
  <si>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</si>
  <si>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</si>
  <si>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</si>
  <si>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</si>
  <si>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</si>
  <si>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</si>
  <si>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</si>
  <si>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</si>
  <si>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</si>
  <si>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</si>
  <si>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</si>
  <si>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</si>
  <si>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</si>
  <si>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</si>
  <si>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</si>
  <si>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</si>
  <si>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</si>
  <si>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</si>
  <si>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</si>
  <si>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</si>
  <si>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</si>
  <si>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</si>
  <si>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</si>
  <si>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</si>
  <si>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</si>
  <si>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</si>
  <si>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</si>
  <si>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</si>
  <si>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</si>
  <si>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</si>
  <si>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</si>
  <si>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</si>
  <si>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</si>
  <si>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</si>
  <si>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</si>
  <si>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</si>
  <si>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</si>
  <si>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</si>
  <si>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</si>
  <si>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</si>
  <si>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</si>
  <si>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</si>
  <si>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</si>
  <si>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</si>
  <si>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</si>
  <si>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</si>
  <si>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</si>
  <si>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</si>
  <si>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</si>
  <si>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</si>
  <si>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</si>
  <si>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</si>
  <si>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</si>
  <si>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</si>
  <si>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</si>
  <si>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</si>
  <si>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</si>
  <si>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</si>
  <si>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</si>
  <si>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</si>
  <si>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</si>
  <si>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</si>
  <si>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</si>
  <si>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</si>
  <si>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</si>
  <si>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</si>
  <si>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</si>
  <si>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</si>
  <si>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</si>
  <si>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</si>
  <si>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</si>
  <si>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</si>
  <si>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</si>
  <si>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</si>
  <si>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</si>
  <si>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</si>
  <si>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</si>
  <si>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</si>
  <si>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</si>
  <si>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</si>
  <si>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</si>
  <si>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</si>
  <si>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</si>
  <si>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</si>
  <si>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</si>
  <si>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</si>
  <si>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</si>
  <si>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</si>
  <si>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</si>
  <si>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</si>
  <si>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</si>
  <si>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</si>
  <si>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</si>
  <si>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</si>
  <si>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</si>
  <si>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</si>
  <si>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</si>
  <si>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</si>
  <si>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</si>
  <si>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</si>
  <si>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</si>
  <si>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</si>
  <si>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</si>
  <si>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</si>
  <si>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</si>
  <si>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</si>
  <si>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</si>
  <si>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</si>
  <si>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</si>
  <si>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</si>
  <si>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</si>
  <si>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</si>
  <si>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</si>
  <si>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</si>
  <si>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</si>
  <si>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</si>
  <si>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</si>
  <si>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</si>
  <si>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</si>
  <si>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</si>
  <si>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</si>
  <si>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</si>
  <si>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</si>
  <si>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</si>
  <si>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</si>
  <si>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</si>
  <si>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</si>
  <si>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</si>
  <si>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</si>
  <si>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</si>
  <si>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</si>
  <si>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</si>
  <si>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</si>
  <si>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</si>
  <si>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</si>
  <si>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</si>
  <si>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</si>
  <si>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</si>
  <si>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</si>
  <si>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</si>
  <si>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</si>
  <si>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</si>
  <si>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</si>
  <si>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</si>
  <si>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</si>
  <si>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</si>
  <si>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</si>
  <si>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</si>
  <si>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</si>
  <si>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</si>
  <si>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</si>
  <si>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</si>
  <si>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</si>
  <si>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</si>
  <si>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</si>
  <si>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</si>
  <si>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</si>
  <si>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</si>
  <si>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</si>
  <si>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</si>
  <si>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</si>
  <si>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</si>
  <si>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</si>
  <si>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</si>
  <si>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</si>
  <si>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</si>
  <si>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</si>
  <si>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</si>
  <si>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</si>
  <si>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</si>
  <si>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</si>
  <si>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</si>
  <si>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</si>
  <si>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</si>
  <si>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</si>
  <si>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</si>
  <si>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</si>
  <si>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</si>
  <si>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</si>
  <si>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</si>
  <si>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</si>
  <si>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</si>
  <si>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</si>
  <si>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</si>
  <si>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</si>
  <si>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</si>
  <si>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</si>
  <si>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</si>
  <si>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</si>
  <si>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</si>
  <si>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</si>
  <si>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</si>
  <si>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</si>
  <si>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</si>
  <si>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</si>
  <si>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</si>
  <si>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</si>
  <si>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</si>
  <si>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</si>
  <si>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</si>
  <si>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</si>
  <si>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</si>
  <si>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</si>
  <si>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</si>
  <si>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</si>
  <si>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</si>
  <si>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</si>
  <si>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</si>
  <si>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</si>
  <si>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</si>
  <si>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</si>
  <si>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</si>
  <si>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</si>
  <si>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</si>
  <si>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</si>
  <si>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</si>
  <si>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</si>
  <si>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</si>
  <si>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</si>
  <si>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</si>
  <si>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</si>
  <si>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</si>
  <si>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</si>
  <si>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</si>
  <si>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</si>
  <si>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</si>
  <si>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</si>
  <si>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</si>
  <si>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</si>
  <si>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</si>
  <si>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</si>
  <si>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</si>
  <si>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</si>
  <si>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</si>
  <si>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</si>
  <si>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</si>
  <si>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</si>
  <si>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</si>
  <si>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</si>
  <si>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</si>
  <si>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</si>
  <si>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</si>
  <si>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</si>
  <si>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</si>
  <si>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</si>
  <si>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</si>
  <si>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</si>
  <si>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</si>
  <si>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</si>
  <si>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</si>
  <si>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</si>
  <si>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</si>
  <si>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</si>
  <si>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</si>
  <si>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</si>
  <si>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</si>
  <si>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</si>
  <si>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</si>
  <si>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</si>
  <si>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</si>
  <si>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</si>
  <si>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</si>
  <si>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Barfi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</si>
  <si>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</si>
  <si>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</si>
  <si>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</si>
  <si>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</si>
  <si>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</si>
  <si>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</si>
  <si>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</si>
  <si>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</si>
  <si>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</si>
  <si>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</si>
  <si>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</si>
  <si>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</si>
  <si>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</si>
  <si>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</si>
  <si>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</si>
  <si>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</si>
  <si>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</si>
  <si>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Silent Movie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</si>
  <si>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</si>
  <si>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</si>
  <si>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</si>
  <si>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</si>
  <si>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</si>
  <si>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</si>
  <si>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</si>
  <si>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</si>
  <si>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</si>
  <si>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</si>
  <si>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</si>
  <si>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</si>
  <si>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</si>
  <si>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</si>
  <si>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</si>
  <si>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</si>
  <si>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</si>
  <si>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</si>
  <si>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</si>
  <si>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</si>
  <si>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</si>
  <si>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</si>
  <si>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</si>
  <si>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</si>
  <si>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</si>
  <si>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</si>
  <si>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</si>
  <si>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</si>
  <si>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</si>
  <si>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</si>
  <si>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</si>
  <si>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</si>
  <si>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</si>
  <si>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</si>
  <si>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</si>
  <si>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</si>
  <si>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</si>
  <si>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</si>
  <si>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</si>
  <si>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</si>
  <si>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</si>
  <si>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</si>
  <si>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</si>
  <si>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</si>
  <si>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</si>
  <si>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</si>
  <si>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</si>
  <si>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</si>
  <si>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</si>
  <si>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</si>
  <si>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</si>
  <si>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</si>
  <si>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</si>
  <si>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</si>
  <si>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</si>
  <si>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</si>
  <si>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</si>
  <si>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</si>
  <si>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</si>
  <si>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</si>
  <si>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</si>
  <si>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</si>
  <si>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</si>
  <si>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</si>
  <si>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</si>
  <si>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</si>
  <si>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</si>
  <si>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</si>
  <si>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</si>
  <si>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</si>
  <si>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</si>
  <si>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</si>
  <si>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</si>
  <si>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</si>
  <si>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</si>
  <si>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</si>
  <si>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</si>
  <si>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</si>
  <si>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</si>
  <si>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</si>
  <si>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</si>
  <si>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</si>
  <si>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</si>
  <si>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</si>
  <si>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</si>
  <si>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</si>
  <si>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</si>
  <si>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</si>
  <si>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</si>
  <si>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</si>
  <si>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</si>
  <si>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</si>
  <si>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</si>
  <si>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</si>
  <si>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</si>
  <si>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</si>
  <si>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</si>
  <si>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</si>
  <si>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</si>
  <si>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</si>
  <si>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</si>
  <si>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</si>
  <si>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</si>
  <si>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</si>
  <si>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</si>
  <si>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</si>
  <si>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</si>
  <si>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</si>
  <si>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</si>
  <si>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</si>
  <si>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</si>
  <si>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</si>
  <si>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</si>
  <si>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</si>
  <si>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</si>
  <si>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</si>
  <si>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</si>
  <si>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</si>
  <si>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</si>
  <si>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</si>
  <si>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</si>
  <si>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</si>
  <si>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</si>
  <si>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</si>
  <si>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</si>
  <si>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</si>
  <si>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</si>
  <si>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</si>
  <si>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</si>
  <si>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</si>
  <si>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</si>
  <si>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</si>
  <si>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</si>
  <si>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Love's Abiding Joy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</si>
  <si>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</si>
  <si>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</si>
  <si>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</si>
  <si>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</si>
  <si>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</si>
  <si>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</si>
  <si>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</si>
  <si>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</si>
  <si>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</si>
  <si>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</si>
  <si>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</si>
  <si>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</si>
  <si>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</si>
  <si>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</si>
  <si>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</si>
  <si>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</si>
  <si>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</si>
  <si>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</si>
  <si>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</si>
  <si>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</si>
  <si>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</si>
  <si>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</si>
  <si>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</si>
  <si>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</si>
  <si>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</si>
  <si>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</si>
  <si>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</si>
  <si>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</si>
  <si>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</si>
  <si>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</si>
  <si>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</si>
  <si>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</si>
  <si>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</si>
  <si>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</si>
  <si>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</si>
  <si>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</si>
  <si>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</si>
  <si>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</si>
  <si>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</si>
  <si>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</si>
  <si>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</si>
  <si>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</si>
  <si>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</si>
  <si>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</si>
  <si>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</si>
  <si>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</si>
  <si>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</si>
  <si>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</si>
  <si>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</si>
  <si>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</si>
  <si>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</si>
  <si>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</si>
  <si>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</si>
  <si>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</si>
  <si>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</si>
  <si>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</si>
  <si>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</si>
  <si>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</si>
  <si>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</si>
  <si>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</si>
  <si>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</si>
  <si>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</si>
  <si>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</si>
  <si>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</si>
  <si>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</si>
  <si>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</si>
  <si>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</si>
  <si>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</si>
  <si>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</si>
  <si>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</si>
  <si>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</si>
  <si>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</si>
  <si>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</si>
  <si>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</si>
  <si>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</si>
  <si>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</si>
  <si>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</si>
  <si>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</si>
  <si>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</si>
  <si>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</si>
  <si>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</si>
  <si>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</si>
  <si>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</si>
  <si>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</si>
  <si>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</si>
  <si>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</si>
  <si>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</si>
  <si>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</si>
  <si>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</si>
  <si>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Hum To Mohabbat Karega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</si>
  <si>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</si>
  <si>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</si>
  <si>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</si>
  <si>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</si>
  <si>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</si>
  <si>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</si>
  <si>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</si>
  <si>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</si>
  <si>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</si>
  <si>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</si>
  <si>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</si>
  <si>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</si>
  <si>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</si>
  <si>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</si>
  <si>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</si>
  <si>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</si>
  <si>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</si>
  <si>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</si>
  <si>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</si>
  <si>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</si>
  <si>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</si>
  <si>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</si>
  <si>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</si>
  <si>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</si>
  <si>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</si>
  <si>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</si>
  <si>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</si>
  <si>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</si>
  <si>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</si>
  <si>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N-Secure</t>
  </si>
  <si>
    <t>Caramel</t>
  </si>
  <si>
    <t>The Bubble</t>
  </si>
  <si>
    <t>Dil Jo Bhi Kahey...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</si>
  <si>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</si>
  <si>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</si>
  <si>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</si>
  <si>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</si>
  <si>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</si>
  <si>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</si>
  <si>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</si>
  <si>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Kickboxer: Vengeance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</si>
  <si>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</si>
  <si>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</si>
  <si>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</si>
  <si>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</si>
  <si>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</si>
  <si>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</si>
  <si>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</si>
  <si>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</si>
  <si>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</si>
  <si>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</si>
  <si>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</si>
  <si>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</si>
  <si>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</si>
  <si>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</si>
  <si>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</si>
  <si>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</si>
  <si>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</si>
  <si>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</si>
  <si>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</si>
  <si>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</si>
  <si>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</si>
  <si>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</si>
  <si>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</si>
  <si>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</si>
  <si>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</si>
  <si>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</si>
  <si>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</si>
  <si>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</si>
  <si>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</si>
  <si>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</si>
  <si>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</si>
  <si>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</si>
  <si>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</si>
  <si>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</si>
  <si>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</si>
  <si>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</si>
  <si>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</si>
  <si>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</si>
  <si>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</si>
  <si>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</si>
  <si>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</si>
  <si>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</si>
  <si>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</si>
  <si>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</si>
  <si>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</si>
  <si>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</si>
  <si>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</si>
  <si>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</si>
  <si>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</si>
  <si>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</si>
  <si>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</si>
  <si>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</si>
  <si>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</si>
  <si>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</si>
  <si>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</si>
  <si>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</si>
  <si>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</si>
  <si>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</si>
  <si>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</si>
  <si>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</si>
  <si>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</si>
  <si>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</si>
  <si>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</si>
  <si>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</si>
  <si>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</si>
  <si>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</si>
  <si>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</si>
  <si>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</si>
  <si>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</si>
  <si>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</si>
  <si>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</si>
  <si>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</si>
  <si>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</si>
  <si>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</si>
  <si>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</si>
  <si>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</si>
  <si>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</si>
  <si>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</si>
  <si>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</si>
  <si>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</si>
  <si>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</si>
  <si>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</si>
  <si>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</si>
  <si>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</si>
  <si>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</si>
  <si>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</si>
  <si>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</si>
  <si>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</si>
  <si>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</si>
  <si>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</si>
  <si>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</si>
  <si>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</si>
  <si>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</si>
  <si>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</si>
  <si>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</si>
  <si>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</si>
  <si>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</si>
  <si>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</si>
  <si>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</si>
  <si>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</si>
  <si>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</si>
  <si>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</si>
  <si>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</si>
  <si>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Karachi se Lahore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</si>
  <si>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</si>
  <si>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</si>
  <si>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</si>
  <si>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</si>
  <si>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</si>
  <si>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</si>
  <si>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</si>
  <si>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</si>
  <si>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</si>
  <si>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</si>
  <si>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</si>
  <si>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</si>
  <si>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</si>
  <si>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</si>
  <si>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</si>
  <si>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</si>
  <si>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</si>
  <si>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</si>
  <si>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</si>
  <si>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</si>
  <si>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</si>
  <si>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</si>
  <si>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</si>
  <si>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</si>
  <si>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</si>
  <si>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</si>
  <si>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</si>
  <si>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</si>
  <si>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</si>
  <si>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</si>
  <si>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</si>
  <si>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</si>
  <si>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</si>
  <si>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</si>
  <si>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</si>
  <si>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</si>
  <si>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</si>
  <si>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</si>
  <si>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</si>
  <si>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</si>
  <si>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</si>
  <si>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</si>
  <si>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</si>
  <si>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</si>
  <si>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</si>
  <si>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</si>
  <si>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</si>
  <si>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</si>
  <si>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</si>
  <si>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</si>
  <si>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</si>
  <si>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</si>
  <si>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</si>
  <si>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</si>
  <si>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</si>
  <si>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</si>
  <si>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</si>
  <si>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</si>
  <si>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</si>
  <si>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</si>
  <si>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</si>
  <si>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</si>
  <si>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</si>
  <si>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</si>
  <si>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</si>
  <si>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</si>
  <si>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</si>
  <si>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</si>
  <si>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</si>
  <si>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</si>
  <si>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</si>
  <si>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</si>
  <si>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</si>
  <si>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</si>
  <si>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</si>
  <si>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</si>
  <si>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</si>
  <si>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</si>
  <si>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</si>
  <si>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</si>
  <si>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</si>
  <si>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</si>
  <si>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</si>
  <si>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</si>
  <si>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</si>
  <si>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Intolerance: Love's Struggle Throughout the Ages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</si>
  <si>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</si>
  <si>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</si>
  <si>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</si>
  <si>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</si>
  <si>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</si>
  <si>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</si>
  <si>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</si>
  <si>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</si>
  <si>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</si>
  <si>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</si>
  <si>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</si>
  <si>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</si>
  <si>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</si>
  <si>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</si>
  <si>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</si>
  <si>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</si>
  <si>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</si>
  <si>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</si>
  <si>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</si>
  <si>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</si>
  <si>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</si>
  <si>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</si>
  <si>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</si>
  <si>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</si>
  <si>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</si>
  <si>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</si>
  <si>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</si>
  <si>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</si>
  <si>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</si>
  <si>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</si>
  <si>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</si>
  <si>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</si>
  <si>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The Big Parade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</si>
  <si>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</si>
  <si>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</si>
  <si>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</si>
  <si>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</si>
  <si>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</si>
  <si>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</si>
  <si>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</si>
  <si>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</si>
  <si>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</si>
  <si>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</si>
  <si>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</si>
  <si>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</si>
  <si>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</si>
  <si>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</si>
  <si>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</si>
  <si>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</si>
  <si>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</si>
  <si>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</si>
  <si>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</si>
  <si>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</si>
  <si>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</si>
  <si>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</si>
  <si>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</si>
  <si>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</si>
  <si>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</si>
  <si>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</si>
  <si>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Over the Hill to the Poorhouse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</si>
  <si>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</si>
  <si>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</si>
  <si>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</si>
  <si>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</si>
  <si>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</si>
  <si>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</si>
  <si>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</si>
  <si>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</si>
  <si>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</si>
  <si>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</si>
  <si>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</si>
  <si>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</si>
  <si>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</si>
  <si>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</si>
  <si>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</si>
  <si>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</si>
  <si>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</si>
  <si>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</si>
  <si>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</si>
  <si>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</si>
  <si>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</si>
  <si>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</si>
  <si>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</si>
  <si>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</si>
  <si>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</si>
  <si>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</si>
  <si>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</si>
  <si>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</si>
  <si>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Mystery</t>
  </si>
  <si>
    <t>Sport</t>
  </si>
  <si>
    <t>Crime</t>
  </si>
  <si>
    <t>Short</t>
  </si>
  <si>
    <t>Film-Noir</t>
  </si>
  <si>
    <t>genres1</t>
  </si>
  <si>
    <t>genres2</t>
  </si>
  <si>
    <t>genres3</t>
  </si>
  <si>
    <t>genres4</t>
  </si>
  <si>
    <t>genres5</t>
  </si>
  <si>
    <t>genres6</t>
  </si>
  <si>
    <t>genres7</t>
  </si>
  <si>
    <t>genres8</t>
  </si>
  <si>
    <t>Genres</t>
  </si>
  <si>
    <t>Count</t>
  </si>
  <si>
    <t>Rank</t>
  </si>
  <si>
    <t>Genre</t>
  </si>
  <si>
    <t>Language</t>
  </si>
  <si>
    <t>Max of Duration</t>
  </si>
  <si>
    <t>Min of Duration</t>
  </si>
  <si>
    <t>Average Of Duration</t>
  </si>
  <si>
    <t>Median of Duration</t>
  </si>
  <si>
    <t>Mode of Duration</t>
  </si>
  <si>
    <t>Range of Duration</t>
  </si>
  <si>
    <t>Variance of Duration</t>
  </si>
  <si>
    <t>Standard Deviation of Duration</t>
  </si>
  <si>
    <t>Directors</t>
  </si>
  <si>
    <t xml:space="preserve">Percentile </t>
  </si>
  <si>
    <t>Director</t>
  </si>
  <si>
    <t>Percentile</t>
  </si>
  <si>
    <t>Profit Margin</t>
  </si>
  <si>
    <t>Correlation Coefficient</t>
  </si>
  <si>
    <t>Maximum of Profit Margin</t>
  </si>
  <si>
    <t>Movie With high profit Margin</t>
  </si>
  <si>
    <t>Budget for Avatar</t>
  </si>
  <si>
    <t>Gross for Avatar</t>
  </si>
  <si>
    <t>Country</t>
  </si>
  <si>
    <t>Movies with Highest Profit Margin</t>
  </si>
  <si>
    <t>Movie Names</t>
  </si>
  <si>
    <t>Director Name</t>
  </si>
  <si>
    <t xml:space="preserve">A. </t>
  </si>
  <si>
    <t>Count Of Movies</t>
  </si>
  <si>
    <t xml:space="preserve">Count </t>
  </si>
  <si>
    <t>Max of IMDB Score</t>
  </si>
  <si>
    <t>Min of IMDB Score</t>
  </si>
  <si>
    <t>Mean of IMDB Score</t>
  </si>
  <si>
    <t>Median of IMDB Score</t>
  </si>
  <si>
    <t>Mode of IMDB Score</t>
  </si>
  <si>
    <t>Range of IMDB Score</t>
  </si>
  <si>
    <t>Varaince of IMDB Score</t>
  </si>
  <si>
    <t>S.D of IMDB Score</t>
  </si>
  <si>
    <t>Variance of IMDB Score</t>
  </si>
  <si>
    <t>Average of IMDB Score</t>
  </si>
  <si>
    <t>IMDB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</si>
</sst>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/>
    <xf numFmtId="0" fontId="16" fillId="0" borderId="10" xfId="0" applyFont="1" applyBorder="1" applyAlignment="1">
      <alignment horizontal="left"/>
    </xf>
    <xf numFmtId="164" fontId="0" fillId="0" borderId="0" xfId="0" applyNumberFormat="1"/>
    <xf numFmtId="0" fontId="0" fillId="33" borderId="0" xfId="0" applyFill="1"/>
    <xf numFmtId="1" fontId="0" fillId="0" borderId="0" xfId="0" applyNumberFormat="1"/>
    <xf numFmtId="165" fontId="0" fillId="0" borderId="0" xfId="0" applyNumberFormat="1"/>
    <xf numFmtId="10" fontId="0" fillId="0" borderId="0" xfId="42" applyNumberFormat="1" applyFont="1"/>
    <xf numFmtId="0" fontId="0" fillId="34" borderId="0" xfId="0" applyFill="1"/>
    <xf numFmtId="0" fontId="0" fillId="36" borderId="0" xfId="0" applyFill="1"/>
    <xf numFmtId="0" fontId="16" fillId="35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Outliers for Budget</a:t>
            </a:r>
          </a:p>
        </cx:rich>
      </cx:tx>
    </cx:title>
    <cx:plotArea>
      <cx:plotAreaRegion>
        <cx:series layoutId="boxWhisker" uniqueId="{57DED084-47B1-403C-B5C3-DD8F6303143E}"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Outliers for Gross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boxWhisker" uniqueId="{875AE175-4023-48A6-9BF6-5F37B590D26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Movie Genres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Genres'!$I$1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'Count Of Genres'!$H$2:$H$23</c:f>
              <c:strCache>
                <c:ptCount val="22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  <c:pt idx="10">
                  <c:v>Horror</c:v>
                </c:pt>
                <c:pt idx="11">
                  <c:v>Mystery</c:v>
                </c:pt>
                <c:pt idx="12">
                  <c:v>Musical</c:v>
                </c:pt>
                <c:pt idx="13">
                  <c:v>Biography</c:v>
                </c:pt>
                <c:pt idx="14">
                  <c:v>Animation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Documentary</c:v>
                </c:pt>
                <c:pt idx="19">
                  <c:v>Western</c:v>
                </c:pt>
                <c:pt idx="20">
                  <c:v>Short</c:v>
                </c:pt>
                <c:pt idx="21">
                  <c:v>Film-Noir</c:v>
                </c:pt>
              </c:strCache>
            </c:strRef>
          </c:cat>
          <c:val>
            <c:numRef>
              <c:f>'Count Of Genres'!$I$2:$I$23</c:f>
              <c:numCache>
                <c:formatCode>General</c:formatCode>
                <c:ptCount val="22"/>
                <c:pt idx="0">
                  <c:v>1917</c:v>
                </c:pt>
                <c:pt idx="1">
                  <c:v>1496</c:v>
                </c:pt>
                <c:pt idx="2">
                  <c:v>1089</c:v>
                </c:pt>
                <c:pt idx="3">
                  <c:v>937</c:v>
                </c:pt>
                <c:pt idx="4">
                  <c:v>872</c:v>
                </c:pt>
                <c:pt idx="5">
                  <c:v>766</c:v>
                </c:pt>
                <c:pt idx="6">
                  <c:v>704</c:v>
                </c:pt>
                <c:pt idx="7">
                  <c:v>496</c:v>
                </c:pt>
                <c:pt idx="8">
                  <c:v>484</c:v>
                </c:pt>
                <c:pt idx="9">
                  <c:v>443</c:v>
                </c:pt>
                <c:pt idx="10">
                  <c:v>379</c:v>
                </c:pt>
                <c:pt idx="11">
                  <c:v>377</c:v>
                </c:pt>
                <c:pt idx="12">
                  <c:v>261</c:v>
                </c:pt>
                <c:pt idx="13">
                  <c:v>242</c:v>
                </c:pt>
                <c:pt idx="14">
                  <c:v>197</c:v>
                </c:pt>
                <c:pt idx="15">
                  <c:v>161</c:v>
                </c:pt>
                <c:pt idx="16">
                  <c:v>154</c:v>
                </c:pt>
                <c:pt idx="17">
                  <c:v>147</c:v>
                </c:pt>
                <c:pt idx="18">
                  <c:v>67</c:v>
                </c:pt>
                <c:pt idx="19">
                  <c:v>60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F-4F38-8C7A-083E893E11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2870080"/>
        <c:axId val="1462876320"/>
      </c:barChart>
      <c:catAx>
        <c:axId val="14628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876320"/>
        <c:crosses val="autoZero"/>
        <c:auto val="1"/>
        <c:lblAlgn val="ctr"/>
        <c:lblOffset val="100"/>
        <c:noMultiLvlLbl val="0"/>
      </c:catAx>
      <c:valAx>
        <c:axId val="14628763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287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Descriptive Statistics of IMDB Scores Based on Genres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DS on Genres'!$A$2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4">
                <a:shade val="4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Genres'!$C$2:$J$2</c:f>
              <c:numCache>
                <c:formatCode>General</c:formatCode>
                <c:ptCount val="8"/>
                <c:pt idx="0">
                  <c:v>9.3000000000000007</c:v>
                </c:pt>
                <c:pt idx="1">
                  <c:v>2.1</c:v>
                </c:pt>
                <c:pt idx="2" formatCode="0.00">
                  <c:v>6.8247058823529336</c:v>
                </c:pt>
                <c:pt idx="3">
                  <c:v>6.9</c:v>
                </c:pt>
                <c:pt idx="4">
                  <c:v>6.7</c:v>
                </c:pt>
                <c:pt idx="5">
                  <c:v>7.2000000000000011</c:v>
                </c:pt>
                <c:pt idx="6" formatCode="0.00">
                  <c:v>0.80135604095767987</c:v>
                </c:pt>
                <c:pt idx="7" formatCode="0.00">
                  <c:v>0.89518491997892813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1-4C75-AC93-3C8D3F62740D}"/>
            </c:ext>
          </c:extLst>
        </c:ser>
        <c:ser>
          <c:idx val="1"/>
          <c:order val="1"/>
          <c:tx>
            <c:strRef>
              <c:f>' DS on Genres'!$A$3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4">
                <a:shade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Genres'!$C$3:$J$3</c:f>
              <c:numCache>
                <c:formatCode>General</c:formatCode>
                <c:ptCount val="8"/>
                <c:pt idx="0">
                  <c:v>8.8000000000000007</c:v>
                </c:pt>
                <c:pt idx="1">
                  <c:v>1.9</c:v>
                </c:pt>
                <c:pt idx="2" formatCode="0.00">
                  <c:v>6.1666666666666785</c:v>
                </c:pt>
                <c:pt idx="3">
                  <c:v>6.3</c:v>
                </c:pt>
                <c:pt idx="4">
                  <c:v>6.7</c:v>
                </c:pt>
                <c:pt idx="5">
                  <c:v>6.9</c:v>
                </c:pt>
                <c:pt idx="6" formatCode="0.00">
                  <c:v>1.0866541749476477</c:v>
                </c:pt>
                <c:pt idx="7" formatCode="0.00">
                  <c:v>1.0424270597733194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1-4C75-AC93-3C8D3F62740D}"/>
            </c:ext>
          </c:extLst>
        </c:ser>
        <c:ser>
          <c:idx val="2"/>
          <c:order val="2"/>
          <c:tx>
            <c:strRef>
              <c:f>' DS on Genres'!$A$4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shade val="6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Genres'!$C$4:$J$4</c:f>
              <c:numCache>
                <c:formatCode>General</c:formatCode>
                <c:ptCount val="8"/>
                <c:pt idx="0">
                  <c:v>9</c:v>
                </c:pt>
                <c:pt idx="1">
                  <c:v>2.7</c:v>
                </c:pt>
                <c:pt idx="2" formatCode="0.00">
                  <c:v>5.3</c:v>
                </c:pt>
                <c:pt idx="3">
                  <c:v>6.4</c:v>
                </c:pt>
                <c:pt idx="4">
                  <c:v>6.5</c:v>
                </c:pt>
                <c:pt idx="5">
                  <c:v>6.3</c:v>
                </c:pt>
                <c:pt idx="6" formatCode="0.00">
                  <c:v>0.95578504807634035</c:v>
                </c:pt>
                <c:pt idx="7" formatCode="0.00">
                  <c:v>0.97764259731066361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1-4C75-AC93-3C8D3F62740D}"/>
            </c:ext>
          </c:extLst>
        </c:ser>
        <c:ser>
          <c:idx val="3"/>
          <c:order val="3"/>
          <c:tx>
            <c:strRef>
              <c:f>' DS on Genres'!$A$5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4">
                <a:shade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Genres'!$C$5:$J$5</c:f>
              <c:numCache>
                <c:formatCode>General</c:formatCode>
                <c:ptCount val="8"/>
                <c:pt idx="0">
                  <c:v>9.1</c:v>
                </c:pt>
                <c:pt idx="1">
                  <c:v>2.1</c:v>
                </c:pt>
                <c:pt idx="2" formatCode="0.00">
                  <c:v>6.2852721451440861</c:v>
                </c:pt>
                <c:pt idx="3">
                  <c:v>6.3</c:v>
                </c:pt>
                <c:pt idx="4">
                  <c:v>6.6</c:v>
                </c:pt>
                <c:pt idx="5">
                  <c:v>7</c:v>
                </c:pt>
                <c:pt idx="6" formatCode="0.00">
                  <c:v>1.0961544883701446</c:v>
                </c:pt>
                <c:pt idx="7" formatCode="0.00">
                  <c:v>1.0469739673793923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1-4C75-AC93-3C8D3F62740D}"/>
            </c:ext>
          </c:extLst>
        </c:ser>
        <c:ser>
          <c:idx val="4"/>
          <c:order val="4"/>
          <c:tx>
            <c:strRef>
              <c:f>' DS on Genres'!$A$6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>
                <a:shade val="9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Genres'!$C$6:$J$6</c:f>
              <c:numCache>
                <c:formatCode>General</c:formatCode>
                <c:ptCount val="8"/>
                <c:pt idx="0">
                  <c:v>8.5</c:v>
                </c:pt>
                <c:pt idx="1">
                  <c:v>2.1</c:v>
                </c:pt>
                <c:pt idx="2" formatCode="0.00">
                  <c:v>6.1333333333333329</c:v>
                </c:pt>
                <c:pt idx="3">
                  <c:v>6.5</c:v>
                </c:pt>
                <c:pt idx="4">
                  <c:v>6.5</c:v>
                </c:pt>
                <c:pt idx="5">
                  <c:v>6.4</c:v>
                </c:pt>
                <c:pt idx="6" formatCode="0.00">
                  <c:v>0.95358564883002506</c:v>
                </c:pt>
                <c:pt idx="7" formatCode="0.00">
                  <c:v>0.97651710114571222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51-4C75-AC93-3C8D3F62740D}"/>
            </c:ext>
          </c:extLst>
        </c:ser>
        <c:ser>
          <c:idx val="5"/>
          <c:order val="5"/>
          <c:tx>
            <c:strRef>
              <c:f>' DS on Genres'!$A$7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4">
                <a:tint val="9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Genres'!$C$7:$J$7</c:f>
              <c:numCache>
                <c:formatCode>General</c:formatCode>
                <c:ptCount val="8"/>
                <c:pt idx="0">
                  <c:v>8.9</c:v>
                </c:pt>
                <c:pt idx="1">
                  <c:v>2.2999999999999998</c:v>
                </c:pt>
                <c:pt idx="2" formatCode="0.00">
                  <c:v>6.561307901907357</c:v>
                </c:pt>
                <c:pt idx="3">
                  <c:v>6.6</c:v>
                </c:pt>
                <c:pt idx="4">
                  <c:v>6.6</c:v>
                </c:pt>
                <c:pt idx="5">
                  <c:v>6.6000000000000005</c:v>
                </c:pt>
                <c:pt idx="6" formatCode="0.00">
                  <c:v>1.2458957556462715</c:v>
                </c:pt>
                <c:pt idx="7" formatCode="0.00">
                  <c:v>1.1161970057504507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51-4C75-AC93-3C8D3F62740D}"/>
            </c:ext>
          </c:extLst>
        </c:ser>
        <c:ser>
          <c:idx val="6"/>
          <c:order val="6"/>
          <c:tx>
            <c:strRef>
              <c:f>' DS on Genres'!$A$8</c:f>
              <c:strCache>
                <c:ptCount val="1"/>
                <c:pt idx="0">
                  <c:v>Crime</c:v>
                </c:pt>
              </c:strCache>
            </c:strRef>
          </c:tx>
          <c:spPr>
            <a:solidFill>
              <a:schemeClr val="accent4">
                <a:tint val="81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Genres'!$C$8:$J$8</c:f>
              <c:numCache>
                <c:formatCode>General</c:formatCode>
                <c:ptCount val="8"/>
                <c:pt idx="0">
                  <c:v>9.3000000000000007</c:v>
                </c:pt>
                <c:pt idx="1">
                  <c:v>2.4</c:v>
                </c:pt>
                <c:pt idx="2" formatCode="0.00">
                  <c:v>6.9232283464566926</c:v>
                </c:pt>
                <c:pt idx="3">
                  <c:v>6.6</c:v>
                </c:pt>
                <c:pt idx="4">
                  <c:v>6.6</c:v>
                </c:pt>
                <c:pt idx="5">
                  <c:v>6.9</c:v>
                </c:pt>
                <c:pt idx="6" formatCode="0.00">
                  <c:v>0.98182833080448273</c:v>
                </c:pt>
                <c:pt idx="7" formatCode="0.00">
                  <c:v>0.99087250986415132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51-4C75-AC93-3C8D3F62740D}"/>
            </c:ext>
          </c:extLst>
        </c:ser>
        <c:ser>
          <c:idx val="7"/>
          <c:order val="7"/>
          <c:tx>
            <c:strRef>
              <c:f>' DS on Genres'!$A$9</c:f>
              <c:strCache>
                <c:ptCount val="1"/>
                <c:pt idx="0">
                  <c:v>Fantasy</c:v>
                </c:pt>
              </c:strCache>
            </c:strRef>
          </c:tx>
          <c:spPr>
            <a:solidFill>
              <a:schemeClr val="accent4">
                <a:tint val="69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Genres'!$C$9:$J$9</c:f>
              <c:numCache>
                <c:formatCode>General</c:formatCode>
                <c:ptCount val="8"/>
                <c:pt idx="0">
                  <c:v>8.9</c:v>
                </c:pt>
                <c:pt idx="1">
                  <c:v>2.2000000000000002</c:v>
                </c:pt>
                <c:pt idx="2" formatCode="0.00">
                  <c:v>6.2342857142857149</c:v>
                </c:pt>
                <c:pt idx="3">
                  <c:v>6.4</c:v>
                </c:pt>
                <c:pt idx="4">
                  <c:v>6.7</c:v>
                </c:pt>
                <c:pt idx="5">
                  <c:v>6.7</c:v>
                </c:pt>
                <c:pt idx="6" formatCode="0.00">
                  <c:v>1.2979225741415144</c:v>
                </c:pt>
                <c:pt idx="7" formatCode="0.00">
                  <c:v>1.1392640493500681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51-4C75-AC93-3C8D3F62740D}"/>
            </c:ext>
          </c:extLst>
        </c:ser>
        <c:ser>
          <c:idx val="8"/>
          <c:order val="8"/>
          <c:tx>
            <c:strRef>
              <c:f>' DS on Genres'!$A$10</c:f>
              <c:strCache>
                <c:ptCount val="1"/>
                <c:pt idx="0">
                  <c:v>Sci-Fi</c:v>
                </c:pt>
              </c:strCache>
            </c:strRef>
          </c:tx>
          <c:spPr>
            <a:solidFill>
              <a:schemeClr val="accent4">
                <a:tint val="5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Genres'!$C$10:$J$10</c:f>
              <c:numCache>
                <c:formatCode>General</c:formatCode>
                <c:ptCount val="8"/>
                <c:pt idx="0">
                  <c:v>8.8000000000000007</c:v>
                </c:pt>
                <c:pt idx="1">
                  <c:v>1.9</c:v>
                </c:pt>
                <c:pt idx="2" formatCode="0.00">
                  <c:v>6.5874999999999995</c:v>
                </c:pt>
                <c:pt idx="3">
                  <c:v>6.4</c:v>
                </c:pt>
                <c:pt idx="4">
                  <c:v>7</c:v>
                </c:pt>
                <c:pt idx="5">
                  <c:v>6.9</c:v>
                </c:pt>
                <c:pt idx="6" formatCode="0.00">
                  <c:v>1.3595041322314527</c:v>
                </c:pt>
                <c:pt idx="7" formatCode="0.00">
                  <c:v>1.165977758034626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51-4C75-AC93-3C8D3F62740D}"/>
            </c:ext>
          </c:extLst>
        </c:ser>
        <c:ser>
          <c:idx val="9"/>
          <c:order val="9"/>
          <c:tx>
            <c:strRef>
              <c:f>' DS on Genres'!$A$11</c:f>
              <c:strCache>
                <c:ptCount val="1"/>
                <c:pt idx="0">
                  <c:v>Family</c:v>
                </c:pt>
              </c:strCache>
            </c:strRef>
          </c:tx>
          <c:spPr>
            <a:solidFill>
              <a:schemeClr val="accent4">
                <a:tint val="4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DS on Genres'!$C$1:$J$1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Variance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 DS on Genres'!$C$11:$J$11</c:f>
              <c:numCache>
                <c:formatCode>General</c:formatCode>
                <c:ptCount val="8"/>
                <c:pt idx="0">
                  <c:v>8.6</c:v>
                </c:pt>
                <c:pt idx="1">
                  <c:v>1.9</c:v>
                </c:pt>
                <c:pt idx="2" formatCode="0.00">
                  <c:v>6.5</c:v>
                </c:pt>
                <c:pt idx="3">
                  <c:v>6.3</c:v>
                </c:pt>
                <c:pt idx="4">
                  <c:v>5.4</c:v>
                </c:pt>
                <c:pt idx="5">
                  <c:v>6.6999999999999993</c:v>
                </c:pt>
                <c:pt idx="6" formatCode="0.00">
                  <c:v>1.3623311201584891</c:v>
                </c:pt>
                <c:pt idx="7" formatCode="0.00">
                  <c:v>1.1671894105750313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E51-4C75-AC93-3C8D3F6274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20818847"/>
        <c:axId val="220815103"/>
      </c:barChart>
      <c:catAx>
        <c:axId val="220818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15103"/>
        <c:crosses val="autoZero"/>
        <c:auto val="1"/>
        <c:lblAlgn val="ctr"/>
        <c:lblOffset val="100"/>
        <c:noMultiLvlLbl val="0"/>
      </c:catAx>
      <c:valAx>
        <c:axId val="2208151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2081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IMDB Scores v/s Duration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Duration'!$A$2:$A$3799</c:f>
              <c:numCache>
                <c:formatCode>General</c:formatCode>
                <c:ptCount val="379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110</c:v>
                </c:pt>
                <c:pt idx="2657">
                  <c:v>101</c:v>
                </c:pt>
                <c:pt idx="2658">
                  <c:v>97</c:v>
                </c:pt>
                <c:pt idx="2659">
                  <c:v>172</c:v>
                </c:pt>
                <c:pt idx="2660">
                  <c:v>104</c:v>
                </c:pt>
                <c:pt idx="2661">
                  <c:v>99</c:v>
                </c:pt>
                <c:pt idx="2662">
                  <c:v>129</c:v>
                </c:pt>
                <c:pt idx="2663">
                  <c:v>91</c:v>
                </c:pt>
                <c:pt idx="2664">
                  <c:v>100</c:v>
                </c:pt>
                <c:pt idx="2665">
                  <c:v>111</c:v>
                </c:pt>
                <c:pt idx="2666">
                  <c:v>114</c:v>
                </c:pt>
                <c:pt idx="2667">
                  <c:v>86</c:v>
                </c:pt>
                <c:pt idx="2668">
                  <c:v>107</c:v>
                </c:pt>
                <c:pt idx="2669">
                  <c:v>90</c:v>
                </c:pt>
                <c:pt idx="2670">
                  <c:v>120</c:v>
                </c:pt>
                <c:pt idx="2671">
                  <c:v>134</c:v>
                </c:pt>
                <c:pt idx="2672">
                  <c:v>110</c:v>
                </c:pt>
                <c:pt idx="2673">
                  <c:v>132</c:v>
                </c:pt>
                <c:pt idx="2674">
                  <c:v>113</c:v>
                </c:pt>
                <c:pt idx="2675">
                  <c:v>111</c:v>
                </c:pt>
                <c:pt idx="2676">
                  <c:v>99</c:v>
                </c:pt>
                <c:pt idx="2677">
                  <c:v>104</c:v>
                </c:pt>
                <c:pt idx="2678">
                  <c:v>103</c:v>
                </c:pt>
                <c:pt idx="2679">
                  <c:v>134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200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95</c:v>
                </c:pt>
                <c:pt idx="2718">
                  <c:v>118</c:v>
                </c:pt>
                <c:pt idx="2719">
                  <c:v>193</c:v>
                </c:pt>
                <c:pt idx="2720">
                  <c:v>97</c:v>
                </c:pt>
                <c:pt idx="2721">
                  <c:v>98</c:v>
                </c:pt>
                <c:pt idx="2722">
                  <c:v>103</c:v>
                </c:pt>
                <c:pt idx="2723">
                  <c:v>161</c:v>
                </c:pt>
                <c:pt idx="2724">
                  <c:v>120</c:v>
                </c:pt>
                <c:pt idx="2725">
                  <c:v>97</c:v>
                </c:pt>
                <c:pt idx="2726">
                  <c:v>99</c:v>
                </c:pt>
                <c:pt idx="2727">
                  <c:v>111</c:v>
                </c:pt>
                <c:pt idx="2728">
                  <c:v>145</c:v>
                </c:pt>
                <c:pt idx="2729">
                  <c:v>126</c:v>
                </c:pt>
                <c:pt idx="2730">
                  <c:v>121</c:v>
                </c:pt>
                <c:pt idx="2731">
                  <c:v>117</c:v>
                </c:pt>
                <c:pt idx="2732">
                  <c:v>98</c:v>
                </c:pt>
                <c:pt idx="2733">
                  <c:v>109</c:v>
                </c:pt>
                <c:pt idx="2734">
                  <c:v>95</c:v>
                </c:pt>
                <c:pt idx="2735">
                  <c:v>96</c:v>
                </c:pt>
                <c:pt idx="2736">
                  <c:v>101</c:v>
                </c:pt>
                <c:pt idx="2737">
                  <c:v>107</c:v>
                </c:pt>
                <c:pt idx="2738">
                  <c:v>119</c:v>
                </c:pt>
                <c:pt idx="2739">
                  <c:v>100</c:v>
                </c:pt>
                <c:pt idx="2740">
                  <c:v>98</c:v>
                </c:pt>
                <c:pt idx="2741">
                  <c:v>92</c:v>
                </c:pt>
                <c:pt idx="2742">
                  <c:v>90</c:v>
                </c:pt>
                <c:pt idx="2743">
                  <c:v>90</c:v>
                </c:pt>
                <c:pt idx="2744">
                  <c:v>153</c:v>
                </c:pt>
                <c:pt idx="2745">
                  <c:v>124</c:v>
                </c:pt>
                <c:pt idx="2746">
                  <c:v>82</c:v>
                </c:pt>
                <c:pt idx="2747">
                  <c:v>107</c:v>
                </c:pt>
                <c:pt idx="2748">
                  <c:v>97</c:v>
                </c:pt>
                <c:pt idx="2749">
                  <c:v>80</c:v>
                </c:pt>
                <c:pt idx="2750">
                  <c:v>85</c:v>
                </c:pt>
                <c:pt idx="2751">
                  <c:v>97</c:v>
                </c:pt>
                <c:pt idx="2752">
                  <c:v>109</c:v>
                </c:pt>
                <c:pt idx="2753">
                  <c:v>140</c:v>
                </c:pt>
                <c:pt idx="2754">
                  <c:v>90</c:v>
                </c:pt>
                <c:pt idx="2755">
                  <c:v>130</c:v>
                </c:pt>
                <c:pt idx="2756">
                  <c:v>98</c:v>
                </c:pt>
                <c:pt idx="2757">
                  <c:v>101</c:v>
                </c:pt>
                <c:pt idx="2758">
                  <c:v>114</c:v>
                </c:pt>
                <c:pt idx="2759">
                  <c:v>100</c:v>
                </c:pt>
                <c:pt idx="2760">
                  <c:v>85</c:v>
                </c:pt>
                <c:pt idx="2761">
                  <c:v>103</c:v>
                </c:pt>
                <c:pt idx="2762">
                  <c:v>100</c:v>
                </c:pt>
                <c:pt idx="2763">
                  <c:v>114</c:v>
                </c:pt>
                <c:pt idx="2764">
                  <c:v>97</c:v>
                </c:pt>
                <c:pt idx="2765">
                  <c:v>116</c:v>
                </c:pt>
                <c:pt idx="2766">
                  <c:v>96</c:v>
                </c:pt>
                <c:pt idx="2767">
                  <c:v>98</c:v>
                </c:pt>
                <c:pt idx="2768">
                  <c:v>105</c:v>
                </c:pt>
                <c:pt idx="2769">
                  <c:v>123</c:v>
                </c:pt>
                <c:pt idx="2770">
                  <c:v>93</c:v>
                </c:pt>
                <c:pt idx="2771">
                  <c:v>97</c:v>
                </c:pt>
                <c:pt idx="2772">
                  <c:v>122</c:v>
                </c:pt>
                <c:pt idx="2773">
                  <c:v>101</c:v>
                </c:pt>
                <c:pt idx="2774">
                  <c:v>100</c:v>
                </c:pt>
                <c:pt idx="2775">
                  <c:v>129</c:v>
                </c:pt>
                <c:pt idx="2776">
                  <c:v>81</c:v>
                </c:pt>
                <c:pt idx="2777">
                  <c:v>96</c:v>
                </c:pt>
                <c:pt idx="2778">
                  <c:v>84</c:v>
                </c:pt>
                <c:pt idx="2779">
                  <c:v>110</c:v>
                </c:pt>
                <c:pt idx="2780">
                  <c:v>130</c:v>
                </c:pt>
                <c:pt idx="2781">
                  <c:v>84</c:v>
                </c:pt>
                <c:pt idx="2782">
                  <c:v>106</c:v>
                </c:pt>
                <c:pt idx="2783">
                  <c:v>76</c:v>
                </c:pt>
                <c:pt idx="2784">
                  <c:v>99</c:v>
                </c:pt>
                <c:pt idx="2785">
                  <c:v>96</c:v>
                </c:pt>
                <c:pt idx="2786">
                  <c:v>104</c:v>
                </c:pt>
                <c:pt idx="2787">
                  <c:v>108</c:v>
                </c:pt>
                <c:pt idx="2788">
                  <c:v>108</c:v>
                </c:pt>
                <c:pt idx="2789">
                  <c:v>87</c:v>
                </c:pt>
                <c:pt idx="2790">
                  <c:v>89</c:v>
                </c:pt>
                <c:pt idx="2791">
                  <c:v>97</c:v>
                </c:pt>
                <c:pt idx="2792">
                  <c:v>106</c:v>
                </c:pt>
                <c:pt idx="2793">
                  <c:v>100</c:v>
                </c:pt>
                <c:pt idx="2794">
                  <c:v>89</c:v>
                </c:pt>
                <c:pt idx="2795">
                  <c:v>95</c:v>
                </c:pt>
                <c:pt idx="2796">
                  <c:v>97</c:v>
                </c:pt>
                <c:pt idx="2797">
                  <c:v>94</c:v>
                </c:pt>
                <c:pt idx="2798">
                  <c:v>95</c:v>
                </c:pt>
                <c:pt idx="2799">
                  <c:v>101</c:v>
                </c:pt>
                <c:pt idx="2800">
                  <c:v>101</c:v>
                </c:pt>
                <c:pt idx="2801">
                  <c:v>82</c:v>
                </c:pt>
                <c:pt idx="2802">
                  <c:v>74</c:v>
                </c:pt>
                <c:pt idx="2803">
                  <c:v>130</c:v>
                </c:pt>
                <c:pt idx="2804">
                  <c:v>112</c:v>
                </c:pt>
                <c:pt idx="2805">
                  <c:v>96</c:v>
                </c:pt>
                <c:pt idx="2806">
                  <c:v>89</c:v>
                </c:pt>
                <c:pt idx="2807">
                  <c:v>121</c:v>
                </c:pt>
                <c:pt idx="2808">
                  <c:v>85</c:v>
                </c:pt>
                <c:pt idx="2809">
                  <c:v>120</c:v>
                </c:pt>
                <c:pt idx="2810">
                  <c:v>106</c:v>
                </c:pt>
                <c:pt idx="2811">
                  <c:v>83</c:v>
                </c:pt>
                <c:pt idx="2812">
                  <c:v>120</c:v>
                </c:pt>
                <c:pt idx="2813">
                  <c:v>111</c:v>
                </c:pt>
                <c:pt idx="2814">
                  <c:v>100</c:v>
                </c:pt>
                <c:pt idx="2815">
                  <c:v>89</c:v>
                </c:pt>
                <c:pt idx="2816">
                  <c:v>115</c:v>
                </c:pt>
                <c:pt idx="2817">
                  <c:v>135</c:v>
                </c:pt>
                <c:pt idx="2818">
                  <c:v>92</c:v>
                </c:pt>
                <c:pt idx="2819">
                  <c:v>120</c:v>
                </c:pt>
                <c:pt idx="2820">
                  <c:v>97</c:v>
                </c:pt>
                <c:pt idx="2821">
                  <c:v>135</c:v>
                </c:pt>
                <c:pt idx="2822">
                  <c:v>93</c:v>
                </c:pt>
                <c:pt idx="2823">
                  <c:v>118</c:v>
                </c:pt>
                <c:pt idx="2824">
                  <c:v>97</c:v>
                </c:pt>
                <c:pt idx="2825">
                  <c:v>98</c:v>
                </c:pt>
                <c:pt idx="2826">
                  <c:v>98</c:v>
                </c:pt>
                <c:pt idx="2827">
                  <c:v>101</c:v>
                </c:pt>
                <c:pt idx="2828">
                  <c:v>132</c:v>
                </c:pt>
                <c:pt idx="2829">
                  <c:v>106</c:v>
                </c:pt>
                <c:pt idx="2830">
                  <c:v>87</c:v>
                </c:pt>
                <c:pt idx="2831">
                  <c:v>98</c:v>
                </c:pt>
                <c:pt idx="2832">
                  <c:v>96</c:v>
                </c:pt>
                <c:pt idx="2833">
                  <c:v>104</c:v>
                </c:pt>
                <c:pt idx="2834">
                  <c:v>93</c:v>
                </c:pt>
                <c:pt idx="2835">
                  <c:v>95</c:v>
                </c:pt>
                <c:pt idx="2836">
                  <c:v>89</c:v>
                </c:pt>
                <c:pt idx="2837">
                  <c:v>107</c:v>
                </c:pt>
                <c:pt idx="2838">
                  <c:v>85</c:v>
                </c:pt>
                <c:pt idx="2839">
                  <c:v>93</c:v>
                </c:pt>
                <c:pt idx="2840">
                  <c:v>101</c:v>
                </c:pt>
                <c:pt idx="2841">
                  <c:v>103</c:v>
                </c:pt>
                <c:pt idx="2842">
                  <c:v>111</c:v>
                </c:pt>
                <c:pt idx="2843">
                  <c:v>86</c:v>
                </c:pt>
                <c:pt idx="2844">
                  <c:v>90</c:v>
                </c:pt>
                <c:pt idx="2845">
                  <c:v>82</c:v>
                </c:pt>
                <c:pt idx="2846">
                  <c:v>83</c:v>
                </c:pt>
                <c:pt idx="2847">
                  <c:v>125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81</c:v>
                </c:pt>
                <c:pt idx="2856">
                  <c:v>135</c:v>
                </c:pt>
                <c:pt idx="2857">
                  <c:v>144</c:v>
                </c:pt>
                <c:pt idx="2858">
                  <c:v>98</c:v>
                </c:pt>
                <c:pt idx="2859">
                  <c:v>117</c:v>
                </c:pt>
                <c:pt idx="2860">
                  <c:v>127</c:v>
                </c:pt>
                <c:pt idx="2861">
                  <c:v>98</c:v>
                </c:pt>
                <c:pt idx="2862">
                  <c:v>197</c:v>
                </c:pt>
                <c:pt idx="2863">
                  <c:v>104</c:v>
                </c:pt>
                <c:pt idx="2864">
                  <c:v>90</c:v>
                </c:pt>
                <c:pt idx="2865">
                  <c:v>130</c:v>
                </c:pt>
                <c:pt idx="2866">
                  <c:v>176</c:v>
                </c:pt>
                <c:pt idx="2867">
                  <c:v>116</c:v>
                </c:pt>
                <c:pt idx="2868">
                  <c:v>88</c:v>
                </c:pt>
                <c:pt idx="2869">
                  <c:v>106</c:v>
                </c:pt>
                <c:pt idx="2870">
                  <c:v>181</c:v>
                </c:pt>
                <c:pt idx="2871">
                  <c:v>130</c:v>
                </c:pt>
                <c:pt idx="2872">
                  <c:v>123</c:v>
                </c:pt>
                <c:pt idx="2873">
                  <c:v>120</c:v>
                </c:pt>
                <c:pt idx="2874">
                  <c:v>87</c:v>
                </c:pt>
                <c:pt idx="2875">
                  <c:v>123</c:v>
                </c:pt>
                <c:pt idx="2876">
                  <c:v>103</c:v>
                </c:pt>
                <c:pt idx="2877">
                  <c:v>91</c:v>
                </c:pt>
                <c:pt idx="2878">
                  <c:v>88</c:v>
                </c:pt>
                <c:pt idx="2879">
                  <c:v>126</c:v>
                </c:pt>
                <c:pt idx="2880">
                  <c:v>120</c:v>
                </c:pt>
                <c:pt idx="2881">
                  <c:v>94</c:v>
                </c:pt>
                <c:pt idx="2882">
                  <c:v>137</c:v>
                </c:pt>
                <c:pt idx="2883">
                  <c:v>119</c:v>
                </c:pt>
                <c:pt idx="2884">
                  <c:v>99</c:v>
                </c:pt>
                <c:pt idx="2885">
                  <c:v>79</c:v>
                </c:pt>
                <c:pt idx="2886">
                  <c:v>95</c:v>
                </c:pt>
                <c:pt idx="2887">
                  <c:v>103</c:v>
                </c:pt>
                <c:pt idx="2888">
                  <c:v>92</c:v>
                </c:pt>
                <c:pt idx="2889">
                  <c:v>84</c:v>
                </c:pt>
                <c:pt idx="2890">
                  <c:v>300</c:v>
                </c:pt>
                <c:pt idx="2891">
                  <c:v>120</c:v>
                </c:pt>
                <c:pt idx="2892">
                  <c:v>121</c:v>
                </c:pt>
                <c:pt idx="2893">
                  <c:v>97</c:v>
                </c:pt>
                <c:pt idx="2894">
                  <c:v>86</c:v>
                </c:pt>
                <c:pt idx="2895">
                  <c:v>45</c:v>
                </c:pt>
                <c:pt idx="2896">
                  <c:v>97</c:v>
                </c:pt>
                <c:pt idx="2897">
                  <c:v>93</c:v>
                </c:pt>
                <c:pt idx="2898">
                  <c:v>84</c:v>
                </c:pt>
                <c:pt idx="2899">
                  <c:v>96</c:v>
                </c:pt>
                <c:pt idx="2900">
                  <c:v>112</c:v>
                </c:pt>
                <c:pt idx="2901">
                  <c:v>125</c:v>
                </c:pt>
                <c:pt idx="2902">
                  <c:v>96</c:v>
                </c:pt>
                <c:pt idx="2903">
                  <c:v>103</c:v>
                </c:pt>
                <c:pt idx="2904">
                  <c:v>101</c:v>
                </c:pt>
                <c:pt idx="2905">
                  <c:v>104</c:v>
                </c:pt>
                <c:pt idx="2906">
                  <c:v>119</c:v>
                </c:pt>
                <c:pt idx="2907">
                  <c:v>128</c:v>
                </c:pt>
                <c:pt idx="2908">
                  <c:v>106</c:v>
                </c:pt>
                <c:pt idx="2909">
                  <c:v>126</c:v>
                </c:pt>
                <c:pt idx="2910">
                  <c:v>150</c:v>
                </c:pt>
                <c:pt idx="2911">
                  <c:v>178</c:v>
                </c:pt>
                <c:pt idx="2912">
                  <c:v>117</c:v>
                </c:pt>
                <c:pt idx="2913">
                  <c:v>119</c:v>
                </c:pt>
                <c:pt idx="2914">
                  <c:v>174</c:v>
                </c:pt>
                <c:pt idx="2915">
                  <c:v>111</c:v>
                </c:pt>
                <c:pt idx="2916">
                  <c:v>101</c:v>
                </c:pt>
                <c:pt idx="2917">
                  <c:v>89</c:v>
                </c:pt>
                <c:pt idx="2918">
                  <c:v>113</c:v>
                </c:pt>
                <c:pt idx="2919">
                  <c:v>95</c:v>
                </c:pt>
                <c:pt idx="2920">
                  <c:v>112</c:v>
                </c:pt>
                <c:pt idx="2921">
                  <c:v>109</c:v>
                </c:pt>
                <c:pt idx="2922">
                  <c:v>108</c:v>
                </c:pt>
                <c:pt idx="2923">
                  <c:v>100</c:v>
                </c:pt>
                <c:pt idx="2924">
                  <c:v>90</c:v>
                </c:pt>
                <c:pt idx="2925">
                  <c:v>94</c:v>
                </c:pt>
                <c:pt idx="2926">
                  <c:v>111</c:v>
                </c:pt>
                <c:pt idx="2927">
                  <c:v>142</c:v>
                </c:pt>
                <c:pt idx="2928">
                  <c:v>107</c:v>
                </c:pt>
                <c:pt idx="2929">
                  <c:v>91</c:v>
                </c:pt>
                <c:pt idx="2930">
                  <c:v>82</c:v>
                </c:pt>
                <c:pt idx="2931">
                  <c:v>97</c:v>
                </c:pt>
                <c:pt idx="2932">
                  <c:v>102</c:v>
                </c:pt>
                <c:pt idx="2933">
                  <c:v>93</c:v>
                </c:pt>
                <c:pt idx="2934">
                  <c:v>138</c:v>
                </c:pt>
                <c:pt idx="2935">
                  <c:v>93</c:v>
                </c:pt>
                <c:pt idx="2936">
                  <c:v>92</c:v>
                </c:pt>
                <c:pt idx="2937">
                  <c:v>92</c:v>
                </c:pt>
                <c:pt idx="2938">
                  <c:v>104</c:v>
                </c:pt>
                <c:pt idx="2939">
                  <c:v>89</c:v>
                </c:pt>
                <c:pt idx="2940">
                  <c:v>92</c:v>
                </c:pt>
                <c:pt idx="2941">
                  <c:v>90</c:v>
                </c:pt>
                <c:pt idx="2942">
                  <c:v>129</c:v>
                </c:pt>
                <c:pt idx="2943">
                  <c:v>111</c:v>
                </c:pt>
                <c:pt idx="2944">
                  <c:v>79</c:v>
                </c:pt>
                <c:pt idx="2945">
                  <c:v>104</c:v>
                </c:pt>
                <c:pt idx="2946">
                  <c:v>101</c:v>
                </c:pt>
                <c:pt idx="2947">
                  <c:v>113</c:v>
                </c:pt>
                <c:pt idx="2948">
                  <c:v>92</c:v>
                </c:pt>
                <c:pt idx="2949">
                  <c:v>106</c:v>
                </c:pt>
                <c:pt idx="2950">
                  <c:v>75</c:v>
                </c:pt>
                <c:pt idx="2951">
                  <c:v>104</c:v>
                </c:pt>
                <c:pt idx="2952">
                  <c:v>108</c:v>
                </c:pt>
                <c:pt idx="2953">
                  <c:v>99</c:v>
                </c:pt>
                <c:pt idx="2954">
                  <c:v>109</c:v>
                </c:pt>
                <c:pt idx="2955">
                  <c:v>93</c:v>
                </c:pt>
                <c:pt idx="2956">
                  <c:v>99</c:v>
                </c:pt>
                <c:pt idx="2957">
                  <c:v>98</c:v>
                </c:pt>
                <c:pt idx="2958">
                  <c:v>95</c:v>
                </c:pt>
                <c:pt idx="2959">
                  <c:v>107</c:v>
                </c:pt>
                <c:pt idx="2960">
                  <c:v>102</c:v>
                </c:pt>
                <c:pt idx="2961">
                  <c:v>97</c:v>
                </c:pt>
                <c:pt idx="2962">
                  <c:v>124</c:v>
                </c:pt>
                <c:pt idx="2963">
                  <c:v>90</c:v>
                </c:pt>
                <c:pt idx="2964">
                  <c:v>90</c:v>
                </c:pt>
                <c:pt idx="2965">
                  <c:v>99</c:v>
                </c:pt>
                <c:pt idx="2966">
                  <c:v>115</c:v>
                </c:pt>
                <c:pt idx="2967">
                  <c:v>89</c:v>
                </c:pt>
                <c:pt idx="2968">
                  <c:v>92</c:v>
                </c:pt>
                <c:pt idx="2969">
                  <c:v>94</c:v>
                </c:pt>
                <c:pt idx="2970">
                  <c:v>100</c:v>
                </c:pt>
                <c:pt idx="2971">
                  <c:v>109</c:v>
                </c:pt>
                <c:pt idx="2972">
                  <c:v>105</c:v>
                </c:pt>
                <c:pt idx="2973">
                  <c:v>102</c:v>
                </c:pt>
                <c:pt idx="2974">
                  <c:v>97</c:v>
                </c:pt>
                <c:pt idx="2975">
                  <c:v>118</c:v>
                </c:pt>
                <c:pt idx="2976">
                  <c:v>92</c:v>
                </c:pt>
                <c:pt idx="2977">
                  <c:v>103</c:v>
                </c:pt>
                <c:pt idx="2978">
                  <c:v>93</c:v>
                </c:pt>
                <c:pt idx="2979">
                  <c:v>113</c:v>
                </c:pt>
                <c:pt idx="2980">
                  <c:v>153</c:v>
                </c:pt>
                <c:pt idx="2981">
                  <c:v>89</c:v>
                </c:pt>
                <c:pt idx="2982">
                  <c:v>118</c:v>
                </c:pt>
                <c:pt idx="2983">
                  <c:v>97</c:v>
                </c:pt>
                <c:pt idx="2984">
                  <c:v>100</c:v>
                </c:pt>
                <c:pt idx="2985">
                  <c:v>96</c:v>
                </c:pt>
                <c:pt idx="2986">
                  <c:v>120</c:v>
                </c:pt>
                <c:pt idx="2987">
                  <c:v>175</c:v>
                </c:pt>
                <c:pt idx="2988">
                  <c:v>95</c:v>
                </c:pt>
                <c:pt idx="2989">
                  <c:v>95</c:v>
                </c:pt>
                <c:pt idx="2990">
                  <c:v>121</c:v>
                </c:pt>
                <c:pt idx="2991">
                  <c:v>110</c:v>
                </c:pt>
                <c:pt idx="2992">
                  <c:v>96</c:v>
                </c:pt>
                <c:pt idx="2993">
                  <c:v>121</c:v>
                </c:pt>
                <c:pt idx="2994">
                  <c:v>95</c:v>
                </c:pt>
                <c:pt idx="2995">
                  <c:v>112</c:v>
                </c:pt>
                <c:pt idx="2996">
                  <c:v>93</c:v>
                </c:pt>
                <c:pt idx="2997">
                  <c:v>110</c:v>
                </c:pt>
                <c:pt idx="2998">
                  <c:v>104</c:v>
                </c:pt>
                <c:pt idx="2999">
                  <c:v>119</c:v>
                </c:pt>
                <c:pt idx="3000">
                  <c:v>125</c:v>
                </c:pt>
                <c:pt idx="3001">
                  <c:v>96</c:v>
                </c:pt>
                <c:pt idx="3002">
                  <c:v>100</c:v>
                </c:pt>
                <c:pt idx="3003">
                  <c:v>89</c:v>
                </c:pt>
                <c:pt idx="3004">
                  <c:v>92</c:v>
                </c:pt>
                <c:pt idx="3005">
                  <c:v>109</c:v>
                </c:pt>
                <c:pt idx="3006">
                  <c:v>103</c:v>
                </c:pt>
                <c:pt idx="3007">
                  <c:v>95</c:v>
                </c:pt>
                <c:pt idx="3008">
                  <c:v>105</c:v>
                </c:pt>
                <c:pt idx="3009">
                  <c:v>106</c:v>
                </c:pt>
                <c:pt idx="3010">
                  <c:v>100</c:v>
                </c:pt>
                <c:pt idx="3011">
                  <c:v>103</c:v>
                </c:pt>
                <c:pt idx="3012">
                  <c:v>116</c:v>
                </c:pt>
                <c:pt idx="3013">
                  <c:v>99</c:v>
                </c:pt>
                <c:pt idx="3014">
                  <c:v>164</c:v>
                </c:pt>
                <c:pt idx="3015">
                  <c:v>96</c:v>
                </c:pt>
                <c:pt idx="3016">
                  <c:v>122</c:v>
                </c:pt>
                <c:pt idx="3017">
                  <c:v>94</c:v>
                </c:pt>
                <c:pt idx="3018">
                  <c:v>93</c:v>
                </c:pt>
                <c:pt idx="3019">
                  <c:v>96</c:v>
                </c:pt>
                <c:pt idx="3020">
                  <c:v>113</c:v>
                </c:pt>
                <c:pt idx="3021">
                  <c:v>192</c:v>
                </c:pt>
                <c:pt idx="3022">
                  <c:v>99</c:v>
                </c:pt>
                <c:pt idx="3023">
                  <c:v>91</c:v>
                </c:pt>
                <c:pt idx="3024">
                  <c:v>100</c:v>
                </c:pt>
                <c:pt idx="3025">
                  <c:v>105</c:v>
                </c:pt>
                <c:pt idx="3026">
                  <c:v>99</c:v>
                </c:pt>
                <c:pt idx="3027">
                  <c:v>112</c:v>
                </c:pt>
                <c:pt idx="3028">
                  <c:v>99</c:v>
                </c:pt>
                <c:pt idx="3029">
                  <c:v>125</c:v>
                </c:pt>
                <c:pt idx="3030">
                  <c:v>107</c:v>
                </c:pt>
                <c:pt idx="3031">
                  <c:v>107</c:v>
                </c:pt>
                <c:pt idx="3032">
                  <c:v>97</c:v>
                </c:pt>
                <c:pt idx="3033">
                  <c:v>95</c:v>
                </c:pt>
                <c:pt idx="3034">
                  <c:v>106</c:v>
                </c:pt>
                <c:pt idx="3035">
                  <c:v>103</c:v>
                </c:pt>
                <c:pt idx="3036">
                  <c:v>96</c:v>
                </c:pt>
                <c:pt idx="3037">
                  <c:v>103</c:v>
                </c:pt>
                <c:pt idx="3038">
                  <c:v>108</c:v>
                </c:pt>
                <c:pt idx="3039">
                  <c:v>118</c:v>
                </c:pt>
                <c:pt idx="3040">
                  <c:v>97</c:v>
                </c:pt>
                <c:pt idx="3041">
                  <c:v>115</c:v>
                </c:pt>
                <c:pt idx="3042">
                  <c:v>102</c:v>
                </c:pt>
                <c:pt idx="3043">
                  <c:v>125</c:v>
                </c:pt>
                <c:pt idx="3044">
                  <c:v>108</c:v>
                </c:pt>
                <c:pt idx="3045">
                  <c:v>101</c:v>
                </c:pt>
                <c:pt idx="3046">
                  <c:v>101</c:v>
                </c:pt>
                <c:pt idx="3047">
                  <c:v>139</c:v>
                </c:pt>
                <c:pt idx="3048">
                  <c:v>125</c:v>
                </c:pt>
                <c:pt idx="3049">
                  <c:v>115</c:v>
                </c:pt>
                <c:pt idx="3050">
                  <c:v>99</c:v>
                </c:pt>
                <c:pt idx="3051">
                  <c:v>88</c:v>
                </c:pt>
                <c:pt idx="3052">
                  <c:v>112</c:v>
                </c:pt>
                <c:pt idx="3053">
                  <c:v>108</c:v>
                </c:pt>
                <c:pt idx="3054">
                  <c:v>104</c:v>
                </c:pt>
                <c:pt idx="3055">
                  <c:v>108</c:v>
                </c:pt>
                <c:pt idx="3056">
                  <c:v>102</c:v>
                </c:pt>
                <c:pt idx="3057">
                  <c:v>88</c:v>
                </c:pt>
                <c:pt idx="3058">
                  <c:v>91</c:v>
                </c:pt>
                <c:pt idx="3059">
                  <c:v>141</c:v>
                </c:pt>
                <c:pt idx="3060">
                  <c:v>101</c:v>
                </c:pt>
                <c:pt idx="3061">
                  <c:v>105</c:v>
                </c:pt>
                <c:pt idx="3062">
                  <c:v>100</c:v>
                </c:pt>
                <c:pt idx="3063">
                  <c:v>116</c:v>
                </c:pt>
                <c:pt idx="3064">
                  <c:v>97</c:v>
                </c:pt>
                <c:pt idx="3065">
                  <c:v>106</c:v>
                </c:pt>
                <c:pt idx="3066">
                  <c:v>105</c:v>
                </c:pt>
                <c:pt idx="3067">
                  <c:v>122</c:v>
                </c:pt>
                <c:pt idx="3068">
                  <c:v>107</c:v>
                </c:pt>
                <c:pt idx="3069">
                  <c:v>121</c:v>
                </c:pt>
                <c:pt idx="3070">
                  <c:v>98</c:v>
                </c:pt>
                <c:pt idx="3071">
                  <c:v>123</c:v>
                </c:pt>
                <c:pt idx="3072">
                  <c:v>110</c:v>
                </c:pt>
                <c:pt idx="3073">
                  <c:v>120</c:v>
                </c:pt>
                <c:pt idx="3074">
                  <c:v>122</c:v>
                </c:pt>
                <c:pt idx="3075">
                  <c:v>110</c:v>
                </c:pt>
                <c:pt idx="3076">
                  <c:v>139</c:v>
                </c:pt>
                <c:pt idx="3077">
                  <c:v>124</c:v>
                </c:pt>
                <c:pt idx="3078">
                  <c:v>152</c:v>
                </c:pt>
                <c:pt idx="3079">
                  <c:v>98</c:v>
                </c:pt>
                <c:pt idx="3080">
                  <c:v>106</c:v>
                </c:pt>
                <c:pt idx="3081">
                  <c:v>106</c:v>
                </c:pt>
                <c:pt idx="3082">
                  <c:v>106</c:v>
                </c:pt>
                <c:pt idx="3083">
                  <c:v>89</c:v>
                </c:pt>
                <c:pt idx="3084">
                  <c:v>94</c:v>
                </c:pt>
                <c:pt idx="3085">
                  <c:v>109</c:v>
                </c:pt>
                <c:pt idx="3086">
                  <c:v>144</c:v>
                </c:pt>
                <c:pt idx="3087">
                  <c:v>90</c:v>
                </c:pt>
                <c:pt idx="3088">
                  <c:v>106</c:v>
                </c:pt>
                <c:pt idx="3089">
                  <c:v>121</c:v>
                </c:pt>
                <c:pt idx="3090">
                  <c:v>89</c:v>
                </c:pt>
                <c:pt idx="3091">
                  <c:v>104</c:v>
                </c:pt>
                <c:pt idx="3092">
                  <c:v>99</c:v>
                </c:pt>
                <c:pt idx="3093">
                  <c:v>98</c:v>
                </c:pt>
                <c:pt idx="3094">
                  <c:v>121</c:v>
                </c:pt>
                <c:pt idx="3095">
                  <c:v>96</c:v>
                </c:pt>
                <c:pt idx="3096">
                  <c:v>99</c:v>
                </c:pt>
                <c:pt idx="3097">
                  <c:v>42</c:v>
                </c:pt>
                <c:pt idx="3098">
                  <c:v>122</c:v>
                </c:pt>
                <c:pt idx="3099">
                  <c:v>101</c:v>
                </c:pt>
                <c:pt idx="3100">
                  <c:v>102</c:v>
                </c:pt>
                <c:pt idx="3101">
                  <c:v>84</c:v>
                </c:pt>
                <c:pt idx="3102">
                  <c:v>104</c:v>
                </c:pt>
                <c:pt idx="3103">
                  <c:v>96</c:v>
                </c:pt>
                <c:pt idx="3104">
                  <c:v>94</c:v>
                </c:pt>
                <c:pt idx="3105">
                  <c:v>90</c:v>
                </c:pt>
                <c:pt idx="3106">
                  <c:v>90</c:v>
                </c:pt>
                <c:pt idx="3107">
                  <c:v>106</c:v>
                </c:pt>
                <c:pt idx="3108">
                  <c:v>96</c:v>
                </c:pt>
                <c:pt idx="3109">
                  <c:v>95</c:v>
                </c:pt>
                <c:pt idx="3110">
                  <c:v>99</c:v>
                </c:pt>
                <c:pt idx="3111">
                  <c:v>99</c:v>
                </c:pt>
                <c:pt idx="3112">
                  <c:v>95</c:v>
                </c:pt>
                <c:pt idx="3113">
                  <c:v>99</c:v>
                </c:pt>
                <c:pt idx="3114">
                  <c:v>107</c:v>
                </c:pt>
                <c:pt idx="3115">
                  <c:v>90</c:v>
                </c:pt>
                <c:pt idx="3116">
                  <c:v>96</c:v>
                </c:pt>
                <c:pt idx="3117">
                  <c:v>104</c:v>
                </c:pt>
                <c:pt idx="3118">
                  <c:v>97</c:v>
                </c:pt>
                <c:pt idx="3119">
                  <c:v>107</c:v>
                </c:pt>
                <c:pt idx="3120">
                  <c:v>85</c:v>
                </c:pt>
                <c:pt idx="3121">
                  <c:v>95</c:v>
                </c:pt>
                <c:pt idx="3122">
                  <c:v>111</c:v>
                </c:pt>
                <c:pt idx="3123">
                  <c:v>86</c:v>
                </c:pt>
                <c:pt idx="3124">
                  <c:v>103</c:v>
                </c:pt>
                <c:pt idx="3125">
                  <c:v>111</c:v>
                </c:pt>
                <c:pt idx="3126">
                  <c:v>112</c:v>
                </c:pt>
                <c:pt idx="3127">
                  <c:v>141</c:v>
                </c:pt>
                <c:pt idx="3128">
                  <c:v>95</c:v>
                </c:pt>
                <c:pt idx="3129">
                  <c:v>85</c:v>
                </c:pt>
                <c:pt idx="3130">
                  <c:v>129</c:v>
                </c:pt>
                <c:pt idx="3131">
                  <c:v>125</c:v>
                </c:pt>
                <c:pt idx="3132">
                  <c:v>116</c:v>
                </c:pt>
                <c:pt idx="3133">
                  <c:v>105</c:v>
                </c:pt>
                <c:pt idx="3134">
                  <c:v>90</c:v>
                </c:pt>
                <c:pt idx="3135">
                  <c:v>111</c:v>
                </c:pt>
                <c:pt idx="3136">
                  <c:v>91</c:v>
                </c:pt>
                <c:pt idx="3137">
                  <c:v>97</c:v>
                </c:pt>
                <c:pt idx="3138">
                  <c:v>92</c:v>
                </c:pt>
                <c:pt idx="3139">
                  <c:v>104</c:v>
                </c:pt>
                <c:pt idx="3140">
                  <c:v>120</c:v>
                </c:pt>
                <c:pt idx="3141">
                  <c:v>99</c:v>
                </c:pt>
                <c:pt idx="3142">
                  <c:v>93</c:v>
                </c:pt>
                <c:pt idx="3143">
                  <c:v>99</c:v>
                </c:pt>
                <c:pt idx="3144">
                  <c:v>96</c:v>
                </c:pt>
                <c:pt idx="3145">
                  <c:v>96</c:v>
                </c:pt>
                <c:pt idx="3146">
                  <c:v>100</c:v>
                </c:pt>
                <c:pt idx="3147">
                  <c:v>98</c:v>
                </c:pt>
                <c:pt idx="3148">
                  <c:v>106</c:v>
                </c:pt>
                <c:pt idx="3149">
                  <c:v>95</c:v>
                </c:pt>
                <c:pt idx="3150">
                  <c:v>104</c:v>
                </c:pt>
                <c:pt idx="3151">
                  <c:v>87</c:v>
                </c:pt>
                <c:pt idx="3152">
                  <c:v>81</c:v>
                </c:pt>
                <c:pt idx="3153">
                  <c:v>94</c:v>
                </c:pt>
                <c:pt idx="3154">
                  <c:v>89</c:v>
                </c:pt>
                <c:pt idx="3155">
                  <c:v>88</c:v>
                </c:pt>
                <c:pt idx="3156">
                  <c:v>115</c:v>
                </c:pt>
                <c:pt idx="3157">
                  <c:v>96</c:v>
                </c:pt>
                <c:pt idx="3158">
                  <c:v>135</c:v>
                </c:pt>
                <c:pt idx="3159">
                  <c:v>93</c:v>
                </c:pt>
                <c:pt idx="3160">
                  <c:v>109</c:v>
                </c:pt>
                <c:pt idx="3161">
                  <c:v>101</c:v>
                </c:pt>
                <c:pt idx="3162">
                  <c:v>117</c:v>
                </c:pt>
                <c:pt idx="3163">
                  <c:v>83</c:v>
                </c:pt>
                <c:pt idx="3164">
                  <c:v>113</c:v>
                </c:pt>
                <c:pt idx="3165">
                  <c:v>104</c:v>
                </c:pt>
                <c:pt idx="3166">
                  <c:v>97</c:v>
                </c:pt>
                <c:pt idx="3167">
                  <c:v>110</c:v>
                </c:pt>
                <c:pt idx="3168">
                  <c:v>103</c:v>
                </c:pt>
                <c:pt idx="3169">
                  <c:v>94</c:v>
                </c:pt>
                <c:pt idx="3170">
                  <c:v>77</c:v>
                </c:pt>
                <c:pt idx="3171">
                  <c:v>134</c:v>
                </c:pt>
                <c:pt idx="3172">
                  <c:v>90</c:v>
                </c:pt>
                <c:pt idx="3173">
                  <c:v>104</c:v>
                </c:pt>
                <c:pt idx="3174">
                  <c:v>93</c:v>
                </c:pt>
                <c:pt idx="3175">
                  <c:v>106</c:v>
                </c:pt>
                <c:pt idx="3176">
                  <c:v>109</c:v>
                </c:pt>
                <c:pt idx="3177">
                  <c:v>101</c:v>
                </c:pt>
                <c:pt idx="3178">
                  <c:v>100</c:v>
                </c:pt>
                <c:pt idx="3179">
                  <c:v>95</c:v>
                </c:pt>
                <c:pt idx="3180">
                  <c:v>94</c:v>
                </c:pt>
                <c:pt idx="3181">
                  <c:v>93</c:v>
                </c:pt>
                <c:pt idx="3182">
                  <c:v>106</c:v>
                </c:pt>
                <c:pt idx="3183">
                  <c:v>99</c:v>
                </c:pt>
                <c:pt idx="3184">
                  <c:v>82</c:v>
                </c:pt>
                <c:pt idx="3185">
                  <c:v>135</c:v>
                </c:pt>
                <c:pt idx="3186">
                  <c:v>88</c:v>
                </c:pt>
                <c:pt idx="3187">
                  <c:v>89</c:v>
                </c:pt>
                <c:pt idx="3188">
                  <c:v>110</c:v>
                </c:pt>
                <c:pt idx="3189">
                  <c:v>107</c:v>
                </c:pt>
                <c:pt idx="3190">
                  <c:v>86</c:v>
                </c:pt>
                <c:pt idx="3191">
                  <c:v>91</c:v>
                </c:pt>
                <c:pt idx="3192">
                  <c:v>103</c:v>
                </c:pt>
                <c:pt idx="3193">
                  <c:v>92</c:v>
                </c:pt>
                <c:pt idx="3194">
                  <c:v>99</c:v>
                </c:pt>
                <c:pt idx="3195">
                  <c:v>96</c:v>
                </c:pt>
                <c:pt idx="3196">
                  <c:v>82</c:v>
                </c:pt>
                <c:pt idx="3197">
                  <c:v>92</c:v>
                </c:pt>
                <c:pt idx="3198">
                  <c:v>112</c:v>
                </c:pt>
                <c:pt idx="3199">
                  <c:v>90</c:v>
                </c:pt>
                <c:pt idx="3200">
                  <c:v>150</c:v>
                </c:pt>
                <c:pt idx="3201">
                  <c:v>91</c:v>
                </c:pt>
                <c:pt idx="3202">
                  <c:v>95</c:v>
                </c:pt>
                <c:pt idx="3203">
                  <c:v>97</c:v>
                </c:pt>
                <c:pt idx="3204">
                  <c:v>41</c:v>
                </c:pt>
                <c:pt idx="3205">
                  <c:v>112</c:v>
                </c:pt>
                <c:pt idx="3206">
                  <c:v>122</c:v>
                </c:pt>
                <c:pt idx="3207">
                  <c:v>110</c:v>
                </c:pt>
                <c:pt idx="3208">
                  <c:v>108</c:v>
                </c:pt>
                <c:pt idx="3209">
                  <c:v>121</c:v>
                </c:pt>
                <c:pt idx="3210">
                  <c:v>97</c:v>
                </c:pt>
                <c:pt idx="3211">
                  <c:v>116</c:v>
                </c:pt>
                <c:pt idx="3212">
                  <c:v>94</c:v>
                </c:pt>
                <c:pt idx="3213">
                  <c:v>103</c:v>
                </c:pt>
                <c:pt idx="3214">
                  <c:v>112</c:v>
                </c:pt>
                <c:pt idx="3215">
                  <c:v>91</c:v>
                </c:pt>
                <c:pt idx="3216">
                  <c:v>98</c:v>
                </c:pt>
                <c:pt idx="3217">
                  <c:v>95</c:v>
                </c:pt>
                <c:pt idx="3218">
                  <c:v>99</c:v>
                </c:pt>
                <c:pt idx="3219">
                  <c:v>91</c:v>
                </c:pt>
                <c:pt idx="3220">
                  <c:v>97</c:v>
                </c:pt>
                <c:pt idx="3221">
                  <c:v>90</c:v>
                </c:pt>
                <c:pt idx="3222">
                  <c:v>90</c:v>
                </c:pt>
                <c:pt idx="3223">
                  <c:v>94</c:v>
                </c:pt>
                <c:pt idx="3224">
                  <c:v>90</c:v>
                </c:pt>
                <c:pt idx="3225">
                  <c:v>103</c:v>
                </c:pt>
                <c:pt idx="3226">
                  <c:v>105</c:v>
                </c:pt>
                <c:pt idx="3227">
                  <c:v>113</c:v>
                </c:pt>
                <c:pt idx="3228">
                  <c:v>99</c:v>
                </c:pt>
                <c:pt idx="3229">
                  <c:v>148</c:v>
                </c:pt>
                <c:pt idx="3230">
                  <c:v>93</c:v>
                </c:pt>
                <c:pt idx="3231">
                  <c:v>94</c:v>
                </c:pt>
                <c:pt idx="3232">
                  <c:v>121</c:v>
                </c:pt>
                <c:pt idx="3233">
                  <c:v>118</c:v>
                </c:pt>
                <c:pt idx="3234">
                  <c:v>101</c:v>
                </c:pt>
                <c:pt idx="3235">
                  <c:v>90</c:v>
                </c:pt>
                <c:pt idx="3236">
                  <c:v>105</c:v>
                </c:pt>
                <c:pt idx="3237">
                  <c:v>100</c:v>
                </c:pt>
                <c:pt idx="3238">
                  <c:v>97</c:v>
                </c:pt>
                <c:pt idx="3239">
                  <c:v>96</c:v>
                </c:pt>
                <c:pt idx="3240">
                  <c:v>117</c:v>
                </c:pt>
                <c:pt idx="3241">
                  <c:v>108</c:v>
                </c:pt>
                <c:pt idx="3242">
                  <c:v>109</c:v>
                </c:pt>
                <c:pt idx="3243">
                  <c:v>102</c:v>
                </c:pt>
                <c:pt idx="3244">
                  <c:v>115</c:v>
                </c:pt>
                <c:pt idx="3245">
                  <c:v>98</c:v>
                </c:pt>
                <c:pt idx="3246">
                  <c:v>133</c:v>
                </c:pt>
                <c:pt idx="3247">
                  <c:v>122</c:v>
                </c:pt>
                <c:pt idx="3248">
                  <c:v>106</c:v>
                </c:pt>
                <c:pt idx="3249">
                  <c:v>112</c:v>
                </c:pt>
                <c:pt idx="3250">
                  <c:v>99</c:v>
                </c:pt>
                <c:pt idx="3251">
                  <c:v>110</c:v>
                </c:pt>
                <c:pt idx="3252">
                  <c:v>104</c:v>
                </c:pt>
                <c:pt idx="3253">
                  <c:v>133</c:v>
                </c:pt>
                <c:pt idx="3254">
                  <c:v>87</c:v>
                </c:pt>
                <c:pt idx="3255">
                  <c:v>103</c:v>
                </c:pt>
                <c:pt idx="3256">
                  <c:v>112</c:v>
                </c:pt>
                <c:pt idx="3257">
                  <c:v>101</c:v>
                </c:pt>
                <c:pt idx="3258">
                  <c:v>133</c:v>
                </c:pt>
                <c:pt idx="3259">
                  <c:v>104</c:v>
                </c:pt>
                <c:pt idx="3260">
                  <c:v>112</c:v>
                </c:pt>
                <c:pt idx="3261">
                  <c:v>94</c:v>
                </c:pt>
                <c:pt idx="3262">
                  <c:v>90</c:v>
                </c:pt>
                <c:pt idx="3263">
                  <c:v>101</c:v>
                </c:pt>
                <c:pt idx="3264">
                  <c:v>93</c:v>
                </c:pt>
                <c:pt idx="3265">
                  <c:v>152</c:v>
                </c:pt>
                <c:pt idx="3266">
                  <c:v>112</c:v>
                </c:pt>
                <c:pt idx="3267">
                  <c:v>95</c:v>
                </c:pt>
                <c:pt idx="3268">
                  <c:v>111</c:v>
                </c:pt>
                <c:pt idx="3269">
                  <c:v>91</c:v>
                </c:pt>
                <c:pt idx="3270">
                  <c:v>106</c:v>
                </c:pt>
                <c:pt idx="3271">
                  <c:v>93</c:v>
                </c:pt>
                <c:pt idx="3272">
                  <c:v>93</c:v>
                </c:pt>
                <c:pt idx="3273">
                  <c:v>165</c:v>
                </c:pt>
                <c:pt idx="3274">
                  <c:v>96</c:v>
                </c:pt>
                <c:pt idx="3275">
                  <c:v>93</c:v>
                </c:pt>
                <c:pt idx="3276">
                  <c:v>82</c:v>
                </c:pt>
                <c:pt idx="3277">
                  <c:v>101</c:v>
                </c:pt>
                <c:pt idx="3278">
                  <c:v>81</c:v>
                </c:pt>
                <c:pt idx="3279">
                  <c:v>105</c:v>
                </c:pt>
                <c:pt idx="3280">
                  <c:v>86</c:v>
                </c:pt>
                <c:pt idx="3281">
                  <c:v>110</c:v>
                </c:pt>
                <c:pt idx="3282">
                  <c:v>110</c:v>
                </c:pt>
                <c:pt idx="3283">
                  <c:v>104</c:v>
                </c:pt>
                <c:pt idx="3284">
                  <c:v>96</c:v>
                </c:pt>
                <c:pt idx="3285">
                  <c:v>110</c:v>
                </c:pt>
                <c:pt idx="3286">
                  <c:v>84</c:v>
                </c:pt>
                <c:pt idx="3287">
                  <c:v>94</c:v>
                </c:pt>
                <c:pt idx="3288">
                  <c:v>93</c:v>
                </c:pt>
                <c:pt idx="3289">
                  <c:v>96</c:v>
                </c:pt>
                <c:pt idx="3290">
                  <c:v>101</c:v>
                </c:pt>
                <c:pt idx="3291">
                  <c:v>102</c:v>
                </c:pt>
                <c:pt idx="3292">
                  <c:v>87</c:v>
                </c:pt>
                <c:pt idx="3293">
                  <c:v>99</c:v>
                </c:pt>
                <c:pt idx="3294">
                  <c:v>106</c:v>
                </c:pt>
                <c:pt idx="3295">
                  <c:v>117</c:v>
                </c:pt>
                <c:pt idx="3296">
                  <c:v>99</c:v>
                </c:pt>
                <c:pt idx="3297">
                  <c:v>102</c:v>
                </c:pt>
                <c:pt idx="3298">
                  <c:v>85</c:v>
                </c:pt>
                <c:pt idx="3299">
                  <c:v>86</c:v>
                </c:pt>
                <c:pt idx="3300">
                  <c:v>120</c:v>
                </c:pt>
                <c:pt idx="3301">
                  <c:v>106</c:v>
                </c:pt>
                <c:pt idx="3302">
                  <c:v>103</c:v>
                </c:pt>
                <c:pt idx="3303">
                  <c:v>93</c:v>
                </c:pt>
                <c:pt idx="3304">
                  <c:v>112</c:v>
                </c:pt>
                <c:pt idx="3305">
                  <c:v>113</c:v>
                </c:pt>
                <c:pt idx="3306">
                  <c:v>98</c:v>
                </c:pt>
                <c:pt idx="3307">
                  <c:v>92</c:v>
                </c:pt>
                <c:pt idx="3308">
                  <c:v>106</c:v>
                </c:pt>
                <c:pt idx="3309">
                  <c:v>93</c:v>
                </c:pt>
                <c:pt idx="3310">
                  <c:v>226</c:v>
                </c:pt>
                <c:pt idx="3311">
                  <c:v>104</c:v>
                </c:pt>
                <c:pt idx="3312">
                  <c:v>152</c:v>
                </c:pt>
                <c:pt idx="3313">
                  <c:v>107</c:v>
                </c:pt>
                <c:pt idx="3314">
                  <c:v>95</c:v>
                </c:pt>
                <c:pt idx="3315">
                  <c:v>102</c:v>
                </c:pt>
                <c:pt idx="3316">
                  <c:v>99</c:v>
                </c:pt>
                <c:pt idx="3317">
                  <c:v>109</c:v>
                </c:pt>
                <c:pt idx="3318">
                  <c:v>91</c:v>
                </c:pt>
                <c:pt idx="3319">
                  <c:v>88</c:v>
                </c:pt>
                <c:pt idx="3320">
                  <c:v>97</c:v>
                </c:pt>
                <c:pt idx="3321">
                  <c:v>97</c:v>
                </c:pt>
                <c:pt idx="3322">
                  <c:v>85</c:v>
                </c:pt>
                <c:pt idx="3323">
                  <c:v>92</c:v>
                </c:pt>
                <c:pt idx="3324">
                  <c:v>93</c:v>
                </c:pt>
                <c:pt idx="3325">
                  <c:v>96</c:v>
                </c:pt>
                <c:pt idx="3326">
                  <c:v>105</c:v>
                </c:pt>
                <c:pt idx="3327">
                  <c:v>129</c:v>
                </c:pt>
                <c:pt idx="3328">
                  <c:v>37</c:v>
                </c:pt>
                <c:pt idx="3329">
                  <c:v>81</c:v>
                </c:pt>
                <c:pt idx="3330">
                  <c:v>106</c:v>
                </c:pt>
                <c:pt idx="3331">
                  <c:v>103</c:v>
                </c:pt>
                <c:pt idx="3332">
                  <c:v>101</c:v>
                </c:pt>
                <c:pt idx="3333">
                  <c:v>98</c:v>
                </c:pt>
                <c:pt idx="3334">
                  <c:v>91</c:v>
                </c:pt>
                <c:pt idx="3335">
                  <c:v>105</c:v>
                </c:pt>
                <c:pt idx="3336">
                  <c:v>100</c:v>
                </c:pt>
                <c:pt idx="3337">
                  <c:v>80</c:v>
                </c:pt>
                <c:pt idx="3338">
                  <c:v>107</c:v>
                </c:pt>
                <c:pt idx="3339">
                  <c:v>92</c:v>
                </c:pt>
                <c:pt idx="3340">
                  <c:v>107</c:v>
                </c:pt>
                <c:pt idx="3341">
                  <c:v>135</c:v>
                </c:pt>
                <c:pt idx="3342">
                  <c:v>99</c:v>
                </c:pt>
                <c:pt idx="3343">
                  <c:v>115</c:v>
                </c:pt>
                <c:pt idx="3344">
                  <c:v>91</c:v>
                </c:pt>
                <c:pt idx="3345">
                  <c:v>92</c:v>
                </c:pt>
                <c:pt idx="3346">
                  <c:v>101</c:v>
                </c:pt>
                <c:pt idx="3347">
                  <c:v>105</c:v>
                </c:pt>
                <c:pt idx="3348">
                  <c:v>109</c:v>
                </c:pt>
                <c:pt idx="3349">
                  <c:v>110</c:v>
                </c:pt>
                <c:pt idx="3350">
                  <c:v>94</c:v>
                </c:pt>
                <c:pt idx="3351">
                  <c:v>115</c:v>
                </c:pt>
                <c:pt idx="3352">
                  <c:v>98</c:v>
                </c:pt>
                <c:pt idx="3353">
                  <c:v>91</c:v>
                </c:pt>
                <c:pt idx="3354">
                  <c:v>120</c:v>
                </c:pt>
                <c:pt idx="3355">
                  <c:v>87</c:v>
                </c:pt>
                <c:pt idx="3356">
                  <c:v>117</c:v>
                </c:pt>
                <c:pt idx="3357">
                  <c:v>85</c:v>
                </c:pt>
                <c:pt idx="3358">
                  <c:v>110</c:v>
                </c:pt>
                <c:pt idx="3359">
                  <c:v>113</c:v>
                </c:pt>
                <c:pt idx="3360">
                  <c:v>98</c:v>
                </c:pt>
                <c:pt idx="3361">
                  <c:v>86</c:v>
                </c:pt>
                <c:pt idx="3362">
                  <c:v>161</c:v>
                </c:pt>
                <c:pt idx="3363">
                  <c:v>100</c:v>
                </c:pt>
                <c:pt idx="3364">
                  <c:v>91</c:v>
                </c:pt>
                <c:pt idx="3365">
                  <c:v>100</c:v>
                </c:pt>
                <c:pt idx="3366">
                  <c:v>84</c:v>
                </c:pt>
                <c:pt idx="3367">
                  <c:v>99</c:v>
                </c:pt>
                <c:pt idx="3368">
                  <c:v>109</c:v>
                </c:pt>
                <c:pt idx="3369">
                  <c:v>95</c:v>
                </c:pt>
                <c:pt idx="3370">
                  <c:v>97</c:v>
                </c:pt>
                <c:pt idx="3371">
                  <c:v>90</c:v>
                </c:pt>
                <c:pt idx="3372">
                  <c:v>96</c:v>
                </c:pt>
                <c:pt idx="3373">
                  <c:v>82</c:v>
                </c:pt>
                <c:pt idx="3374">
                  <c:v>109</c:v>
                </c:pt>
                <c:pt idx="3375">
                  <c:v>98</c:v>
                </c:pt>
                <c:pt idx="3376">
                  <c:v>95</c:v>
                </c:pt>
                <c:pt idx="3377">
                  <c:v>104</c:v>
                </c:pt>
                <c:pt idx="3378">
                  <c:v>87</c:v>
                </c:pt>
                <c:pt idx="3379">
                  <c:v>108</c:v>
                </c:pt>
                <c:pt idx="3380">
                  <c:v>94</c:v>
                </c:pt>
                <c:pt idx="3381">
                  <c:v>134</c:v>
                </c:pt>
                <c:pt idx="3382">
                  <c:v>89</c:v>
                </c:pt>
                <c:pt idx="3383">
                  <c:v>102</c:v>
                </c:pt>
                <c:pt idx="3384">
                  <c:v>120</c:v>
                </c:pt>
                <c:pt idx="3385">
                  <c:v>110</c:v>
                </c:pt>
                <c:pt idx="3386">
                  <c:v>86</c:v>
                </c:pt>
                <c:pt idx="3387">
                  <c:v>101</c:v>
                </c:pt>
                <c:pt idx="3388">
                  <c:v>87</c:v>
                </c:pt>
                <c:pt idx="3389">
                  <c:v>87</c:v>
                </c:pt>
                <c:pt idx="3390">
                  <c:v>93</c:v>
                </c:pt>
                <c:pt idx="3391">
                  <c:v>98</c:v>
                </c:pt>
                <c:pt idx="3392">
                  <c:v>100</c:v>
                </c:pt>
                <c:pt idx="3393">
                  <c:v>88</c:v>
                </c:pt>
                <c:pt idx="3394">
                  <c:v>97</c:v>
                </c:pt>
                <c:pt idx="3395">
                  <c:v>122</c:v>
                </c:pt>
                <c:pt idx="3396">
                  <c:v>96</c:v>
                </c:pt>
                <c:pt idx="3397">
                  <c:v>113</c:v>
                </c:pt>
                <c:pt idx="3398">
                  <c:v>105</c:v>
                </c:pt>
                <c:pt idx="3399">
                  <c:v>93</c:v>
                </c:pt>
                <c:pt idx="3400">
                  <c:v>89</c:v>
                </c:pt>
                <c:pt idx="3401">
                  <c:v>116</c:v>
                </c:pt>
                <c:pt idx="3402">
                  <c:v>120</c:v>
                </c:pt>
                <c:pt idx="3403">
                  <c:v>88</c:v>
                </c:pt>
                <c:pt idx="3404">
                  <c:v>102</c:v>
                </c:pt>
                <c:pt idx="3405">
                  <c:v>106</c:v>
                </c:pt>
                <c:pt idx="3406">
                  <c:v>95</c:v>
                </c:pt>
                <c:pt idx="3407">
                  <c:v>113</c:v>
                </c:pt>
                <c:pt idx="3408">
                  <c:v>93</c:v>
                </c:pt>
                <c:pt idx="3409">
                  <c:v>97</c:v>
                </c:pt>
                <c:pt idx="3410">
                  <c:v>140</c:v>
                </c:pt>
                <c:pt idx="3411">
                  <c:v>86</c:v>
                </c:pt>
                <c:pt idx="3412">
                  <c:v>66</c:v>
                </c:pt>
                <c:pt idx="3413">
                  <c:v>86</c:v>
                </c:pt>
                <c:pt idx="3414">
                  <c:v>87</c:v>
                </c:pt>
                <c:pt idx="3415">
                  <c:v>149</c:v>
                </c:pt>
                <c:pt idx="3416">
                  <c:v>98</c:v>
                </c:pt>
                <c:pt idx="3417">
                  <c:v>75</c:v>
                </c:pt>
                <c:pt idx="3418">
                  <c:v>104</c:v>
                </c:pt>
                <c:pt idx="3419">
                  <c:v>102</c:v>
                </c:pt>
                <c:pt idx="3420">
                  <c:v>105</c:v>
                </c:pt>
                <c:pt idx="3421">
                  <c:v>107</c:v>
                </c:pt>
                <c:pt idx="3422">
                  <c:v>89</c:v>
                </c:pt>
                <c:pt idx="3423">
                  <c:v>106</c:v>
                </c:pt>
                <c:pt idx="3424">
                  <c:v>95</c:v>
                </c:pt>
                <c:pt idx="3425">
                  <c:v>34</c:v>
                </c:pt>
                <c:pt idx="3426">
                  <c:v>101</c:v>
                </c:pt>
                <c:pt idx="3427">
                  <c:v>112</c:v>
                </c:pt>
                <c:pt idx="3428">
                  <c:v>100</c:v>
                </c:pt>
                <c:pt idx="3429">
                  <c:v>100</c:v>
                </c:pt>
                <c:pt idx="3430">
                  <c:v>80</c:v>
                </c:pt>
                <c:pt idx="3431">
                  <c:v>106</c:v>
                </c:pt>
                <c:pt idx="3432">
                  <c:v>103</c:v>
                </c:pt>
                <c:pt idx="3433">
                  <c:v>90</c:v>
                </c:pt>
                <c:pt idx="3434">
                  <c:v>96</c:v>
                </c:pt>
                <c:pt idx="3435">
                  <c:v>120</c:v>
                </c:pt>
                <c:pt idx="3436">
                  <c:v>101</c:v>
                </c:pt>
                <c:pt idx="3437">
                  <c:v>101</c:v>
                </c:pt>
                <c:pt idx="3438">
                  <c:v>105</c:v>
                </c:pt>
                <c:pt idx="3439">
                  <c:v>120</c:v>
                </c:pt>
                <c:pt idx="3440">
                  <c:v>91</c:v>
                </c:pt>
                <c:pt idx="3441">
                  <c:v>92</c:v>
                </c:pt>
                <c:pt idx="3442">
                  <c:v>117</c:v>
                </c:pt>
                <c:pt idx="3443">
                  <c:v>120</c:v>
                </c:pt>
                <c:pt idx="3444">
                  <c:v>172</c:v>
                </c:pt>
                <c:pt idx="3445">
                  <c:v>89</c:v>
                </c:pt>
                <c:pt idx="3446">
                  <c:v>125</c:v>
                </c:pt>
                <c:pt idx="3447">
                  <c:v>115</c:v>
                </c:pt>
                <c:pt idx="3448">
                  <c:v>96</c:v>
                </c:pt>
                <c:pt idx="3449">
                  <c:v>100</c:v>
                </c:pt>
                <c:pt idx="3450">
                  <c:v>87</c:v>
                </c:pt>
                <c:pt idx="3451">
                  <c:v>102</c:v>
                </c:pt>
                <c:pt idx="3452">
                  <c:v>118</c:v>
                </c:pt>
                <c:pt idx="3453">
                  <c:v>86</c:v>
                </c:pt>
                <c:pt idx="3454">
                  <c:v>137</c:v>
                </c:pt>
                <c:pt idx="3455">
                  <c:v>129</c:v>
                </c:pt>
                <c:pt idx="3456">
                  <c:v>80</c:v>
                </c:pt>
                <c:pt idx="3457">
                  <c:v>89</c:v>
                </c:pt>
                <c:pt idx="3458">
                  <c:v>80</c:v>
                </c:pt>
                <c:pt idx="3459">
                  <c:v>115</c:v>
                </c:pt>
                <c:pt idx="3460">
                  <c:v>100</c:v>
                </c:pt>
                <c:pt idx="3461">
                  <c:v>100</c:v>
                </c:pt>
                <c:pt idx="3462">
                  <c:v>91</c:v>
                </c:pt>
                <c:pt idx="3463">
                  <c:v>96</c:v>
                </c:pt>
                <c:pt idx="3464">
                  <c:v>116</c:v>
                </c:pt>
                <c:pt idx="3465">
                  <c:v>97</c:v>
                </c:pt>
                <c:pt idx="3466">
                  <c:v>101</c:v>
                </c:pt>
                <c:pt idx="3467">
                  <c:v>98</c:v>
                </c:pt>
                <c:pt idx="3468">
                  <c:v>101</c:v>
                </c:pt>
                <c:pt idx="3469">
                  <c:v>90</c:v>
                </c:pt>
                <c:pt idx="3470">
                  <c:v>120</c:v>
                </c:pt>
                <c:pt idx="3471">
                  <c:v>102</c:v>
                </c:pt>
                <c:pt idx="3472">
                  <c:v>102</c:v>
                </c:pt>
                <c:pt idx="3473">
                  <c:v>100</c:v>
                </c:pt>
                <c:pt idx="3474">
                  <c:v>89</c:v>
                </c:pt>
                <c:pt idx="3475">
                  <c:v>86</c:v>
                </c:pt>
                <c:pt idx="3476">
                  <c:v>96</c:v>
                </c:pt>
                <c:pt idx="3477">
                  <c:v>91</c:v>
                </c:pt>
                <c:pt idx="3478">
                  <c:v>153</c:v>
                </c:pt>
                <c:pt idx="3479">
                  <c:v>85</c:v>
                </c:pt>
                <c:pt idx="3480">
                  <c:v>129</c:v>
                </c:pt>
                <c:pt idx="3481">
                  <c:v>95</c:v>
                </c:pt>
                <c:pt idx="3482">
                  <c:v>92</c:v>
                </c:pt>
                <c:pt idx="3483">
                  <c:v>96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90</c:v>
                </c:pt>
                <c:pt idx="3492">
                  <c:v>89</c:v>
                </c:pt>
                <c:pt idx="3493">
                  <c:v>87</c:v>
                </c:pt>
                <c:pt idx="3494">
                  <c:v>118</c:v>
                </c:pt>
                <c:pt idx="3495">
                  <c:v>93</c:v>
                </c:pt>
                <c:pt idx="3496">
                  <c:v>109</c:v>
                </c:pt>
                <c:pt idx="3497">
                  <c:v>90</c:v>
                </c:pt>
                <c:pt idx="3498">
                  <c:v>108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84</c:v>
                </c:pt>
                <c:pt idx="3508">
                  <c:v>105</c:v>
                </c:pt>
                <c:pt idx="3509">
                  <c:v>95</c:v>
                </c:pt>
                <c:pt idx="3510">
                  <c:v>90</c:v>
                </c:pt>
                <c:pt idx="3511">
                  <c:v>144</c:v>
                </c:pt>
                <c:pt idx="3512">
                  <c:v>123</c:v>
                </c:pt>
                <c:pt idx="3513">
                  <c:v>111</c:v>
                </c:pt>
                <c:pt idx="3514">
                  <c:v>108</c:v>
                </c:pt>
                <c:pt idx="3515">
                  <c:v>92</c:v>
                </c:pt>
                <c:pt idx="3516">
                  <c:v>91</c:v>
                </c:pt>
                <c:pt idx="3517">
                  <c:v>88</c:v>
                </c:pt>
                <c:pt idx="3518">
                  <c:v>97</c:v>
                </c:pt>
                <c:pt idx="3519">
                  <c:v>90</c:v>
                </c:pt>
                <c:pt idx="3520">
                  <c:v>103</c:v>
                </c:pt>
                <c:pt idx="3521">
                  <c:v>110</c:v>
                </c:pt>
                <c:pt idx="3522">
                  <c:v>103</c:v>
                </c:pt>
                <c:pt idx="3523">
                  <c:v>114</c:v>
                </c:pt>
                <c:pt idx="3524">
                  <c:v>112</c:v>
                </c:pt>
                <c:pt idx="3525">
                  <c:v>104</c:v>
                </c:pt>
                <c:pt idx="3526">
                  <c:v>99</c:v>
                </c:pt>
                <c:pt idx="3527">
                  <c:v>98</c:v>
                </c:pt>
                <c:pt idx="3528">
                  <c:v>100</c:v>
                </c:pt>
                <c:pt idx="3529">
                  <c:v>80</c:v>
                </c:pt>
                <c:pt idx="3530">
                  <c:v>87</c:v>
                </c:pt>
                <c:pt idx="3531">
                  <c:v>91</c:v>
                </c:pt>
                <c:pt idx="3532">
                  <c:v>84</c:v>
                </c:pt>
                <c:pt idx="3533">
                  <c:v>90</c:v>
                </c:pt>
                <c:pt idx="3534">
                  <c:v>98</c:v>
                </c:pt>
                <c:pt idx="3535">
                  <c:v>124</c:v>
                </c:pt>
                <c:pt idx="3536">
                  <c:v>95</c:v>
                </c:pt>
                <c:pt idx="3537">
                  <c:v>90</c:v>
                </c:pt>
                <c:pt idx="3538">
                  <c:v>101</c:v>
                </c:pt>
                <c:pt idx="3539">
                  <c:v>83</c:v>
                </c:pt>
                <c:pt idx="3540">
                  <c:v>106</c:v>
                </c:pt>
                <c:pt idx="3541">
                  <c:v>94</c:v>
                </c:pt>
                <c:pt idx="3542">
                  <c:v>120</c:v>
                </c:pt>
                <c:pt idx="3543">
                  <c:v>105</c:v>
                </c:pt>
                <c:pt idx="3544">
                  <c:v>95</c:v>
                </c:pt>
                <c:pt idx="3545">
                  <c:v>135</c:v>
                </c:pt>
                <c:pt idx="3546">
                  <c:v>105</c:v>
                </c:pt>
                <c:pt idx="3547">
                  <c:v>83</c:v>
                </c:pt>
                <c:pt idx="3548">
                  <c:v>87</c:v>
                </c:pt>
                <c:pt idx="3549">
                  <c:v>97</c:v>
                </c:pt>
                <c:pt idx="3550">
                  <c:v>87</c:v>
                </c:pt>
                <c:pt idx="3551">
                  <c:v>80</c:v>
                </c:pt>
                <c:pt idx="3552">
                  <c:v>100</c:v>
                </c:pt>
                <c:pt idx="3553">
                  <c:v>103</c:v>
                </c:pt>
                <c:pt idx="3554">
                  <c:v>100</c:v>
                </c:pt>
                <c:pt idx="3555">
                  <c:v>89</c:v>
                </c:pt>
                <c:pt idx="3556">
                  <c:v>114</c:v>
                </c:pt>
                <c:pt idx="3557">
                  <c:v>111</c:v>
                </c:pt>
                <c:pt idx="3558">
                  <c:v>85</c:v>
                </c:pt>
                <c:pt idx="3559">
                  <c:v>113</c:v>
                </c:pt>
                <c:pt idx="3560">
                  <c:v>99</c:v>
                </c:pt>
                <c:pt idx="3561">
                  <c:v>142</c:v>
                </c:pt>
                <c:pt idx="3562">
                  <c:v>112</c:v>
                </c:pt>
                <c:pt idx="3563">
                  <c:v>108</c:v>
                </c:pt>
                <c:pt idx="3564">
                  <c:v>88</c:v>
                </c:pt>
                <c:pt idx="3565">
                  <c:v>97</c:v>
                </c:pt>
                <c:pt idx="3566">
                  <c:v>85</c:v>
                </c:pt>
                <c:pt idx="3567">
                  <c:v>110</c:v>
                </c:pt>
                <c:pt idx="3568">
                  <c:v>91</c:v>
                </c:pt>
                <c:pt idx="3569">
                  <c:v>94</c:v>
                </c:pt>
                <c:pt idx="3570">
                  <c:v>90</c:v>
                </c:pt>
                <c:pt idx="3571">
                  <c:v>92</c:v>
                </c:pt>
                <c:pt idx="3572">
                  <c:v>73</c:v>
                </c:pt>
                <c:pt idx="3573">
                  <c:v>110</c:v>
                </c:pt>
                <c:pt idx="3574">
                  <c:v>102</c:v>
                </c:pt>
                <c:pt idx="3575">
                  <c:v>145</c:v>
                </c:pt>
                <c:pt idx="3576">
                  <c:v>83</c:v>
                </c:pt>
                <c:pt idx="3577">
                  <c:v>91</c:v>
                </c:pt>
                <c:pt idx="3578">
                  <c:v>110</c:v>
                </c:pt>
                <c:pt idx="3579">
                  <c:v>86</c:v>
                </c:pt>
                <c:pt idx="3580">
                  <c:v>86</c:v>
                </c:pt>
                <c:pt idx="3581">
                  <c:v>120</c:v>
                </c:pt>
                <c:pt idx="3582">
                  <c:v>90</c:v>
                </c:pt>
                <c:pt idx="3583">
                  <c:v>99</c:v>
                </c:pt>
                <c:pt idx="3584">
                  <c:v>112</c:v>
                </c:pt>
                <c:pt idx="3585">
                  <c:v>103</c:v>
                </c:pt>
                <c:pt idx="3586">
                  <c:v>83</c:v>
                </c:pt>
                <c:pt idx="3587">
                  <c:v>109</c:v>
                </c:pt>
                <c:pt idx="3588">
                  <c:v>100</c:v>
                </c:pt>
                <c:pt idx="3589">
                  <c:v>95</c:v>
                </c:pt>
                <c:pt idx="3590">
                  <c:v>104</c:v>
                </c:pt>
                <c:pt idx="3591">
                  <c:v>97</c:v>
                </c:pt>
                <c:pt idx="3592">
                  <c:v>91</c:v>
                </c:pt>
                <c:pt idx="3593">
                  <c:v>84</c:v>
                </c:pt>
                <c:pt idx="3594">
                  <c:v>86</c:v>
                </c:pt>
                <c:pt idx="3595">
                  <c:v>92</c:v>
                </c:pt>
                <c:pt idx="3596">
                  <c:v>94</c:v>
                </c:pt>
                <c:pt idx="3597">
                  <c:v>100</c:v>
                </c:pt>
                <c:pt idx="3598">
                  <c:v>119</c:v>
                </c:pt>
                <c:pt idx="3599">
                  <c:v>167</c:v>
                </c:pt>
                <c:pt idx="3600">
                  <c:v>92</c:v>
                </c:pt>
                <c:pt idx="3601">
                  <c:v>108</c:v>
                </c:pt>
                <c:pt idx="3602">
                  <c:v>97</c:v>
                </c:pt>
                <c:pt idx="3603">
                  <c:v>88</c:v>
                </c:pt>
                <c:pt idx="3604">
                  <c:v>100</c:v>
                </c:pt>
                <c:pt idx="3605">
                  <c:v>88</c:v>
                </c:pt>
                <c:pt idx="3606">
                  <c:v>79</c:v>
                </c:pt>
                <c:pt idx="3607">
                  <c:v>96</c:v>
                </c:pt>
                <c:pt idx="3608">
                  <c:v>53</c:v>
                </c:pt>
                <c:pt idx="3609">
                  <c:v>97</c:v>
                </c:pt>
                <c:pt idx="3610">
                  <c:v>91</c:v>
                </c:pt>
                <c:pt idx="3611">
                  <c:v>93</c:v>
                </c:pt>
                <c:pt idx="3612">
                  <c:v>112</c:v>
                </c:pt>
                <c:pt idx="3613">
                  <c:v>160</c:v>
                </c:pt>
                <c:pt idx="3614">
                  <c:v>95</c:v>
                </c:pt>
                <c:pt idx="3615">
                  <c:v>93</c:v>
                </c:pt>
                <c:pt idx="3616">
                  <c:v>88</c:v>
                </c:pt>
                <c:pt idx="3617">
                  <c:v>82</c:v>
                </c:pt>
                <c:pt idx="3618">
                  <c:v>78</c:v>
                </c:pt>
                <c:pt idx="3619">
                  <c:v>97</c:v>
                </c:pt>
                <c:pt idx="3620">
                  <c:v>81</c:v>
                </c:pt>
                <c:pt idx="3621">
                  <c:v>88</c:v>
                </c:pt>
                <c:pt idx="3622">
                  <c:v>96</c:v>
                </c:pt>
                <c:pt idx="3623">
                  <c:v>143</c:v>
                </c:pt>
                <c:pt idx="3624">
                  <c:v>108</c:v>
                </c:pt>
                <c:pt idx="3625">
                  <c:v>100</c:v>
                </c:pt>
                <c:pt idx="3626">
                  <c:v>113</c:v>
                </c:pt>
                <c:pt idx="3627">
                  <c:v>104</c:v>
                </c:pt>
                <c:pt idx="3628">
                  <c:v>91</c:v>
                </c:pt>
                <c:pt idx="3629">
                  <c:v>85</c:v>
                </c:pt>
                <c:pt idx="3630">
                  <c:v>101</c:v>
                </c:pt>
                <c:pt idx="3631">
                  <c:v>88</c:v>
                </c:pt>
                <c:pt idx="3632">
                  <c:v>107</c:v>
                </c:pt>
                <c:pt idx="3633">
                  <c:v>88</c:v>
                </c:pt>
                <c:pt idx="3634">
                  <c:v>95</c:v>
                </c:pt>
                <c:pt idx="3635">
                  <c:v>123</c:v>
                </c:pt>
                <c:pt idx="3636">
                  <c:v>88</c:v>
                </c:pt>
                <c:pt idx="3637">
                  <c:v>114</c:v>
                </c:pt>
                <c:pt idx="3638">
                  <c:v>88</c:v>
                </c:pt>
                <c:pt idx="3639">
                  <c:v>104</c:v>
                </c:pt>
                <c:pt idx="3640">
                  <c:v>93</c:v>
                </c:pt>
                <c:pt idx="3641">
                  <c:v>91</c:v>
                </c:pt>
                <c:pt idx="3642">
                  <c:v>90</c:v>
                </c:pt>
                <c:pt idx="3643">
                  <c:v>112</c:v>
                </c:pt>
                <c:pt idx="3644">
                  <c:v>86</c:v>
                </c:pt>
                <c:pt idx="3645">
                  <c:v>86</c:v>
                </c:pt>
                <c:pt idx="3646">
                  <c:v>95</c:v>
                </c:pt>
                <c:pt idx="3647">
                  <c:v>101</c:v>
                </c:pt>
                <c:pt idx="3648">
                  <c:v>88</c:v>
                </c:pt>
                <c:pt idx="3649">
                  <c:v>99</c:v>
                </c:pt>
                <c:pt idx="3650">
                  <c:v>170</c:v>
                </c:pt>
                <c:pt idx="3651">
                  <c:v>97</c:v>
                </c:pt>
                <c:pt idx="3652">
                  <c:v>106</c:v>
                </c:pt>
                <c:pt idx="3653">
                  <c:v>107</c:v>
                </c:pt>
                <c:pt idx="3654">
                  <c:v>84</c:v>
                </c:pt>
                <c:pt idx="3655">
                  <c:v>81</c:v>
                </c:pt>
                <c:pt idx="3656">
                  <c:v>81</c:v>
                </c:pt>
                <c:pt idx="3657">
                  <c:v>215</c:v>
                </c:pt>
                <c:pt idx="3658">
                  <c:v>106</c:v>
                </c:pt>
                <c:pt idx="3659">
                  <c:v>103</c:v>
                </c:pt>
                <c:pt idx="3660">
                  <c:v>90</c:v>
                </c:pt>
                <c:pt idx="3661">
                  <c:v>87</c:v>
                </c:pt>
                <c:pt idx="3662">
                  <c:v>80</c:v>
                </c:pt>
                <c:pt idx="3663">
                  <c:v>122</c:v>
                </c:pt>
                <c:pt idx="3664">
                  <c:v>86</c:v>
                </c:pt>
                <c:pt idx="3665">
                  <c:v>79</c:v>
                </c:pt>
                <c:pt idx="3666">
                  <c:v>97</c:v>
                </c:pt>
                <c:pt idx="3667">
                  <c:v>89</c:v>
                </c:pt>
                <c:pt idx="3668">
                  <c:v>120</c:v>
                </c:pt>
                <c:pt idx="3669">
                  <c:v>108</c:v>
                </c:pt>
                <c:pt idx="3670">
                  <c:v>102</c:v>
                </c:pt>
                <c:pt idx="3671">
                  <c:v>83</c:v>
                </c:pt>
                <c:pt idx="3672">
                  <c:v>93</c:v>
                </c:pt>
                <c:pt idx="3673">
                  <c:v>86</c:v>
                </c:pt>
                <c:pt idx="3674">
                  <c:v>101</c:v>
                </c:pt>
                <c:pt idx="3675">
                  <c:v>111</c:v>
                </c:pt>
                <c:pt idx="3676">
                  <c:v>90</c:v>
                </c:pt>
                <c:pt idx="3677">
                  <c:v>86</c:v>
                </c:pt>
                <c:pt idx="3678">
                  <c:v>98</c:v>
                </c:pt>
                <c:pt idx="3679">
                  <c:v>91</c:v>
                </c:pt>
                <c:pt idx="3680">
                  <c:v>91</c:v>
                </c:pt>
                <c:pt idx="3681">
                  <c:v>88</c:v>
                </c:pt>
                <c:pt idx="3682">
                  <c:v>202</c:v>
                </c:pt>
                <c:pt idx="3683">
                  <c:v>89</c:v>
                </c:pt>
                <c:pt idx="3684">
                  <c:v>84</c:v>
                </c:pt>
                <c:pt idx="3685">
                  <c:v>82</c:v>
                </c:pt>
                <c:pt idx="3686">
                  <c:v>100</c:v>
                </c:pt>
                <c:pt idx="3687">
                  <c:v>112</c:v>
                </c:pt>
                <c:pt idx="3688">
                  <c:v>94</c:v>
                </c:pt>
                <c:pt idx="3689">
                  <c:v>91</c:v>
                </c:pt>
                <c:pt idx="3690">
                  <c:v>87</c:v>
                </c:pt>
                <c:pt idx="3691">
                  <c:v>82</c:v>
                </c:pt>
                <c:pt idx="3692">
                  <c:v>91</c:v>
                </c:pt>
                <c:pt idx="3693">
                  <c:v>107</c:v>
                </c:pt>
                <c:pt idx="3694">
                  <c:v>84</c:v>
                </c:pt>
                <c:pt idx="3695">
                  <c:v>103</c:v>
                </c:pt>
                <c:pt idx="3696">
                  <c:v>89</c:v>
                </c:pt>
                <c:pt idx="3697">
                  <c:v>98</c:v>
                </c:pt>
                <c:pt idx="3698">
                  <c:v>133</c:v>
                </c:pt>
                <c:pt idx="3699">
                  <c:v>92</c:v>
                </c:pt>
                <c:pt idx="3700">
                  <c:v>90</c:v>
                </c:pt>
                <c:pt idx="3701">
                  <c:v>84</c:v>
                </c:pt>
                <c:pt idx="3702">
                  <c:v>91</c:v>
                </c:pt>
                <c:pt idx="3703">
                  <c:v>90</c:v>
                </c:pt>
                <c:pt idx="3704">
                  <c:v>96</c:v>
                </c:pt>
                <c:pt idx="3705">
                  <c:v>88</c:v>
                </c:pt>
                <c:pt idx="3706">
                  <c:v>92</c:v>
                </c:pt>
                <c:pt idx="3707">
                  <c:v>82</c:v>
                </c:pt>
                <c:pt idx="3708">
                  <c:v>101</c:v>
                </c:pt>
                <c:pt idx="3709">
                  <c:v>123</c:v>
                </c:pt>
                <c:pt idx="3710">
                  <c:v>86</c:v>
                </c:pt>
                <c:pt idx="3711">
                  <c:v>100</c:v>
                </c:pt>
                <c:pt idx="3712">
                  <c:v>89</c:v>
                </c:pt>
                <c:pt idx="3713">
                  <c:v>84</c:v>
                </c:pt>
                <c:pt idx="3714">
                  <c:v>88</c:v>
                </c:pt>
                <c:pt idx="3715">
                  <c:v>90</c:v>
                </c:pt>
                <c:pt idx="3716">
                  <c:v>102</c:v>
                </c:pt>
                <c:pt idx="3717">
                  <c:v>98</c:v>
                </c:pt>
                <c:pt idx="3718">
                  <c:v>91</c:v>
                </c:pt>
                <c:pt idx="3719">
                  <c:v>80</c:v>
                </c:pt>
                <c:pt idx="3720">
                  <c:v>76</c:v>
                </c:pt>
                <c:pt idx="3721">
                  <c:v>80</c:v>
                </c:pt>
                <c:pt idx="3722">
                  <c:v>102</c:v>
                </c:pt>
                <c:pt idx="3723">
                  <c:v>95</c:v>
                </c:pt>
                <c:pt idx="3724">
                  <c:v>94</c:v>
                </c:pt>
                <c:pt idx="3725">
                  <c:v>109</c:v>
                </c:pt>
                <c:pt idx="3726">
                  <c:v>95</c:v>
                </c:pt>
                <c:pt idx="3727">
                  <c:v>90</c:v>
                </c:pt>
                <c:pt idx="3728">
                  <c:v>113</c:v>
                </c:pt>
                <c:pt idx="3729">
                  <c:v>91</c:v>
                </c:pt>
                <c:pt idx="3730">
                  <c:v>98</c:v>
                </c:pt>
                <c:pt idx="3731">
                  <c:v>94</c:v>
                </c:pt>
                <c:pt idx="3732">
                  <c:v>96</c:v>
                </c:pt>
                <c:pt idx="3733">
                  <c:v>100</c:v>
                </c:pt>
                <c:pt idx="3734">
                  <c:v>90</c:v>
                </c:pt>
                <c:pt idx="3735">
                  <c:v>76</c:v>
                </c:pt>
                <c:pt idx="3736">
                  <c:v>75</c:v>
                </c:pt>
                <c:pt idx="3737">
                  <c:v>78</c:v>
                </c:pt>
                <c:pt idx="3738">
                  <c:v>90</c:v>
                </c:pt>
                <c:pt idx="3739">
                  <c:v>92</c:v>
                </c:pt>
                <c:pt idx="3740">
                  <c:v>99</c:v>
                </c:pt>
                <c:pt idx="3741">
                  <c:v>81</c:v>
                </c:pt>
                <c:pt idx="3742">
                  <c:v>151</c:v>
                </c:pt>
                <c:pt idx="3743">
                  <c:v>86</c:v>
                </c:pt>
                <c:pt idx="3744">
                  <c:v>106</c:v>
                </c:pt>
                <c:pt idx="3745">
                  <c:v>80</c:v>
                </c:pt>
                <c:pt idx="3746">
                  <c:v>96</c:v>
                </c:pt>
                <c:pt idx="3747">
                  <c:v>99</c:v>
                </c:pt>
                <c:pt idx="3748">
                  <c:v>85</c:v>
                </c:pt>
                <c:pt idx="3749">
                  <c:v>101</c:v>
                </c:pt>
                <c:pt idx="3750">
                  <c:v>97</c:v>
                </c:pt>
                <c:pt idx="3751">
                  <c:v>103</c:v>
                </c:pt>
                <c:pt idx="3752">
                  <c:v>86</c:v>
                </c:pt>
                <c:pt idx="3753">
                  <c:v>106</c:v>
                </c:pt>
                <c:pt idx="3754">
                  <c:v>89</c:v>
                </c:pt>
                <c:pt idx="3755">
                  <c:v>97</c:v>
                </c:pt>
                <c:pt idx="3756">
                  <c:v>88</c:v>
                </c:pt>
                <c:pt idx="3757">
                  <c:v>92</c:v>
                </c:pt>
                <c:pt idx="3758">
                  <c:v>97</c:v>
                </c:pt>
                <c:pt idx="3759">
                  <c:v>78</c:v>
                </c:pt>
                <c:pt idx="3760">
                  <c:v>85</c:v>
                </c:pt>
                <c:pt idx="3761">
                  <c:v>88</c:v>
                </c:pt>
                <c:pt idx="3762">
                  <c:v>93</c:v>
                </c:pt>
                <c:pt idx="3763">
                  <c:v>72</c:v>
                </c:pt>
                <c:pt idx="3764">
                  <c:v>80</c:v>
                </c:pt>
                <c:pt idx="3765">
                  <c:v>91</c:v>
                </c:pt>
                <c:pt idx="3766">
                  <c:v>90</c:v>
                </c:pt>
                <c:pt idx="3767">
                  <c:v>111</c:v>
                </c:pt>
                <c:pt idx="3768">
                  <c:v>81</c:v>
                </c:pt>
                <c:pt idx="3769">
                  <c:v>110</c:v>
                </c:pt>
                <c:pt idx="3770">
                  <c:v>81</c:v>
                </c:pt>
                <c:pt idx="3771">
                  <c:v>90</c:v>
                </c:pt>
                <c:pt idx="3772">
                  <c:v>88</c:v>
                </c:pt>
                <c:pt idx="3773">
                  <c:v>84</c:v>
                </c:pt>
                <c:pt idx="3774">
                  <c:v>87</c:v>
                </c:pt>
                <c:pt idx="3775">
                  <c:v>100</c:v>
                </c:pt>
                <c:pt idx="3776">
                  <c:v>82</c:v>
                </c:pt>
                <c:pt idx="3777">
                  <c:v>82</c:v>
                </c:pt>
                <c:pt idx="3778">
                  <c:v>98</c:v>
                </c:pt>
                <c:pt idx="3779">
                  <c:v>98</c:v>
                </c:pt>
                <c:pt idx="3780">
                  <c:v>90</c:v>
                </c:pt>
                <c:pt idx="3781">
                  <c:v>90</c:v>
                </c:pt>
                <c:pt idx="3782">
                  <c:v>78</c:v>
                </c:pt>
                <c:pt idx="3783">
                  <c:v>102</c:v>
                </c:pt>
                <c:pt idx="3784">
                  <c:v>65</c:v>
                </c:pt>
                <c:pt idx="3785">
                  <c:v>97</c:v>
                </c:pt>
                <c:pt idx="3786">
                  <c:v>100</c:v>
                </c:pt>
                <c:pt idx="3787">
                  <c:v>85</c:v>
                </c:pt>
                <c:pt idx="3788">
                  <c:v>88</c:v>
                </c:pt>
                <c:pt idx="3789">
                  <c:v>108</c:v>
                </c:pt>
                <c:pt idx="3790">
                  <c:v>110</c:v>
                </c:pt>
                <c:pt idx="3791">
                  <c:v>90</c:v>
                </c:pt>
                <c:pt idx="3792">
                  <c:v>111</c:v>
                </c:pt>
                <c:pt idx="3793">
                  <c:v>77</c:v>
                </c:pt>
                <c:pt idx="3794">
                  <c:v>80</c:v>
                </c:pt>
                <c:pt idx="3795">
                  <c:v>81</c:v>
                </c:pt>
                <c:pt idx="3796">
                  <c:v>95</c:v>
                </c:pt>
                <c:pt idx="3797">
                  <c:v>90</c:v>
                </c:pt>
              </c:numCache>
            </c:numRef>
          </c:xVal>
          <c:yVal>
            <c:numRef>
              <c:f>'Movie Duration'!$B$2:$B$3799</c:f>
              <c:numCache>
                <c:formatCode>General</c:formatCode>
                <c:ptCount val="379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</c:v>
                </c:pt>
                <c:pt idx="2657">
                  <c:v>7.1</c:v>
                </c:pt>
                <c:pt idx="2658">
                  <c:v>7</c:v>
                </c:pt>
                <c:pt idx="2659">
                  <c:v>7.7</c:v>
                </c:pt>
                <c:pt idx="2660">
                  <c:v>7.1</c:v>
                </c:pt>
                <c:pt idx="2661">
                  <c:v>6.8</c:v>
                </c:pt>
                <c:pt idx="2662">
                  <c:v>7.5</c:v>
                </c:pt>
                <c:pt idx="2663">
                  <c:v>6.3</c:v>
                </c:pt>
                <c:pt idx="2664">
                  <c:v>7.3</c:v>
                </c:pt>
                <c:pt idx="2665">
                  <c:v>6.8</c:v>
                </c:pt>
                <c:pt idx="2666">
                  <c:v>7.2</c:v>
                </c:pt>
                <c:pt idx="2667">
                  <c:v>6.4</c:v>
                </c:pt>
                <c:pt idx="2668">
                  <c:v>6</c:v>
                </c:pt>
                <c:pt idx="2669">
                  <c:v>6.4</c:v>
                </c:pt>
                <c:pt idx="2670">
                  <c:v>7.5</c:v>
                </c:pt>
                <c:pt idx="2671">
                  <c:v>7.1</c:v>
                </c:pt>
                <c:pt idx="2672">
                  <c:v>4.5999999999999996</c:v>
                </c:pt>
                <c:pt idx="2673">
                  <c:v>7.7</c:v>
                </c:pt>
                <c:pt idx="2674">
                  <c:v>5.6</c:v>
                </c:pt>
                <c:pt idx="2675">
                  <c:v>7.5</c:v>
                </c:pt>
                <c:pt idx="2676">
                  <c:v>5.8</c:v>
                </c:pt>
                <c:pt idx="2677">
                  <c:v>8.3000000000000007</c:v>
                </c:pt>
                <c:pt idx="2678">
                  <c:v>6.6</c:v>
                </c:pt>
                <c:pt idx="2679">
                  <c:v>7.5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5.8</c:v>
                </c:pt>
                <c:pt idx="2718">
                  <c:v>6.4</c:v>
                </c:pt>
                <c:pt idx="2719">
                  <c:v>6</c:v>
                </c:pt>
                <c:pt idx="2720">
                  <c:v>6.9</c:v>
                </c:pt>
                <c:pt idx="2721">
                  <c:v>5.5</c:v>
                </c:pt>
                <c:pt idx="2722">
                  <c:v>5.4</c:v>
                </c:pt>
                <c:pt idx="2723">
                  <c:v>8.3000000000000007</c:v>
                </c:pt>
                <c:pt idx="2724">
                  <c:v>7.9</c:v>
                </c:pt>
                <c:pt idx="2725">
                  <c:v>6.5</c:v>
                </c:pt>
                <c:pt idx="2726">
                  <c:v>6.4</c:v>
                </c:pt>
                <c:pt idx="2727">
                  <c:v>5.8</c:v>
                </c:pt>
                <c:pt idx="2728">
                  <c:v>6.6</c:v>
                </c:pt>
                <c:pt idx="2729">
                  <c:v>8.3000000000000007</c:v>
                </c:pt>
                <c:pt idx="2730">
                  <c:v>6.2</c:v>
                </c:pt>
                <c:pt idx="2731">
                  <c:v>6.9</c:v>
                </c:pt>
                <c:pt idx="2732">
                  <c:v>5.9</c:v>
                </c:pt>
                <c:pt idx="2733">
                  <c:v>6.1</c:v>
                </c:pt>
                <c:pt idx="2734">
                  <c:v>5.8</c:v>
                </c:pt>
                <c:pt idx="2735">
                  <c:v>5.9</c:v>
                </c:pt>
                <c:pt idx="2736">
                  <c:v>5.5</c:v>
                </c:pt>
                <c:pt idx="2737">
                  <c:v>5</c:v>
                </c:pt>
                <c:pt idx="2738">
                  <c:v>7</c:v>
                </c:pt>
                <c:pt idx="2739">
                  <c:v>6.4</c:v>
                </c:pt>
                <c:pt idx="2740">
                  <c:v>5.9</c:v>
                </c:pt>
                <c:pt idx="2741">
                  <c:v>7</c:v>
                </c:pt>
                <c:pt idx="2742">
                  <c:v>6.1</c:v>
                </c:pt>
                <c:pt idx="2743">
                  <c:v>6.9</c:v>
                </c:pt>
                <c:pt idx="2744">
                  <c:v>7.5</c:v>
                </c:pt>
                <c:pt idx="2745">
                  <c:v>7.3</c:v>
                </c:pt>
                <c:pt idx="2746">
                  <c:v>6.5</c:v>
                </c:pt>
                <c:pt idx="2747">
                  <c:v>6.2</c:v>
                </c:pt>
                <c:pt idx="2748">
                  <c:v>6</c:v>
                </c:pt>
                <c:pt idx="2749">
                  <c:v>6.3</c:v>
                </c:pt>
                <c:pt idx="2750">
                  <c:v>5.8</c:v>
                </c:pt>
                <c:pt idx="2751">
                  <c:v>6.1</c:v>
                </c:pt>
                <c:pt idx="2752">
                  <c:v>6.9</c:v>
                </c:pt>
                <c:pt idx="2753">
                  <c:v>5.4</c:v>
                </c:pt>
                <c:pt idx="2754">
                  <c:v>6.7</c:v>
                </c:pt>
                <c:pt idx="2755">
                  <c:v>7.4</c:v>
                </c:pt>
                <c:pt idx="2756">
                  <c:v>5.6</c:v>
                </c:pt>
                <c:pt idx="2757">
                  <c:v>6.5</c:v>
                </c:pt>
                <c:pt idx="2758">
                  <c:v>6.5</c:v>
                </c:pt>
                <c:pt idx="2759">
                  <c:v>5.8</c:v>
                </c:pt>
                <c:pt idx="2760">
                  <c:v>5</c:v>
                </c:pt>
                <c:pt idx="2761">
                  <c:v>5.5</c:v>
                </c:pt>
                <c:pt idx="2762">
                  <c:v>6.5</c:v>
                </c:pt>
                <c:pt idx="2763">
                  <c:v>7.2</c:v>
                </c:pt>
                <c:pt idx="2764">
                  <c:v>5.2</c:v>
                </c:pt>
                <c:pt idx="2765">
                  <c:v>5.7</c:v>
                </c:pt>
                <c:pt idx="2766">
                  <c:v>4.7</c:v>
                </c:pt>
                <c:pt idx="2767">
                  <c:v>5.9</c:v>
                </c:pt>
                <c:pt idx="2768">
                  <c:v>6.8</c:v>
                </c:pt>
                <c:pt idx="2769">
                  <c:v>5.9</c:v>
                </c:pt>
                <c:pt idx="2770">
                  <c:v>7.7</c:v>
                </c:pt>
                <c:pt idx="2771">
                  <c:v>4.4000000000000004</c:v>
                </c:pt>
                <c:pt idx="2772">
                  <c:v>6.6</c:v>
                </c:pt>
                <c:pt idx="2773">
                  <c:v>6.7</c:v>
                </c:pt>
                <c:pt idx="2774">
                  <c:v>5.5</c:v>
                </c:pt>
                <c:pt idx="2775">
                  <c:v>6.5</c:v>
                </c:pt>
                <c:pt idx="2776">
                  <c:v>6.2</c:v>
                </c:pt>
                <c:pt idx="2777">
                  <c:v>7.1</c:v>
                </c:pt>
                <c:pt idx="2778">
                  <c:v>6.1</c:v>
                </c:pt>
                <c:pt idx="2779">
                  <c:v>6</c:v>
                </c:pt>
                <c:pt idx="2780">
                  <c:v>7.4</c:v>
                </c:pt>
                <c:pt idx="2781">
                  <c:v>5.9</c:v>
                </c:pt>
                <c:pt idx="2782">
                  <c:v>4.0999999999999996</c:v>
                </c:pt>
                <c:pt idx="2783">
                  <c:v>5.9</c:v>
                </c:pt>
                <c:pt idx="2784">
                  <c:v>7</c:v>
                </c:pt>
                <c:pt idx="2785">
                  <c:v>6.8</c:v>
                </c:pt>
                <c:pt idx="2786">
                  <c:v>7.4</c:v>
                </c:pt>
                <c:pt idx="2787">
                  <c:v>7.1</c:v>
                </c:pt>
                <c:pt idx="2788">
                  <c:v>7</c:v>
                </c:pt>
                <c:pt idx="2789">
                  <c:v>5.8</c:v>
                </c:pt>
                <c:pt idx="2790">
                  <c:v>7.8</c:v>
                </c:pt>
                <c:pt idx="2791">
                  <c:v>6.5</c:v>
                </c:pt>
                <c:pt idx="2792">
                  <c:v>7</c:v>
                </c:pt>
                <c:pt idx="2793">
                  <c:v>6.3</c:v>
                </c:pt>
                <c:pt idx="2794">
                  <c:v>5.3</c:v>
                </c:pt>
                <c:pt idx="2795">
                  <c:v>5.5</c:v>
                </c:pt>
                <c:pt idx="2796">
                  <c:v>7.4</c:v>
                </c:pt>
                <c:pt idx="2797">
                  <c:v>4.3</c:v>
                </c:pt>
                <c:pt idx="2798">
                  <c:v>5.2</c:v>
                </c:pt>
                <c:pt idx="2799">
                  <c:v>6.7</c:v>
                </c:pt>
                <c:pt idx="2800">
                  <c:v>8.6</c:v>
                </c:pt>
                <c:pt idx="2801">
                  <c:v>6.1</c:v>
                </c:pt>
                <c:pt idx="2802">
                  <c:v>5.8</c:v>
                </c:pt>
                <c:pt idx="2803">
                  <c:v>7.7</c:v>
                </c:pt>
                <c:pt idx="2804">
                  <c:v>8</c:v>
                </c:pt>
                <c:pt idx="2805">
                  <c:v>5.6</c:v>
                </c:pt>
                <c:pt idx="2806">
                  <c:v>6.7</c:v>
                </c:pt>
                <c:pt idx="2807">
                  <c:v>6.6</c:v>
                </c:pt>
                <c:pt idx="2808">
                  <c:v>4.0999999999999996</c:v>
                </c:pt>
                <c:pt idx="2809">
                  <c:v>7.3</c:v>
                </c:pt>
                <c:pt idx="2810">
                  <c:v>7.1</c:v>
                </c:pt>
                <c:pt idx="2811">
                  <c:v>6.5</c:v>
                </c:pt>
                <c:pt idx="2812">
                  <c:v>7</c:v>
                </c:pt>
                <c:pt idx="2813">
                  <c:v>5.5</c:v>
                </c:pt>
                <c:pt idx="2814">
                  <c:v>6.6</c:v>
                </c:pt>
                <c:pt idx="2815">
                  <c:v>7.1</c:v>
                </c:pt>
                <c:pt idx="2816">
                  <c:v>7.9</c:v>
                </c:pt>
                <c:pt idx="2817">
                  <c:v>7.1</c:v>
                </c:pt>
                <c:pt idx="2818">
                  <c:v>5.6</c:v>
                </c:pt>
                <c:pt idx="2819">
                  <c:v>7.3</c:v>
                </c:pt>
                <c:pt idx="2820">
                  <c:v>3.3</c:v>
                </c:pt>
                <c:pt idx="2821">
                  <c:v>6.5</c:v>
                </c:pt>
                <c:pt idx="2822">
                  <c:v>4.8</c:v>
                </c:pt>
                <c:pt idx="2823">
                  <c:v>5.2</c:v>
                </c:pt>
                <c:pt idx="2824">
                  <c:v>6.3</c:v>
                </c:pt>
                <c:pt idx="2825">
                  <c:v>7.2</c:v>
                </c:pt>
                <c:pt idx="2826">
                  <c:v>6.8</c:v>
                </c:pt>
                <c:pt idx="2827">
                  <c:v>5.7</c:v>
                </c:pt>
                <c:pt idx="2828">
                  <c:v>7.2</c:v>
                </c:pt>
                <c:pt idx="2829">
                  <c:v>6.9</c:v>
                </c:pt>
                <c:pt idx="2830">
                  <c:v>6.2</c:v>
                </c:pt>
                <c:pt idx="2831">
                  <c:v>6.7</c:v>
                </c:pt>
                <c:pt idx="2832">
                  <c:v>6.5</c:v>
                </c:pt>
                <c:pt idx="2833">
                  <c:v>7.2</c:v>
                </c:pt>
                <c:pt idx="2834">
                  <c:v>5.3</c:v>
                </c:pt>
                <c:pt idx="2835">
                  <c:v>6.7</c:v>
                </c:pt>
                <c:pt idx="2836">
                  <c:v>3.6</c:v>
                </c:pt>
                <c:pt idx="2837">
                  <c:v>5.7</c:v>
                </c:pt>
                <c:pt idx="2838">
                  <c:v>7.3</c:v>
                </c:pt>
                <c:pt idx="2839">
                  <c:v>5</c:v>
                </c:pt>
                <c:pt idx="2840">
                  <c:v>6.6</c:v>
                </c:pt>
                <c:pt idx="2841">
                  <c:v>6.6</c:v>
                </c:pt>
                <c:pt idx="2842">
                  <c:v>7.3</c:v>
                </c:pt>
                <c:pt idx="2843">
                  <c:v>6.2</c:v>
                </c:pt>
                <c:pt idx="2844">
                  <c:v>6.6</c:v>
                </c:pt>
                <c:pt idx="2845">
                  <c:v>6.3</c:v>
                </c:pt>
                <c:pt idx="2846">
                  <c:v>3.3</c:v>
                </c:pt>
                <c:pt idx="2847">
                  <c:v>6.2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6.9</c:v>
                </c:pt>
                <c:pt idx="2856">
                  <c:v>7.3</c:v>
                </c:pt>
                <c:pt idx="2857">
                  <c:v>6.7</c:v>
                </c:pt>
                <c:pt idx="2858">
                  <c:v>6.1</c:v>
                </c:pt>
                <c:pt idx="2859">
                  <c:v>6.9</c:v>
                </c:pt>
                <c:pt idx="2860">
                  <c:v>7.9</c:v>
                </c:pt>
                <c:pt idx="2861">
                  <c:v>4.5</c:v>
                </c:pt>
                <c:pt idx="2862">
                  <c:v>7.6</c:v>
                </c:pt>
                <c:pt idx="2863">
                  <c:v>7.5</c:v>
                </c:pt>
                <c:pt idx="2864">
                  <c:v>6</c:v>
                </c:pt>
                <c:pt idx="2865">
                  <c:v>7.1</c:v>
                </c:pt>
                <c:pt idx="2866">
                  <c:v>6.9</c:v>
                </c:pt>
                <c:pt idx="2867">
                  <c:v>8.5</c:v>
                </c:pt>
                <c:pt idx="2868">
                  <c:v>7.5</c:v>
                </c:pt>
                <c:pt idx="2869">
                  <c:v>6.6</c:v>
                </c:pt>
                <c:pt idx="2870">
                  <c:v>8</c:v>
                </c:pt>
                <c:pt idx="2871">
                  <c:v>7</c:v>
                </c:pt>
                <c:pt idx="2872">
                  <c:v>6.8</c:v>
                </c:pt>
                <c:pt idx="2873">
                  <c:v>6.7</c:v>
                </c:pt>
                <c:pt idx="2874">
                  <c:v>6.5</c:v>
                </c:pt>
                <c:pt idx="2875">
                  <c:v>8</c:v>
                </c:pt>
                <c:pt idx="2876">
                  <c:v>6.5</c:v>
                </c:pt>
                <c:pt idx="2877">
                  <c:v>4.9000000000000004</c:v>
                </c:pt>
                <c:pt idx="2878">
                  <c:v>7.1</c:v>
                </c:pt>
                <c:pt idx="2879">
                  <c:v>7</c:v>
                </c:pt>
                <c:pt idx="2880">
                  <c:v>7</c:v>
                </c:pt>
                <c:pt idx="2881">
                  <c:v>4.5</c:v>
                </c:pt>
                <c:pt idx="2882">
                  <c:v>7.7</c:v>
                </c:pt>
                <c:pt idx="2883">
                  <c:v>6.7</c:v>
                </c:pt>
                <c:pt idx="2884">
                  <c:v>7</c:v>
                </c:pt>
                <c:pt idx="2885">
                  <c:v>6.5</c:v>
                </c:pt>
                <c:pt idx="2886">
                  <c:v>6.2</c:v>
                </c:pt>
                <c:pt idx="2887">
                  <c:v>5.7</c:v>
                </c:pt>
                <c:pt idx="2888">
                  <c:v>6.4</c:v>
                </c:pt>
                <c:pt idx="2889">
                  <c:v>5.4</c:v>
                </c:pt>
                <c:pt idx="2890">
                  <c:v>6.6</c:v>
                </c:pt>
                <c:pt idx="2891">
                  <c:v>6.1</c:v>
                </c:pt>
                <c:pt idx="2892">
                  <c:v>7.6</c:v>
                </c:pt>
                <c:pt idx="2893">
                  <c:v>6.2</c:v>
                </c:pt>
                <c:pt idx="2894">
                  <c:v>6.6</c:v>
                </c:pt>
                <c:pt idx="2895">
                  <c:v>7.3</c:v>
                </c:pt>
                <c:pt idx="2896">
                  <c:v>4.2</c:v>
                </c:pt>
                <c:pt idx="2897">
                  <c:v>6.5</c:v>
                </c:pt>
                <c:pt idx="2898">
                  <c:v>6.5</c:v>
                </c:pt>
                <c:pt idx="2899">
                  <c:v>5.7</c:v>
                </c:pt>
                <c:pt idx="2900">
                  <c:v>7.3</c:v>
                </c:pt>
                <c:pt idx="2901">
                  <c:v>6.9</c:v>
                </c:pt>
                <c:pt idx="2902">
                  <c:v>5</c:v>
                </c:pt>
                <c:pt idx="2903">
                  <c:v>7.3</c:v>
                </c:pt>
                <c:pt idx="2904">
                  <c:v>6.5</c:v>
                </c:pt>
                <c:pt idx="2905">
                  <c:v>2.1</c:v>
                </c:pt>
                <c:pt idx="2906">
                  <c:v>7</c:v>
                </c:pt>
                <c:pt idx="2907">
                  <c:v>8</c:v>
                </c:pt>
                <c:pt idx="2908">
                  <c:v>6.9</c:v>
                </c:pt>
                <c:pt idx="2909">
                  <c:v>7.1</c:v>
                </c:pt>
                <c:pt idx="2910">
                  <c:v>6.7</c:v>
                </c:pt>
                <c:pt idx="2911">
                  <c:v>8.9</c:v>
                </c:pt>
                <c:pt idx="2912">
                  <c:v>7.9</c:v>
                </c:pt>
                <c:pt idx="2913">
                  <c:v>5.6</c:v>
                </c:pt>
                <c:pt idx="2914">
                  <c:v>8</c:v>
                </c:pt>
                <c:pt idx="2915">
                  <c:v>6.2</c:v>
                </c:pt>
                <c:pt idx="2916">
                  <c:v>7.9</c:v>
                </c:pt>
                <c:pt idx="2917">
                  <c:v>8.1</c:v>
                </c:pt>
                <c:pt idx="2918">
                  <c:v>7.6</c:v>
                </c:pt>
                <c:pt idx="2919">
                  <c:v>3.5</c:v>
                </c:pt>
                <c:pt idx="2920">
                  <c:v>7.6</c:v>
                </c:pt>
                <c:pt idx="2921">
                  <c:v>6.5</c:v>
                </c:pt>
                <c:pt idx="2922">
                  <c:v>5.6</c:v>
                </c:pt>
                <c:pt idx="2923">
                  <c:v>7.7</c:v>
                </c:pt>
                <c:pt idx="2924">
                  <c:v>5.2</c:v>
                </c:pt>
                <c:pt idx="2925">
                  <c:v>6.1</c:v>
                </c:pt>
                <c:pt idx="2926">
                  <c:v>7.4</c:v>
                </c:pt>
                <c:pt idx="2927">
                  <c:v>6.8</c:v>
                </c:pt>
                <c:pt idx="2928">
                  <c:v>6.4</c:v>
                </c:pt>
                <c:pt idx="2929">
                  <c:v>5.7</c:v>
                </c:pt>
                <c:pt idx="2930">
                  <c:v>6.7</c:v>
                </c:pt>
                <c:pt idx="2931">
                  <c:v>5.6</c:v>
                </c:pt>
                <c:pt idx="2932">
                  <c:v>7.6</c:v>
                </c:pt>
                <c:pt idx="2933">
                  <c:v>6.5</c:v>
                </c:pt>
                <c:pt idx="2934">
                  <c:v>6.3</c:v>
                </c:pt>
                <c:pt idx="2935">
                  <c:v>7.1</c:v>
                </c:pt>
                <c:pt idx="2936">
                  <c:v>7.1</c:v>
                </c:pt>
                <c:pt idx="2937">
                  <c:v>6.9</c:v>
                </c:pt>
                <c:pt idx="2938">
                  <c:v>5.4</c:v>
                </c:pt>
                <c:pt idx="2939">
                  <c:v>5.0999999999999996</c:v>
                </c:pt>
                <c:pt idx="2940">
                  <c:v>5.3</c:v>
                </c:pt>
                <c:pt idx="2941">
                  <c:v>7.3</c:v>
                </c:pt>
                <c:pt idx="2942">
                  <c:v>7.3</c:v>
                </c:pt>
                <c:pt idx="2943">
                  <c:v>7.1</c:v>
                </c:pt>
                <c:pt idx="2944">
                  <c:v>6</c:v>
                </c:pt>
                <c:pt idx="2945">
                  <c:v>6.6</c:v>
                </c:pt>
                <c:pt idx="2946">
                  <c:v>7.2</c:v>
                </c:pt>
                <c:pt idx="2947">
                  <c:v>7.2</c:v>
                </c:pt>
                <c:pt idx="2948">
                  <c:v>6.9</c:v>
                </c:pt>
                <c:pt idx="2949">
                  <c:v>6.8</c:v>
                </c:pt>
                <c:pt idx="2950">
                  <c:v>7.7</c:v>
                </c:pt>
                <c:pt idx="2951">
                  <c:v>7.4</c:v>
                </c:pt>
                <c:pt idx="2952">
                  <c:v>6.5</c:v>
                </c:pt>
                <c:pt idx="2953">
                  <c:v>6.4</c:v>
                </c:pt>
                <c:pt idx="2954">
                  <c:v>5.6</c:v>
                </c:pt>
                <c:pt idx="2955">
                  <c:v>6.8</c:v>
                </c:pt>
                <c:pt idx="2956">
                  <c:v>5.5</c:v>
                </c:pt>
                <c:pt idx="2957">
                  <c:v>6.9</c:v>
                </c:pt>
                <c:pt idx="2958">
                  <c:v>6</c:v>
                </c:pt>
                <c:pt idx="2959">
                  <c:v>6.4</c:v>
                </c:pt>
                <c:pt idx="2960">
                  <c:v>6.6</c:v>
                </c:pt>
                <c:pt idx="2961">
                  <c:v>5.3</c:v>
                </c:pt>
                <c:pt idx="2962">
                  <c:v>8.1</c:v>
                </c:pt>
                <c:pt idx="2963">
                  <c:v>6.9</c:v>
                </c:pt>
                <c:pt idx="2964">
                  <c:v>6.5</c:v>
                </c:pt>
                <c:pt idx="2965">
                  <c:v>7.4</c:v>
                </c:pt>
                <c:pt idx="2966">
                  <c:v>6.9</c:v>
                </c:pt>
                <c:pt idx="2967">
                  <c:v>6.7</c:v>
                </c:pt>
                <c:pt idx="2968">
                  <c:v>7.6</c:v>
                </c:pt>
                <c:pt idx="2969">
                  <c:v>5.4</c:v>
                </c:pt>
                <c:pt idx="2970">
                  <c:v>7.3</c:v>
                </c:pt>
                <c:pt idx="2971">
                  <c:v>6</c:v>
                </c:pt>
                <c:pt idx="2972">
                  <c:v>7.2</c:v>
                </c:pt>
                <c:pt idx="2973">
                  <c:v>6</c:v>
                </c:pt>
                <c:pt idx="2974">
                  <c:v>3.1</c:v>
                </c:pt>
                <c:pt idx="2975">
                  <c:v>6.9</c:v>
                </c:pt>
                <c:pt idx="2976">
                  <c:v>6.2</c:v>
                </c:pt>
                <c:pt idx="2977">
                  <c:v>6.9</c:v>
                </c:pt>
                <c:pt idx="2978">
                  <c:v>6.3</c:v>
                </c:pt>
                <c:pt idx="2979">
                  <c:v>6.7</c:v>
                </c:pt>
                <c:pt idx="2980">
                  <c:v>5.4</c:v>
                </c:pt>
                <c:pt idx="2981">
                  <c:v>8</c:v>
                </c:pt>
                <c:pt idx="2982">
                  <c:v>7</c:v>
                </c:pt>
                <c:pt idx="2983">
                  <c:v>7.2</c:v>
                </c:pt>
                <c:pt idx="2984">
                  <c:v>3.5</c:v>
                </c:pt>
                <c:pt idx="2985">
                  <c:v>7.5</c:v>
                </c:pt>
                <c:pt idx="2986">
                  <c:v>6.7</c:v>
                </c:pt>
                <c:pt idx="2987">
                  <c:v>9.1999999999999993</c:v>
                </c:pt>
                <c:pt idx="2988">
                  <c:v>6.1</c:v>
                </c:pt>
                <c:pt idx="2989">
                  <c:v>7.7</c:v>
                </c:pt>
                <c:pt idx="2990">
                  <c:v>7.6</c:v>
                </c:pt>
                <c:pt idx="2991">
                  <c:v>6.1</c:v>
                </c:pt>
                <c:pt idx="2992">
                  <c:v>4.9000000000000004</c:v>
                </c:pt>
                <c:pt idx="2993">
                  <c:v>6.8</c:v>
                </c:pt>
                <c:pt idx="2994">
                  <c:v>7</c:v>
                </c:pt>
                <c:pt idx="2995">
                  <c:v>5.7</c:v>
                </c:pt>
                <c:pt idx="2996">
                  <c:v>7.5</c:v>
                </c:pt>
                <c:pt idx="2997">
                  <c:v>7.4</c:v>
                </c:pt>
                <c:pt idx="2998">
                  <c:v>7.2</c:v>
                </c:pt>
                <c:pt idx="2999">
                  <c:v>6.8</c:v>
                </c:pt>
                <c:pt idx="3000">
                  <c:v>6.8</c:v>
                </c:pt>
                <c:pt idx="3001">
                  <c:v>5.2</c:v>
                </c:pt>
                <c:pt idx="3002">
                  <c:v>7.2</c:v>
                </c:pt>
                <c:pt idx="3003">
                  <c:v>4</c:v>
                </c:pt>
                <c:pt idx="3004">
                  <c:v>6.8</c:v>
                </c:pt>
                <c:pt idx="3005">
                  <c:v>6.9</c:v>
                </c:pt>
                <c:pt idx="3006">
                  <c:v>7.3</c:v>
                </c:pt>
                <c:pt idx="3007">
                  <c:v>6.1</c:v>
                </c:pt>
                <c:pt idx="3008">
                  <c:v>6</c:v>
                </c:pt>
                <c:pt idx="3009">
                  <c:v>7</c:v>
                </c:pt>
                <c:pt idx="3010">
                  <c:v>7.1</c:v>
                </c:pt>
                <c:pt idx="3011">
                  <c:v>6.2</c:v>
                </c:pt>
                <c:pt idx="3012">
                  <c:v>6.9</c:v>
                </c:pt>
                <c:pt idx="3013">
                  <c:v>7.6</c:v>
                </c:pt>
                <c:pt idx="3014">
                  <c:v>7.6</c:v>
                </c:pt>
                <c:pt idx="3015">
                  <c:v>6.4</c:v>
                </c:pt>
                <c:pt idx="3016">
                  <c:v>6.2</c:v>
                </c:pt>
                <c:pt idx="3017">
                  <c:v>7.5</c:v>
                </c:pt>
                <c:pt idx="3018">
                  <c:v>2</c:v>
                </c:pt>
                <c:pt idx="3019">
                  <c:v>6.2</c:v>
                </c:pt>
                <c:pt idx="3020">
                  <c:v>6.5</c:v>
                </c:pt>
                <c:pt idx="3021">
                  <c:v>7.9</c:v>
                </c:pt>
                <c:pt idx="3022">
                  <c:v>6.8</c:v>
                </c:pt>
                <c:pt idx="3023">
                  <c:v>6.3</c:v>
                </c:pt>
                <c:pt idx="3024">
                  <c:v>6.3</c:v>
                </c:pt>
                <c:pt idx="3025">
                  <c:v>6.6</c:v>
                </c:pt>
                <c:pt idx="3026">
                  <c:v>6.4</c:v>
                </c:pt>
                <c:pt idx="3027">
                  <c:v>7.5</c:v>
                </c:pt>
                <c:pt idx="3028">
                  <c:v>6.5</c:v>
                </c:pt>
                <c:pt idx="3029">
                  <c:v>7.2</c:v>
                </c:pt>
                <c:pt idx="3030">
                  <c:v>6.3</c:v>
                </c:pt>
                <c:pt idx="3031">
                  <c:v>7</c:v>
                </c:pt>
                <c:pt idx="3032">
                  <c:v>6.3</c:v>
                </c:pt>
                <c:pt idx="3033">
                  <c:v>2.2999999999999998</c:v>
                </c:pt>
                <c:pt idx="3034">
                  <c:v>7.1</c:v>
                </c:pt>
                <c:pt idx="3035">
                  <c:v>6.2</c:v>
                </c:pt>
                <c:pt idx="3036">
                  <c:v>6.7</c:v>
                </c:pt>
                <c:pt idx="3037">
                  <c:v>6.5</c:v>
                </c:pt>
                <c:pt idx="3038">
                  <c:v>5.9</c:v>
                </c:pt>
                <c:pt idx="3039">
                  <c:v>6</c:v>
                </c:pt>
                <c:pt idx="3040">
                  <c:v>6.9</c:v>
                </c:pt>
                <c:pt idx="3041">
                  <c:v>7.3</c:v>
                </c:pt>
                <c:pt idx="3042">
                  <c:v>7.7</c:v>
                </c:pt>
                <c:pt idx="3043">
                  <c:v>7.3</c:v>
                </c:pt>
                <c:pt idx="3044">
                  <c:v>7</c:v>
                </c:pt>
                <c:pt idx="3045">
                  <c:v>6.4</c:v>
                </c:pt>
                <c:pt idx="3046">
                  <c:v>5.6</c:v>
                </c:pt>
                <c:pt idx="3047">
                  <c:v>8.1999999999999993</c:v>
                </c:pt>
                <c:pt idx="3048">
                  <c:v>6.5</c:v>
                </c:pt>
                <c:pt idx="3049">
                  <c:v>8.1</c:v>
                </c:pt>
                <c:pt idx="3050">
                  <c:v>5.4</c:v>
                </c:pt>
                <c:pt idx="3051">
                  <c:v>6.3</c:v>
                </c:pt>
                <c:pt idx="3052">
                  <c:v>7.8</c:v>
                </c:pt>
                <c:pt idx="3053">
                  <c:v>6.8</c:v>
                </c:pt>
                <c:pt idx="3054">
                  <c:v>7.1</c:v>
                </c:pt>
                <c:pt idx="3055">
                  <c:v>6.2</c:v>
                </c:pt>
                <c:pt idx="3056">
                  <c:v>7.3</c:v>
                </c:pt>
                <c:pt idx="3057">
                  <c:v>5.9</c:v>
                </c:pt>
                <c:pt idx="3058">
                  <c:v>3.6</c:v>
                </c:pt>
                <c:pt idx="3059">
                  <c:v>7.7</c:v>
                </c:pt>
                <c:pt idx="3060">
                  <c:v>7.3</c:v>
                </c:pt>
                <c:pt idx="3061">
                  <c:v>7.4</c:v>
                </c:pt>
                <c:pt idx="3062">
                  <c:v>6.6</c:v>
                </c:pt>
                <c:pt idx="3063">
                  <c:v>6.9</c:v>
                </c:pt>
                <c:pt idx="3064">
                  <c:v>6.8</c:v>
                </c:pt>
                <c:pt idx="3065">
                  <c:v>7.3</c:v>
                </c:pt>
                <c:pt idx="3066">
                  <c:v>7.2</c:v>
                </c:pt>
                <c:pt idx="3067">
                  <c:v>7.7</c:v>
                </c:pt>
                <c:pt idx="3068">
                  <c:v>8.1</c:v>
                </c:pt>
                <c:pt idx="3069">
                  <c:v>7.7</c:v>
                </c:pt>
                <c:pt idx="3070">
                  <c:v>7.6</c:v>
                </c:pt>
                <c:pt idx="3071">
                  <c:v>7.2</c:v>
                </c:pt>
                <c:pt idx="3072">
                  <c:v>7.2</c:v>
                </c:pt>
                <c:pt idx="3073">
                  <c:v>8.1</c:v>
                </c:pt>
                <c:pt idx="3074">
                  <c:v>7.5</c:v>
                </c:pt>
                <c:pt idx="3075">
                  <c:v>8.1</c:v>
                </c:pt>
                <c:pt idx="3076">
                  <c:v>7.8</c:v>
                </c:pt>
                <c:pt idx="3077">
                  <c:v>7.8</c:v>
                </c:pt>
                <c:pt idx="3078">
                  <c:v>7.6</c:v>
                </c:pt>
                <c:pt idx="3079">
                  <c:v>7.4</c:v>
                </c:pt>
                <c:pt idx="3080">
                  <c:v>6.3</c:v>
                </c:pt>
                <c:pt idx="3081">
                  <c:v>6.9</c:v>
                </c:pt>
                <c:pt idx="3082">
                  <c:v>8.6</c:v>
                </c:pt>
                <c:pt idx="3083">
                  <c:v>5.0999999999999996</c:v>
                </c:pt>
                <c:pt idx="3084">
                  <c:v>6.4</c:v>
                </c:pt>
                <c:pt idx="3085">
                  <c:v>7.9</c:v>
                </c:pt>
                <c:pt idx="3086">
                  <c:v>6.9</c:v>
                </c:pt>
                <c:pt idx="3087">
                  <c:v>7.5</c:v>
                </c:pt>
                <c:pt idx="3088">
                  <c:v>7.2</c:v>
                </c:pt>
                <c:pt idx="3089">
                  <c:v>5.8</c:v>
                </c:pt>
                <c:pt idx="3090">
                  <c:v>2.9</c:v>
                </c:pt>
                <c:pt idx="3091">
                  <c:v>6.2</c:v>
                </c:pt>
                <c:pt idx="3092">
                  <c:v>6.8</c:v>
                </c:pt>
                <c:pt idx="3093">
                  <c:v>6.1</c:v>
                </c:pt>
                <c:pt idx="3094">
                  <c:v>7.7</c:v>
                </c:pt>
                <c:pt idx="3095">
                  <c:v>5.2</c:v>
                </c:pt>
                <c:pt idx="3096">
                  <c:v>6.8</c:v>
                </c:pt>
                <c:pt idx="3097">
                  <c:v>6.5</c:v>
                </c:pt>
                <c:pt idx="3098">
                  <c:v>7</c:v>
                </c:pt>
                <c:pt idx="3099">
                  <c:v>5.9</c:v>
                </c:pt>
                <c:pt idx="3100">
                  <c:v>7.1</c:v>
                </c:pt>
                <c:pt idx="3101">
                  <c:v>5.5</c:v>
                </c:pt>
                <c:pt idx="3102">
                  <c:v>7.4</c:v>
                </c:pt>
                <c:pt idx="3103">
                  <c:v>7.3</c:v>
                </c:pt>
                <c:pt idx="3104">
                  <c:v>4.5999999999999996</c:v>
                </c:pt>
                <c:pt idx="3105">
                  <c:v>7.2</c:v>
                </c:pt>
                <c:pt idx="3106">
                  <c:v>5.0999999999999996</c:v>
                </c:pt>
                <c:pt idx="3107">
                  <c:v>6.7</c:v>
                </c:pt>
                <c:pt idx="3108">
                  <c:v>5.3</c:v>
                </c:pt>
                <c:pt idx="3109">
                  <c:v>7.8</c:v>
                </c:pt>
                <c:pt idx="3110">
                  <c:v>6.7</c:v>
                </c:pt>
                <c:pt idx="3111">
                  <c:v>7.2</c:v>
                </c:pt>
                <c:pt idx="3112">
                  <c:v>5.8</c:v>
                </c:pt>
                <c:pt idx="3113">
                  <c:v>7</c:v>
                </c:pt>
                <c:pt idx="3114">
                  <c:v>3.8</c:v>
                </c:pt>
                <c:pt idx="3115">
                  <c:v>5.7</c:v>
                </c:pt>
                <c:pt idx="3116">
                  <c:v>6.7</c:v>
                </c:pt>
                <c:pt idx="3117">
                  <c:v>6.1</c:v>
                </c:pt>
                <c:pt idx="3118">
                  <c:v>6.2</c:v>
                </c:pt>
                <c:pt idx="3119">
                  <c:v>6.2</c:v>
                </c:pt>
                <c:pt idx="3120">
                  <c:v>4.7</c:v>
                </c:pt>
                <c:pt idx="3121">
                  <c:v>6.3</c:v>
                </c:pt>
                <c:pt idx="3122">
                  <c:v>7.3</c:v>
                </c:pt>
                <c:pt idx="3123">
                  <c:v>5.8</c:v>
                </c:pt>
                <c:pt idx="3124">
                  <c:v>7.1</c:v>
                </c:pt>
                <c:pt idx="3125">
                  <c:v>7.1</c:v>
                </c:pt>
                <c:pt idx="3126">
                  <c:v>6.7</c:v>
                </c:pt>
                <c:pt idx="3127">
                  <c:v>6.9</c:v>
                </c:pt>
                <c:pt idx="3128">
                  <c:v>2.1</c:v>
                </c:pt>
                <c:pt idx="3129">
                  <c:v>6.6</c:v>
                </c:pt>
                <c:pt idx="3130">
                  <c:v>8.3000000000000007</c:v>
                </c:pt>
                <c:pt idx="3131">
                  <c:v>7.2</c:v>
                </c:pt>
                <c:pt idx="3132">
                  <c:v>5.6</c:v>
                </c:pt>
                <c:pt idx="3133">
                  <c:v>7.7</c:v>
                </c:pt>
                <c:pt idx="3134">
                  <c:v>6.6</c:v>
                </c:pt>
                <c:pt idx="3135">
                  <c:v>7.4</c:v>
                </c:pt>
                <c:pt idx="3136">
                  <c:v>7.1</c:v>
                </c:pt>
                <c:pt idx="3137">
                  <c:v>7.9</c:v>
                </c:pt>
                <c:pt idx="3138">
                  <c:v>6.7</c:v>
                </c:pt>
                <c:pt idx="3139">
                  <c:v>6.6</c:v>
                </c:pt>
                <c:pt idx="3140">
                  <c:v>7.9</c:v>
                </c:pt>
                <c:pt idx="3141">
                  <c:v>4.9000000000000004</c:v>
                </c:pt>
                <c:pt idx="3142">
                  <c:v>7.2</c:v>
                </c:pt>
                <c:pt idx="3143">
                  <c:v>6.1</c:v>
                </c:pt>
                <c:pt idx="3144">
                  <c:v>5.3</c:v>
                </c:pt>
                <c:pt idx="3145">
                  <c:v>5</c:v>
                </c:pt>
                <c:pt idx="3146">
                  <c:v>7.6</c:v>
                </c:pt>
                <c:pt idx="3147">
                  <c:v>7.6</c:v>
                </c:pt>
                <c:pt idx="3148">
                  <c:v>6.6</c:v>
                </c:pt>
                <c:pt idx="3149">
                  <c:v>6.6</c:v>
                </c:pt>
                <c:pt idx="3150">
                  <c:v>7.3</c:v>
                </c:pt>
                <c:pt idx="3151">
                  <c:v>6.6</c:v>
                </c:pt>
                <c:pt idx="3152">
                  <c:v>6.9</c:v>
                </c:pt>
                <c:pt idx="3153">
                  <c:v>5.8</c:v>
                </c:pt>
                <c:pt idx="3154">
                  <c:v>4.4000000000000004</c:v>
                </c:pt>
                <c:pt idx="3155">
                  <c:v>6.6</c:v>
                </c:pt>
                <c:pt idx="3156">
                  <c:v>7.6</c:v>
                </c:pt>
                <c:pt idx="3157">
                  <c:v>4.5999999999999996</c:v>
                </c:pt>
                <c:pt idx="3158">
                  <c:v>6.8</c:v>
                </c:pt>
                <c:pt idx="3159">
                  <c:v>4.9000000000000004</c:v>
                </c:pt>
                <c:pt idx="3160">
                  <c:v>7.3</c:v>
                </c:pt>
                <c:pt idx="3161">
                  <c:v>5</c:v>
                </c:pt>
                <c:pt idx="3162">
                  <c:v>8</c:v>
                </c:pt>
                <c:pt idx="3163">
                  <c:v>5.2</c:v>
                </c:pt>
                <c:pt idx="3164">
                  <c:v>8.5</c:v>
                </c:pt>
                <c:pt idx="3165">
                  <c:v>6.5</c:v>
                </c:pt>
                <c:pt idx="3166">
                  <c:v>7.4</c:v>
                </c:pt>
                <c:pt idx="3167">
                  <c:v>7.7</c:v>
                </c:pt>
                <c:pt idx="3168">
                  <c:v>7.4</c:v>
                </c:pt>
                <c:pt idx="3169">
                  <c:v>5.0999999999999996</c:v>
                </c:pt>
                <c:pt idx="3170">
                  <c:v>5</c:v>
                </c:pt>
                <c:pt idx="3171">
                  <c:v>7.2</c:v>
                </c:pt>
                <c:pt idx="3172">
                  <c:v>6.4</c:v>
                </c:pt>
                <c:pt idx="3173">
                  <c:v>5.6</c:v>
                </c:pt>
                <c:pt idx="3174">
                  <c:v>6.1</c:v>
                </c:pt>
                <c:pt idx="3175">
                  <c:v>5.2</c:v>
                </c:pt>
                <c:pt idx="3176">
                  <c:v>7.3</c:v>
                </c:pt>
                <c:pt idx="3177">
                  <c:v>7.5</c:v>
                </c:pt>
                <c:pt idx="3178">
                  <c:v>4.5</c:v>
                </c:pt>
                <c:pt idx="3179">
                  <c:v>6.6</c:v>
                </c:pt>
                <c:pt idx="3180">
                  <c:v>5.3</c:v>
                </c:pt>
                <c:pt idx="3181">
                  <c:v>4.9000000000000004</c:v>
                </c:pt>
                <c:pt idx="3182">
                  <c:v>7.7</c:v>
                </c:pt>
                <c:pt idx="3183">
                  <c:v>8</c:v>
                </c:pt>
                <c:pt idx="3184">
                  <c:v>3.8</c:v>
                </c:pt>
                <c:pt idx="3185">
                  <c:v>7.6</c:v>
                </c:pt>
                <c:pt idx="3186">
                  <c:v>5.9</c:v>
                </c:pt>
                <c:pt idx="3187">
                  <c:v>6.2</c:v>
                </c:pt>
                <c:pt idx="3188">
                  <c:v>7.2</c:v>
                </c:pt>
                <c:pt idx="3189">
                  <c:v>6.3</c:v>
                </c:pt>
                <c:pt idx="3190">
                  <c:v>5.2</c:v>
                </c:pt>
                <c:pt idx="3191">
                  <c:v>6.9</c:v>
                </c:pt>
                <c:pt idx="3192">
                  <c:v>6.8</c:v>
                </c:pt>
                <c:pt idx="3193">
                  <c:v>3.5</c:v>
                </c:pt>
                <c:pt idx="3194">
                  <c:v>6.1</c:v>
                </c:pt>
                <c:pt idx="3195">
                  <c:v>4.5</c:v>
                </c:pt>
                <c:pt idx="3196">
                  <c:v>5.9</c:v>
                </c:pt>
                <c:pt idx="3197">
                  <c:v>6.9</c:v>
                </c:pt>
                <c:pt idx="3198">
                  <c:v>7.7</c:v>
                </c:pt>
                <c:pt idx="3199">
                  <c:v>5.3</c:v>
                </c:pt>
                <c:pt idx="3200">
                  <c:v>7</c:v>
                </c:pt>
                <c:pt idx="3201">
                  <c:v>6.6</c:v>
                </c:pt>
                <c:pt idx="3202">
                  <c:v>6.4</c:v>
                </c:pt>
                <c:pt idx="3203">
                  <c:v>7.9</c:v>
                </c:pt>
                <c:pt idx="3204">
                  <c:v>6.9</c:v>
                </c:pt>
                <c:pt idx="3205">
                  <c:v>7.7</c:v>
                </c:pt>
                <c:pt idx="3206">
                  <c:v>7.2</c:v>
                </c:pt>
                <c:pt idx="3207">
                  <c:v>6.8</c:v>
                </c:pt>
                <c:pt idx="3208">
                  <c:v>7.4</c:v>
                </c:pt>
                <c:pt idx="3209">
                  <c:v>4.5999999999999996</c:v>
                </c:pt>
                <c:pt idx="3210">
                  <c:v>6.4</c:v>
                </c:pt>
                <c:pt idx="3211">
                  <c:v>7</c:v>
                </c:pt>
                <c:pt idx="3212">
                  <c:v>7.7</c:v>
                </c:pt>
                <c:pt idx="3213">
                  <c:v>6.8</c:v>
                </c:pt>
                <c:pt idx="3214">
                  <c:v>7</c:v>
                </c:pt>
                <c:pt idx="3215">
                  <c:v>7</c:v>
                </c:pt>
                <c:pt idx="3216">
                  <c:v>6.3</c:v>
                </c:pt>
                <c:pt idx="3217">
                  <c:v>7.1</c:v>
                </c:pt>
                <c:pt idx="3218">
                  <c:v>4.4000000000000004</c:v>
                </c:pt>
                <c:pt idx="3219">
                  <c:v>7.1</c:v>
                </c:pt>
                <c:pt idx="3220">
                  <c:v>6.1</c:v>
                </c:pt>
                <c:pt idx="3221">
                  <c:v>7.3</c:v>
                </c:pt>
                <c:pt idx="3222">
                  <c:v>6.2</c:v>
                </c:pt>
                <c:pt idx="3223">
                  <c:v>6.2</c:v>
                </c:pt>
                <c:pt idx="3224">
                  <c:v>6.2</c:v>
                </c:pt>
                <c:pt idx="3225">
                  <c:v>3.3</c:v>
                </c:pt>
                <c:pt idx="3226">
                  <c:v>7.5</c:v>
                </c:pt>
                <c:pt idx="3227">
                  <c:v>7.4</c:v>
                </c:pt>
                <c:pt idx="3228">
                  <c:v>7.3</c:v>
                </c:pt>
                <c:pt idx="3229">
                  <c:v>8</c:v>
                </c:pt>
                <c:pt idx="3230">
                  <c:v>5.9</c:v>
                </c:pt>
                <c:pt idx="3231">
                  <c:v>6.8</c:v>
                </c:pt>
                <c:pt idx="3232">
                  <c:v>7.4</c:v>
                </c:pt>
                <c:pt idx="3233">
                  <c:v>6.7</c:v>
                </c:pt>
                <c:pt idx="3234">
                  <c:v>5.5</c:v>
                </c:pt>
                <c:pt idx="3235">
                  <c:v>5.7</c:v>
                </c:pt>
                <c:pt idx="3236">
                  <c:v>7.1</c:v>
                </c:pt>
                <c:pt idx="3237">
                  <c:v>7.2</c:v>
                </c:pt>
                <c:pt idx="3238">
                  <c:v>5.9</c:v>
                </c:pt>
                <c:pt idx="3239">
                  <c:v>6.7</c:v>
                </c:pt>
                <c:pt idx="3240">
                  <c:v>7.1</c:v>
                </c:pt>
                <c:pt idx="3241">
                  <c:v>7.7</c:v>
                </c:pt>
                <c:pt idx="3242">
                  <c:v>7.4</c:v>
                </c:pt>
                <c:pt idx="3243">
                  <c:v>8.4</c:v>
                </c:pt>
                <c:pt idx="3244">
                  <c:v>7.2</c:v>
                </c:pt>
                <c:pt idx="3245">
                  <c:v>5.4</c:v>
                </c:pt>
                <c:pt idx="3246">
                  <c:v>8.1</c:v>
                </c:pt>
                <c:pt idx="3247">
                  <c:v>7.8</c:v>
                </c:pt>
                <c:pt idx="3248">
                  <c:v>6.8</c:v>
                </c:pt>
                <c:pt idx="3249">
                  <c:v>7.7</c:v>
                </c:pt>
                <c:pt idx="3250">
                  <c:v>6.5</c:v>
                </c:pt>
                <c:pt idx="3251">
                  <c:v>7.3</c:v>
                </c:pt>
                <c:pt idx="3252">
                  <c:v>5.9</c:v>
                </c:pt>
                <c:pt idx="3253">
                  <c:v>8.6999999999999993</c:v>
                </c:pt>
                <c:pt idx="3254">
                  <c:v>6.7</c:v>
                </c:pt>
                <c:pt idx="3255">
                  <c:v>5.8</c:v>
                </c:pt>
                <c:pt idx="3256">
                  <c:v>6.1</c:v>
                </c:pt>
                <c:pt idx="3257">
                  <c:v>7.6</c:v>
                </c:pt>
                <c:pt idx="3258">
                  <c:v>7.2</c:v>
                </c:pt>
                <c:pt idx="3259">
                  <c:v>6.5</c:v>
                </c:pt>
                <c:pt idx="3260">
                  <c:v>7.3</c:v>
                </c:pt>
                <c:pt idx="3261">
                  <c:v>6.2</c:v>
                </c:pt>
                <c:pt idx="3262">
                  <c:v>5</c:v>
                </c:pt>
                <c:pt idx="3263">
                  <c:v>7.8</c:v>
                </c:pt>
                <c:pt idx="3264">
                  <c:v>8.1</c:v>
                </c:pt>
                <c:pt idx="3265">
                  <c:v>6.7</c:v>
                </c:pt>
                <c:pt idx="3266">
                  <c:v>7.1</c:v>
                </c:pt>
                <c:pt idx="3267">
                  <c:v>5.6</c:v>
                </c:pt>
                <c:pt idx="3268">
                  <c:v>7.6</c:v>
                </c:pt>
                <c:pt idx="3269">
                  <c:v>4.5999999999999996</c:v>
                </c:pt>
                <c:pt idx="3270">
                  <c:v>7.1</c:v>
                </c:pt>
                <c:pt idx="3271">
                  <c:v>7.3</c:v>
                </c:pt>
                <c:pt idx="3272">
                  <c:v>4</c:v>
                </c:pt>
                <c:pt idx="3273">
                  <c:v>8</c:v>
                </c:pt>
                <c:pt idx="3274">
                  <c:v>6.7</c:v>
                </c:pt>
                <c:pt idx="3275">
                  <c:v>4.5999999999999996</c:v>
                </c:pt>
                <c:pt idx="3276">
                  <c:v>4</c:v>
                </c:pt>
                <c:pt idx="3277">
                  <c:v>7</c:v>
                </c:pt>
                <c:pt idx="3278">
                  <c:v>5.9</c:v>
                </c:pt>
                <c:pt idx="3279">
                  <c:v>7.5</c:v>
                </c:pt>
                <c:pt idx="3280">
                  <c:v>4.7</c:v>
                </c:pt>
                <c:pt idx="3281">
                  <c:v>6.7</c:v>
                </c:pt>
                <c:pt idx="3282">
                  <c:v>6.7</c:v>
                </c:pt>
                <c:pt idx="3283">
                  <c:v>7.1</c:v>
                </c:pt>
                <c:pt idx="3284">
                  <c:v>2.7</c:v>
                </c:pt>
                <c:pt idx="3285">
                  <c:v>7.3</c:v>
                </c:pt>
                <c:pt idx="3286">
                  <c:v>7.6</c:v>
                </c:pt>
                <c:pt idx="3287">
                  <c:v>5.8</c:v>
                </c:pt>
                <c:pt idx="3288">
                  <c:v>6.5</c:v>
                </c:pt>
                <c:pt idx="3289">
                  <c:v>6.6</c:v>
                </c:pt>
                <c:pt idx="3290">
                  <c:v>6.9</c:v>
                </c:pt>
                <c:pt idx="3291">
                  <c:v>8.5</c:v>
                </c:pt>
                <c:pt idx="3292">
                  <c:v>4.8</c:v>
                </c:pt>
                <c:pt idx="3293">
                  <c:v>7</c:v>
                </c:pt>
                <c:pt idx="3294">
                  <c:v>5.4</c:v>
                </c:pt>
                <c:pt idx="3295">
                  <c:v>6.9</c:v>
                </c:pt>
                <c:pt idx="3296">
                  <c:v>6.6</c:v>
                </c:pt>
                <c:pt idx="3297">
                  <c:v>5.9</c:v>
                </c:pt>
                <c:pt idx="3298">
                  <c:v>6.3</c:v>
                </c:pt>
                <c:pt idx="3299">
                  <c:v>6.3</c:v>
                </c:pt>
                <c:pt idx="3300">
                  <c:v>7.7</c:v>
                </c:pt>
                <c:pt idx="3301">
                  <c:v>7</c:v>
                </c:pt>
                <c:pt idx="3302">
                  <c:v>6.3</c:v>
                </c:pt>
                <c:pt idx="3303">
                  <c:v>5.9</c:v>
                </c:pt>
                <c:pt idx="3304">
                  <c:v>6.2</c:v>
                </c:pt>
                <c:pt idx="3305">
                  <c:v>7.7</c:v>
                </c:pt>
                <c:pt idx="3306">
                  <c:v>6.5</c:v>
                </c:pt>
                <c:pt idx="3307">
                  <c:v>5.8</c:v>
                </c:pt>
                <c:pt idx="3308">
                  <c:v>6.1</c:v>
                </c:pt>
                <c:pt idx="3309">
                  <c:v>5.2</c:v>
                </c:pt>
                <c:pt idx="3310">
                  <c:v>8.1999999999999993</c:v>
                </c:pt>
                <c:pt idx="3311">
                  <c:v>6</c:v>
                </c:pt>
                <c:pt idx="3312">
                  <c:v>6.8</c:v>
                </c:pt>
                <c:pt idx="3313">
                  <c:v>7</c:v>
                </c:pt>
                <c:pt idx="3314">
                  <c:v>6.8</c:v>
                </c:pt>
                <c:pt idx="3315">
                  <c:v>7.1</c:v>
                </c:pt>
                <c:pt idx="3316">
                  <c:v>6.9</c:v>
                </c:pt>
                <c:pt idx="3317">
                  <c:v>6.9</c:v>
                </c:pt>
                <c:pt idx="3318">
                  <c:v>7.2</c:v>
                </c:pt>
                <c:pt idx="3319">
                  <c:v>7.8</c:v>
                </c:pt>
                <c:pt idx="3320">
                  <c:v>7.3</c:v>
                </c:pt>
                <c:pt idx="3321">
                  <c:v>7.5</c:v>
                </c:pt>
                <c:pt idx="3322">
                  <c:v>6</c:v>
                </c:pt>
                <c:pt idx="3323">
                  <c:v>6.8</c:v>
                </c:pt>
                <c:pt idx="3324">
                  <c:v>3.9</c:v>
                </c:pt>
                <c:pt idx="3325">
                  <c:v>6.1</c:v>
                </c:pt>
                <c:pt idx="3326">
                  <c:v>7.5</c:v>
                </c:pt>
                <c:pt idx="3327">
                  <c:v>8.1999999999999993</c:v>
                </c:pt>
                <c:pt idx="3328">
                  <c:v>7.8</c:v>
                </c:pt>
                <c:pt idx="3329">
                  <c:v>5.2</c:v>
                </c:pt>
                <c:pt idx="3330">
                  <c:v>6.8</c:v>
                </c:pt>
                <c:pt idx="3331">
                  <c:v>7</c:v>
                </c:pt>
                <c:pt idx="3332">
                  <c:v>6.5</c:v>
                </c:pt>
                <c:pt idx="3333">
                  <c:v>6.4</c:v>
                </c:pt>
                <c:pt idx="3334">
                  <c:v>5.3</c:v>
                </c:pt>
                <c:pt idx="3335">
                  <c:v>4.7</c:v>
                </c:pt>
                <c:pt idx="3336">
                  <c:v>7</c:v>
                </c:pt>
                <c:pt idx="3337">
                  <c:v>7.6</c:v>
                </c:pt>
                <c:pt idx="3338">
                  <c:v>7.1</c:v>
                </c:pt>
                <c:pt idx="3339">
                  <c:v>6.5</c:v>
                </c:pt>
                <c:pt idx="3340">
                  <c:v>8.5</c:v>
                </c:pt>
                <c:pt idx="3341">
                  <c:v>8.6999999999999993</c:v>
                </c:pt>
                <c:pt idx="3342">
                  <c:v>7.1</c:v>
                </c:pt>
                <c:pt idx="3343">
                  <c:v>8.3000000000000007</c:v>
                </c:pt>
                <c:pt idx="3344">
                  <c:v>7.4</c:v>
                </c:pt>
                <c:pt idx="3345">
                  <c:v>6.4</c:v>
                </c:pt>
                <c:pt idx="3346">
                  <c:v>7.5</c:v>
                </c:pt>
                <c:pt idx="3347">
                  <c:v>7.2</c:v>
                </c:pt>
                <c:pt idx="3348">
                  <c:v>7.6</c:v>
                </c:pt>
                <c:pt idx="3349">
                  <c:v>7.8</c:v>
                </c:pt>
                <c:pt idx="3350">
                  <c:v>8.1999999999999993</c:v>
                </c:pt>
                <c:pt idx="3351">
                  <c:v>6.6</c:v>
                </c:pt>
                <c:pt idx="3352">
                  <c:v>5.7</c:v>
                </c:pt>
                <c:pt idx="3353">
                  <c:v>7.4</c:v>
                </c:pt>
                <c:pt idx="3354">
                  <c:v>8</c:v>
                </c:pt>
                <c:pt idx="3355">
                  <c:v>5.4</c:v>
                </c:pt>
                <c:pt idx="3356">
                  <c:v>7.4</c:v>
                </c:pt>
                <c:pt idx="3357">
                  <c:v>5.7</c:v>
                </c:pt>
                <c:pt idx="3358">
                  <c:v>6.8</c:v>
                </c:pt>
                <c:pt idx="3359">
                  <c:v>5.4</c:v>
                </c:pt>
                <c:pt idx="3360">
                  <c:v>5.0999999999999996</c:v>
                </c:pt>
                <c:pt idx="3361">
                  <c:v>5.9</c:v>
                </c:pt>
                <c:pt idx="3362">
                  <c:v>8.1999999999999993</c:v>
                </c:pt>
                <c:pt idx="3363">
                  <c:v>5.3</c:v>
                </c:pt>
                <c:pt idx="3364">
                  <c:v>4.3</c:v>
                </c:pt>
                <c:pt idx="3365">
                  <c:v>7.2</c:v>
                </c:pt>
                <c:pt idx="3366">
                  <c:v>5.9</c:v>
                </c:pt>
                <c:pt idx="3367">
                  <c:v>3</c:v>
                </c:pt>
                <c:pt idx="3368">
                  <c:v>7.9</c:v>
                </c:pt>
                <c:pt idx="3369">
                  <c:v>3.2</c:v>
                </c:pt>
                <c:pt idx="3370">
                  <c:v>6.5</c:v>
                </c:pt>
                <c:pt idx="3371">
                  <c:v>7</c:v>
                </c:pt>
                <c:pt idx="3372">
                  <c:v>6.9</c:v>
                </c:pt>
                <c:pt idx="3373">
                  <c:v>4.4000000000000004</c:v>
                </c:pt>
                <c:pt idx="3374">
                  <c:v>6</c:v>
                </c:pt>
                <c:pt idx="3375">
                  <c:v>5.3</c:v>
                </c:pt>
                <c:pt idx="3376">
                  <c:v>5.3</c:v>
                </c:pt>
                <c:pt idx="3377">
                  <c:v>7.1</c:v>
                </c:pt>
                <c:pt idx="3378">
                  <c:v>5.4</c:v>
                </c:pt>
                <c:pt idx="3379">
                  <c:v>6.9</c:v>
                </c:pt>
                <c:pt idx="3380">
                  <c:v>7.3</c:v>
                </c:pt>
                <c:pt idx="3381">
                  <c:v>7.8</c:v>
                </c:pt>
                <c:pt idx="3382">
                  <c:v>6.6</c:v>
                </c:pt>
                <c:pt idx="3383">
                  <c:v>5.4</c:v>
                </c:pt>
                <c:pt idx="3384">
                  <c:v>8.4</c:v>
                </c:pt>
                <c:pt idx="3385">
                  <c:v>6.3</c:v>
                </c:pt>
                <c:pt idx="3386">
                  <c:v>6.1</c:v>
                </c:pt>
                <c:pt idx="3387">
                  <c:v>5</c:v>
                </c:pt>
                <c:pt idx="3388">
                  <c:v>7.2</c:v>
                </c:pt>
                <c:pt idx="3389">
                  <c:v>5.3</c:v>
                </c:pt>
                <c:pt idx="3390">
                  <c:v>5.3</c:v>
                </c:pt>
                <c:pt idx="3391">
                  <c:v>7.4</c:v>
                </c:pt>
                <c:pt idx="3392">
                  <c:v>5.9</c:v>
                </c:pt>
                <c:pt idx="3393">
                  <c:v>4.0999999999999996</c:v>
                </c:pt>
                <c:pt idx="3394">
                  <c:v>6.7</c:v>
                </c:pt>
                <c:pt idx="3395">
                  <c:v>5.8</c:v>
                </c:pt>
                <c:pt idx="3396">
                  <c:v>5.9</c:v>
                </c:pt>
                <c:pt idx="3397">
                  <c:v>8</c:v>
                </c:pt>
                <c:pt idx="3398">
                  <c:v>6.5</c:v>
                </c:pt>
                <c:pt idx="3399">
                  <c:v>6.4</c:v>
                </c:pt>
                <c:pt idx="3400">
                  <c:v>6.8</c:v>
                </c:pt>
                <c:pt idx="3401">
                  <c:v>7.4</c:v>
                </c:pt>
                <c:pt idx="3402">
                  <c:v>8.3000000000000007</c:v>
                </c:pt>
                <c:pt idx="3403">
                  <c:v>5.3</c:v>
                </c:pt>
                <c:pt idx="3404">
                  <c:v>8.1</c:v>
                </c:pt>
                <c:pt idx="3405">
                  <c:v>8</c:v>
                </c:pt>
                <c:pt idx="3406">
                  <c:v>5.7</c:v>
                </c:pt>
                <c:pt idx="3407">
                  <c:v>7.1</c:v>
                </c:pt>
                <c:pt idx="3408">
                  <c:v>7.8</c:v>
                </c:pt>
                <c:pt idx="3409">
                  <c:v>5.9</c:v>
                </c:pt>
                <c:pt idx="3410">
                  <c:v>7.8</c:v>
                </c:pt>
                <c:pt idx="3411">
                  <c:v>6</c:v>
                </c:pt>
                <c:pt idx="3412">
                  <c:v>7.2</c:v>
                </c:pt>
                <c:pt idx="3413">
                  <c:v>5.0999999999999996</c:v>
                </c:pt>
                <c:pt idx="3414">
                  <c:v>5.0999999999999996</c:v>
                </c:pt>
                <c:pt idx="3415">
                  <c:v>6.9</c:v>
                </c:pt>
                <c:pt idx="3416">
                  <c:v>4.5999999999999996</c:v>
                </c:pt>
                <c:pt idx="3417">
                  <c:v>6.7</c:v>
                </c:pt>
                <c:pt idx="3418">
                  <c:v>7.1</c:v>
                </c:pt>
                <c:pt idx="3419">
                  <c:v>7.6</c:v>
                </c:pt>
                <c:pt idx="3420">
                  <c:v>8.1</c:v>
                </c:pt>
                <c:pt idx="3421">
                  <c:v>7</c:v>
                </c:pt>
                <c:pt idx="3422">
                  <c:v>7.1</c:v>
                </c:pt>
                <c:pt idx="3423">
                  <c:v>7.6</c:v>
                </c:pt>
                <c:pt idx="3424">
                  <c:v>7.1</c:v>
                </c:pt>
                <c:pt idx="3425">
                  <c:v>7.1</c:v>
                </c:pt>
                <c:pt idx="3426">
                  <c:v>7.7</c:v>
                </c:pt>
                <c:pt idx="3427">
                  <c:v>7.6</c:v>
                </c:pt>
                <c:pt idx="3428">
                  <c:v>6.6</c:v>
                </c:pt>
                <c:pt idx="3429">
                  <c:v>5.7</c:v>
                </c:pt>
                <c:pt idx="3430">
                  <c:v>7.1</c:v>
                </c:pt>
                <c:pt idx="3431">
                  <c:v>6.2</c:v>
                </c:pt>
                <c:pt idx="3432">
                  <c:v>6.1</c:v>
                </c:pt>
                <c:pt idx="3433">
                  <c:v>5.9</c:v>
                </c:pt>
                <c:pt idx="3434">
                  <c:v>6.8</c:v>
                </c:pt>
                <c:pt idx="3435">
                  <c:v>6.8</c:v>
                </c:pt>
                <c:pt idx="3436">
                  <c:v>5.0999999999999996</c:v>
                </c:pt>
                <c:pt idx="3437">
                  <c:v>7.7</c:v>
                </c:pt>
                <c:pt idx="3438">
                  <c:v>3.9</c:v>
                </c:pt>
                <c:pt idx="3439">
                  <c:v>7.8</c:v>
                </c:pt>
                <c:pt idx="3440">
                  <c:v>5.7</c:v>
                </c:pt>
                <c:pt idx="3441">
                  <c:v>4.7</c:v>
                </c:pt>
                <c:pt idx="3442">
                  <c:v>5.9</c:v>
                </c:pt>
                <c:pt idx="3443">
                  <c:v>5.9</c:v>
                </c:pt>
                <c:pt idx="3444">
                  <c:v>8.1</c:v>
                </c:pt>
                <c:pt idx="3445">
                  <c:v>7.6</c:v>
                </c:pt>
                <c:pt idx="3446">
                  <c:v>7.2</c:v>
                </c:pt>
                <c:pt idx="3447">
                  <c:v>7.5</c:v>
                </c:pt>
                <c:pt idx="3448">
                  <c:v>5.0999999999999996</c:v>
                </c:pt>
                <c:pt idx="3449">
                  <c:v>6.9</c:v>
                </c:pt>
                <c:pt idx="3450">
                  <c:v>7.6</c:v>
                </c:pt>
                <c:pt idx="3451">
                  <c:v>7.6</c:v>
                </c:pt>
                <c:pt idx="3452">
                  <c:v>7.6</c:v>
                </c:pt>
                <c:pt idx="3453">
                  <c:v>5.3</c:v>
                </c:pt>
                <c:pt idx="3454">
                  <c:v>8.5</c:v>
                </c:pt>
                <c:pt idx="3455">
                  <c:v>7</c:v>
                </c:pt>
                <c:pt idx="3456">
                  <c:v>7.8</c:v>
                </c:pt>
                <c:pt idx="3457">
                  <c:v>7.2</c:v>
                </c:pt>
                <c:pt idx="3458">
                  <c:v>8</c:v>
                </c:pt>
                <c:pt idx="3459">
                  <c:v>8.1</c:v>
                </c:pt>
                <c:pt idx="3460">
                  <c:v>6.8</c:v>
                </c:pt>
                <c:pt idx="3461">
                  <c:v>7.2</c:v>
                </c:pt>
                <c:pt idx="3462">
                  <c:v>7.4</c:v>
                </c:pt>
                <c:pt idx="3463">
                  <c:v>6.1</c:v>
                </c:pt>
                <c:pt idx="3464">
                  <c:v>7</c:v>
                </c:pt>
                <c:pt idx="3465">
                  <c:v>5.3</c:v>
                </c:pt>
                <c:pt idx="3466">
                  <c:v>4.7</c:v>
                </c:pt>
                <c:pt idx="3467">
                  <c:v>5.7</c:v>
                </c:pt>
                <c:pt idx="3468">
                  <c:v>6.5</c:v>
                </c:pt>
                <c:pt idx="3469">
                  <c:v>8</c:v>
                </c:pt>
                <c:pt idx="3470">
                  <c:v>3.3</c:v>
                </c:pt>
                <c:pt idx="3471">
                  <c:v>8.3000000000000007</c:v>
                </c:pt>
                <c:pt idx="3472">
                  <c:v>6.9</c:v>
                </c:pt>
                <c:pt idx="3473">
                  <c:v>8.1</c:v>
                </c:pt>
                <c:pt idx="3474">
                  <c:v>6.8</c:v>
                </c:pt>
                <c:pt idx="3475">
                  <c:v>4.5999999999999996</c:v>
                </c:pt>
                <c:pt idx="3476">
                  <c:v>7</c:v>
                </c:pt>
                <c:pt idx="3477">
                  <c:v>6.7</c:v>
                </c:pt>
                <c:pt idx="3478">
                  <c:v>2.8</c:v>
                </c:pt>
                <c:pt idx="3479">
                  <c:v>5.8</c:v>
                </c:pt>
                <c:pt idx="3480">
                  <c:v>4.5</c:v>
                </c:pt>
                <c:pt idx="3481">
                  <c:v>6.2</c:v>
                </c:pt>
                <c:pt idx="3482">
                  <c:v>6.6</c:v>
                </c:pt>
                <c:pt idx="3483">
                  <c:v>6.6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7.8</c:v>
                </c:pt>
                <c:pt idx="3492">
                  <c:v>7.2</c:v>
                </c:pt>
                <c:pt idx="3493">
                  <c:v>5.6</c:v>
                </c:pt>
                <c:pt idx="3494">
                  <c:v>6.8</c:v>
                </c:pt>
                <c:pt idx="3495">
                  <c:v>7.3</c:v>
                </c:pt>
                <c:pt idx="3496">
                  <c:v>7.3</c:v>
                </c:pt>
                <c:pt idx="3497">
                  <c:v>6.6</c:v>
                </c:pt>
                <c:pt idx="3498">
                  <c:v>7.5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4.3</c:v>
                </c:pt>
                <c:pt idx="3508">
                  <c:v>3.5</c:v>
                </c:pt>
                <c:pt idx="3509">
                  <c:v>7.2</c:v>
                </c:pt>
                <c:pt idx="3510">
                  <c:v>7.3</c:v>
                </c:pt>
                <c:pt idx="3511">
                  <c:v>5.0999999999999996</c:v>
                </c:pt>
                <c:pt idx="3512">
                  <c:v>7.2</c:v>
                </c:pt>
                <c:pt idx="3513">
                  <c:v>5.4</c:v>
                </c:pt>
                <c:pt idx="3514">
                  <c:v>7.1</c:v>
                </c:pt>
                <c:pt idx="3515">
                  <c:v>6.8</c:v>
                </c:pt>
                <c:pt idx="3516">
                  <c:v>7</c:v>
                </c:pt>
                <c:pt idx="3517">
                  <c:v>7.4</c:v>
                </c:pt>
                <c:pt idx="3518">
                  <c:v>6.7</c:v>
                </c:pt>
                <c:pt idx="3519">
                  <c:v>9.1</c:v>
                </c:pt>
                <c:pt idx="3520">
                  <c:v>7.2</c:v>
                </c:pt>
                <c:pt idx="3521">
                  <c:v>7.5</c:v>
                </c:pt>
                <c:pt idx="3522">
                  <c:v>6.8</c:v>
                </c:pt>
                <c:pt idx="3523">
                  <c:v>7.9</c:v>
                </c:pt>
                <c:pt idx="3524">
                  <c:v>6.7</c:v>
                </c:pt>
                <c:pt idx="3525">
                  <c:v>5.8</c:v>
                </c:pt>
                <c:pt idx="3526">
                  <c:v>6.5</c:v>
                </c:pt>
                <c:pt idx="3527">
                  <c:v>7.2</c:v>
                </c:pt>
                <c:pt idx="3528">
                  <c:v>6.5</c:v>
                </c:pt>
                <c:pt idx="3529">
                  <c:v>6.2</c:v>
                </c:pt>
                <c:pt idx="3530">
                  <c:v>8.6</c:v>
                </c:pt>
                <c:pt idx="3531">
                  <c:v>6.5</c:v>
                </c:pt>
                <c:pt idx="3532">
                  <c:v>6.3</c:v>
                </c:pt>
                <c:pt idx="3533">
                  <c:v>4.3</c:v>
                </c:pt>
                <c:pt idx="3534">
                  <c:v>6.1</c:v>
                </c:pt>
                <c:pt idx="3535">
                  <c:v>5.8</c:v>
                </c:pt>
                <c:pt idx="3536">
                  <c:v>6.7</c:v>
                </c:pt>
                <c:pt idx="3537">
                  <c:v>6.7</c:v>
                </c:pt>
                <c:pt idx="3538">
                  <c:v>5.0999999999999996</c:v>
                </c:pt>
                <c:pt idx="3539">
                  <c:v>7.7</c:v>
                </c:pt>
                <c:pt idx="3540">
                  <c:v>6.7</c:v>
                </c:pt>
                <c:pt idx="3541">
                  <c:v>6.6</c:v>
                </c:pt>
                <c:pt idx="3542">
                  <c:v>8.1999999999999993</c:v>
                </c:pt>
                <c:pt idx="3543">
                  <c:v>8.1</c:v>
                </c:pt>
                <c:pt idx="3544">
                  <c:v>7.2</c:v>
                </c:pt>
                <c:pt idx="3545">
                  <c:v>7.4</c:v>
                </c:pt>
                <c:pt idx="3546">
                  <c:v>6.5</c:v>
                </c:pt>
                <c:pt idx="3547">
                  <c:v>5.7</c:v>
                </c:pt>
                <c:pt idx="3548">
                  <c:v>6.2</c:v>
                </c:pt>
                <c:pt idx="3549">
                  <c:v>3.3</c:v>
                </c:pt>
                <c:pt idx="3550">
                  <c:v>6.1</c:v>
                </c:pt>
                <c:pt idx="3551">
                  <c:v>5.7</c:v>
                </c:pt>
                <c:pt idx="3552">
                  <c:v>7.2</c:v>
                </c:pt>
                <c:pt idx="3553">
                  <c:v>7.7</c:v>
                </c:pt>
                <c:pt idx="3554">
                  <c:v>7.1</c:v>
                </c:pt>
                <c:pt idx="3555">
                  <c:v>7</c:v>
                </c:pt>
                <c:pt idx="3556">
                  <c:v>7.4</c:v>
                </c:pt>
                <c:pt idx="3557">
                  <c:v>7.7</c:v>
                </c:pt>
                <c:pt idx="3558">
                  <c:v>6.6</c:v>
                </c:pt>
                <c:pt idx="3559">
                  <c:v>6</c:v>
                </c:pt>
                <c:pt idx="3560">
                  <c:v>8.4</c:v>
                </c:pt>
                <c:pt idx="3561">
                  <c:v>8.9</c:v>
                </c:pt>
                <c:pt idx="3562">
                  <c:v>7.9</c:v>
                </c:pt>
                <c:pt idx="3563">
                  <c:v>6</c:v>
                </c:pt>
                <c:pt idx="3564">
                  <c:v>6.1</c:v>
                </c:pt>
                <c:pt idx="3565">
                  <c:v>7.4</c:v>
                </c:pt>
                <c:pt idx="3566">
                  <c:v>6.2</c:v>
                </c:pt>
                <c:pt idx="3567">
                  <c:v>7.2</c:v>
                </c:pt>
                <c:pt idx="3568">
                  <c:v>6.2</c:v>
                </c:pt>
                <c:pt idx="3569">
                  <c:v>6.8</c:v>
                </c:pt>
                <c:pt idx="3570">
                  <c:v>7.7</c:v>
                </c:pt>
                <c:pt idx="3571">
                  <c:v>5.9</c:v>
                </c:pt>
                <c:pt idx="3572">
                  <c:v>7</c:v>
                </c:pt>
                <c:pt idx="3573">
                  <c:v>6.1</c:v>
                </c:pt>
                <c:pt idx="3574">
                  <c:v>7.6</c:v>
                </c:pt>
                <c:pt idx="3575">
                  <c:v>8.1</c:v>
                </c:pt>
                <c:pt idx="3576">
                  <c:v>5.7</c:v>
                </c:pt>
                <c:pt idx="3577">
                  <c:v>6.6</c:v>
                </c:pt>
                <c:pt idx="3578">
                  <c:v>7.3</c:v>
                </c:pt>
                <c:pt idx="3579">
                  <c:v>5</c:v>
                </c:pt>
                <c:pt idx="3580">
                  <c:v>7</c:v>
                </c:pt>
                <c:pt idx="3581">
                  <c:v>3.4</c:v>
                </c:pt>
                <c:pt idx="3582">
                  <c:v>5.9</c:v>
                </c:pt>
                <c:pt idx="3583">
                  <c:v>6</c:v>
                </c:pt>
                <c:pt idx="3584">
                  <c:v>7.4</c:v>
                </c:pt>
                <c:pt idx="3585">
                  <c:v>7.4</c:v>
                </c:pt>
                <c:pt idx="3586">
                  <c:v>4.2</c:v>
                </c:pt>
                <c:pt idx="3587">
                  <c:v>6.2</c:v>
                </c:pt>
                <c:pt idx="3588">
                  <c:v>5.4</c:v>
                </c:pt>
                <c:pt idx="3589">
                  <c:v>7.2</c:v>
                </c:pt>
                <c:pt idx="3590">
                  <c:v>6.7</c:v>
                </c:pt>
                <c:pt idx="3591">
                  <c:v>7.2</c:v>
                </c:pt>
                <c:pt idx="3592">
                  <c:v>7.4</c:v>
                </c:pt>
                <c:pt idx="3593">
                  <c:v>5.6</c:v>
                </c:pt>
                <c:pt idx="3594">
                  <c:v>6.8</c:v>
                </c:pt>
                <c:pt idx="3595">
                  <c:v>7.7</c:v>
                </c:pt>
                <c:pt idx="3596">
                  <c:v>7</c:v>
                </c:pt>
                <c:pt idx="3597">
                  <c:v>7.2</c:v>
                </c:pt>
                <c:pt idx="3598">
                  <c:v>7.2</c:v>
                </c:pt>
                <c:pt idx="3599">
                  <c:v>6.2</c:v>
                </c:pt>
                <c:pt idx="3600">
                  <c:v>6.2</c:v>
                </c:pt>
                <c:pt idx="3601">
                  <c:v>6.9</c:v>
                </c:pt>
                <c:pt idx="3602">
                  <c:v>7</c:v>
                </c:pt>
                <c:pt idx="3603">
                  <c:v>6.7</c:v>
                </c:pt>
                <c:pt idx="3604">
                  <c:v>3.6</c:v>
                </c:pt>
                <c:pt idx="3605">
                  <c:v>7.4</c:v>
                </c:pt>
                <c:pt idx="3606">
                  <c:v>6.1</c:v>
                </c:pt>
                <c:pt idx="3607">
                  <c:v>8.1999999999999993</c:v>
                </c:pt>
                <c:pt idx="3608">
                  <c:v>7.7</c:v>
                </c:pt>
                <c:pt idx="3609">
                  <c:v>7.3</c:v>
                </c:pt>
                <c:pt idx="3610">
                  <c:v>7.6</c:v>
                </c:pt>
                <c:pt idx="3611">
                  <c:v>6.8</c:v>
                </c:pt>
                <c:pt idx="3612">
                  <c:v>5.6</c:v>
                </c:pt>
                <c:pt idx="3613">
                  <c:v>4.8</c:v>
                </c:pt>
                <c:pt idx="3614">
                  <c:v>6.4</c:v>
                </c:pt>
                <c:pt idx="3615">
                  <c:v>6.8</c:v>
                </c:pt>
                <c:pt idx="3616">
                  <c:v>6.1</c:v>
                </c:pt>
                <c:pt idx="3617">
                  <c:v>6</c:v>
                </c:pt>
                <c:pt idx="3618">
                  <c:v>6.1</c:v>
                </c:pt>
                <c:pt idx="3619">
                  <c:v>5.5</c:v>
                </c:pt>
                <c:pt idx="3620">
                  <c:v>6.9</c:v>
                </c:pt>
                <c:pt idx="3621">
                  <c:v>4.0999999999999996</c:v>
                </c:pt>
                <c:pt idx="3622">
                  <c:v>5.4</c:v>
                </c:pt>
                <c:pt idx="3623">
                  <c:v>7</c:v>
                </c:pt>
                <c:pt idx="3624">
                  <c:v>8.1999999999999993</c:v>
                </c:pt>
                <c:pt idx="3625">
                  <c:v>5.7</c:v>
                </c:pt>
                <c:pt idx="3626">
                  <c:v>7.9</c:v>
                </c:pt>
                <c:pt idx="3627">
                  <c:v>7.1</c:v>
                </c:pt>
                <c:pt idx="3628">
                  <c:v>6.4</c:v>
                </c:pt>
                <c:pt idx="3629">
                  <c:v>7.5</c:v>
                </c:pt>
                <c:pt idx="3630">
                  <c:v>6.4</c:v>
                </c:pt>
                <c:pt idx="3631">
                  <c:v>7.3</c:v>
                </c:pt>
                <c:pt idx="3632">
                  <c:v>7.2</c:v>
                </c:pt>
                <c:pt idx="3633">
                  <c:v>6</c:v>
                </c:pt>
                <c:pt idx="3634">
                  <c:v>5.6</c:v>
                </c:pt>
                <c:pt idx="3635">
                  <c:v>8.4</c:v>
                </c:pt>
                <c:pt idx="3636">
                  <c:v>7.5</c:v>
                </c:pt>
                <c:pt idx="3637">
                  <c:v>7.2</c:v>
                </c:pt>
                <c:pt idx="3638">
                  <c:v>7.2</c:v>
                </c:pt>
                <c:pt idx="3639">
                  <c:v>6.5</c:v>
                </c:pt>
                <c:pt idx="3640">
                  <c:v>5.0999999999999996</c:v>
                </c:pt>
                <c:pt idx="3641">
                  <c:v>6.4</c:v>
                </c:pt>
                <c:pt idx="3642">
                  <c:v>6.8</c:v>
                </c:pt>
                <c:pt idx="3643">
                  <c:v>7.5</c:v>
                </c:pt>
                <c:pt idx="3644">
                  <c:v>6.9</c:v>
                </c:pt>
                <c:pt idx="3645">
                  <c:v>7</c:v>
                </c:pt>
                <c:pt idx="3646">
                  <c:v>6.3</c:v>
                </c:pt>
                <c:pt idx="3647">
                  <c:v>5.5</c:v>
                </c:pt>
                <c:pt idx="3648">
                  <c:v>6.6</c:v>
                </c:pt>
                <c:pt idx="3649">
                  <c:v>5.2</c:v>
                </c:pt>
                <c:pt idx="3650">
                  <c:v>8.3000000000000007</c:v>
                </c:pt>
                <c:pt idx="3651">
                  <c:v>7.2</c:v>
                </c:pt>
                <c:pt idx="3652">
                  <c:v>7.2</c:v>
                </c:pt>
                <c:pt idx="3653">
                  <c:v>6.5</c:v>
                </c:pt>
                <c:pt idx="3654">
                  <c:v>6.5</c:v>
                </c:pt>
                <c:pt idx="3655">
                  <c:v>7.8</c:v>
                </c:pt>
                <c:pt idx="3656">
                  <c:v>6.4</c:v>
                </c:pt>
                <c:pt idx="3657">
                  <c:v>8.1</c:v>
                </c:pt>
                <c:pt idx="3658">
                  <c:v>5.6</c:v>
                </c:pt>
                <c:pt idx="3659">
                  <c:v>5.6</c:v>
                </c:pt>
                <c:pt idx="3660">
                  <c:v>6.6</c:v>
                </c:pt>
                <c:pt idx="3661">
                  <c:v>7.7</c:v>
                </c:pt>
                <c:pt idx="3662">
                  <c:v>7.2</c:v>
                </c:pt>
                <c:pt idx="3663">
                  <c:v>6.5</c:v>
                </c:pt>
                <c:pt idx="3664">
                  <c:v>6.1</c:v>
                </c:pt>
                <c:pt idx="3665">
                  <c:v>5.7</c:v>
                </c:pt>
                <c:pt idx="3666">
                  <c:v>5.9</c:v>
                </c:pt>
                <c:pt idx="3667">
                  <c:v>7.7</c:v>
                </c:pt>
                <c:pt idx="3668">
                  <c:v>7.1</c:v>
                </c:pt>
                <c:pt idx="3669">
                  <c:v>7.6</c:v>
                </c:pt>
                <c:pt idx="3670">
                  <c:v>6.4</c:v>
                </c:pt>
                <c:pt idx="3671">
                  <c:v>7.4</c:v>
                </c:pt>
                <c:pt idx="3672">
                  <c:v>6.8</c:v>
                </c:pt>
                <c:pt idx="3673">
                  <c:v>6.5</c:v>
                </c:pt>
                <c:pt idx="3674">
                  <c:v>6</c:v>
                </c:pt>
                <c:pt idx="3675">
                  <c:v>7.3</c:v>
                </c:pt>
                <c:pt idx="3676">
                  <c:v>7.3</c:v>
                </c:pt>
                <c:pt idx="3677">
                  <c:v>6.5</c:v>
                </c:pt>
                <c:pt idx="3678">
                  <c:v>6</c:v>
                </c:pt>
                <c:pt idx="3679">
                  <c:v>5.3</c:v>
                </c:pt>
                <c:pt idx="3680">
                  <c:v>6.6</c:v>
                </c:pt>
                <c:pt idx="3681">
                  <c:v>7.1</c:v>
                </c:pt>
                <c:pt idx="3682">
                  <c:v>8.6999999999999993</c:v>
                </c:pt>
                <c:pt idx="3683">
                  <c:v>8.4</c:v>
                </c:pt>
                <c:pt idx="3684">
                  <c:v>6.2</c:v>
                </c:pt>
                <c:pt idx="3685">
                  <c:v>5.8</c:v>
                </c:pt>
                <c:pt idx="3686">
                  <c:v>5.7</c:v>
                </c:pt>
                <c:pt idx="3687">
                  <c:v>6.1</c:v>
                </c:pt>
                <c:pt idx="3688">
                  <c:v>6.4</c:v>
                </c:pt>
                <c:pt idx="3689">
                  <c:v>6.5</c:v>
                </c:pt>
                <c:pt idx="3690">
                  <c:v>4.5999999999999996</c:v>
                </c:pt>
                <c:pt idx="3691">
                  <c:v>6.8</c:v>
                </c:pt>
                <c:pt idx="3692">
                  <c:v>5.9</c:v>
                </c:pt>
                <c:pt idx="3693">
                  <c:v>7.7</c:v>
                </c:pt>
                <c:pt idx="3694">
                  <c:v>7.1</c:v>
                </c:pt>
                <c:pt idx="3695">
                  <c:v>6.2</c:v>
                </c:pt>
                <c:pt idx="3696">
                  <c:v>7.7</c:v>
                </c:pt>
                <c:pt idx="3697">
                  <c:v>7.5</c:v>
                </c:pt>
                <c:pt idx="3698">
                  <c:v>7.6</c:v>
                </c:pt>
                <c:pt idx="3699">
                  <c:v>6.9</c:v>
                </c:pt>
                <c:pt idx="3700">
                  <c:v>7.1</c:v>
                </c:pt>
                <c:pt idx="3701">
                  <c:v>6.3</c:v>
                </c:pt>
                <c:pt idx="3702">
                  <c:v>8.3000000000000007</c:v>
                </c:pt>
                <c:pt idx="3703">
                  <c:v>7.1</c:v>
                </c:pt>
                <c:pt idx="3704">
                  <c:v>4.7</c:v>
                </c:pt>
                <c:pt idx="3705">
                  <c:v>7.2</c:v>
                </c:pt>
                <c:pt idx="3706">
                  <c:v>5.0999999999999996</c:v>
                </c:pt>
                <c:pt idx="3707">
                  <c:v>6.9</c:v>
                </c:pt>
                <c:pt idx="3708">
                  <c:v>6.1</c:v>
                </c:pt>
                <c:pt idx="3709">
                  <c:v>8</c:v>
                </c:pt>
                <c:pt idx="3710">
                  <c:v>7</c:v>
                </c:pt>
                <c:pt idx="3711">
                  <c:v>6.3</c:v>
                </c:pt>
                <c:pt idx="3712">
                  <c:v>6.1</c:v>
                </c:pt>
                <c:pt idx="3713">
                  <c:v>7.2</c:v>
                </c:pt>
                <c:pt idx="3714">
                  <c:v>7.8</c:v>
                </c:pt>
                <c:pt idx="3715">
                  <c:v>4.7</c:v>
                </c:pt>
                <c:pt idx="3716">
                  <c:v>6.7</c:v>
                </c:pt>
                <c:pt idx="3717">
                  <c:v>6.6</c:v>
                </c:pt>
                <c:pt idx="3718">
                  <c:v>6.9</c:v>
                </c:pt>
                <c:pt idx="3719">
                  <c:v>7.1</c:v>
                </c:pt>
                <c:pt idx="3720">
                  <c:v>6.7</c:v>
                </c:pt>
                <c:pt idx="3721">
                  <c:v>7.1</c:v>
                </c:pt>
                <c:pt idx="3722">
                  <c:v>7.6</c:v>
                </c:pt>
                <c:pt idx="3723">
                  <c:v>8.1</c:v>
                </c:pt>
                <c:pt idx="3724">
                  <c:v>5.5</c:v>
                </c:pt>
                <c:pt idx="3725">
                  <c:v>6.6</c:v>
                </c:pt>
                <c:pt idx="3726">
                  <c:v>4.8</c:v>
                </c:pt>
                <c:pt idx="3727">
                  <c:v>6.4</c:v>
                </c:pt>
                <c:pt idx="3728">
                  <c:v>7.3</c:v>
                </c:pt>
                <c:pt idx="3729">
                  <c:v>6.9</c:v>
                </c:pt>
                <c:pt idx="3730">
                  <c:v>7.2</c:v>
                </c:pt>
                <c:pt idx="3731">
                  <c:v>6.5</c:v>
                </c:pt>
                <c:pt idx="3732">
                  <c:v>6.6</c:v>
                </c:pt>
                <c:pt idx="3733">
                  <c:v>6.7</c:v>
                </c:pt>
                <c:pt idx="3734">
                  <c:v>7.3</c:v>
                </c:pt>
                <c:pt idx="3735">
                  <c:v>6.4</c:v>
                </c:pt>
                <c:pt idx="3736">
                  <c:v>7</c:v>
                </c:pt>
                <c:pt idx="3737">
                  <c:v>5.5</c:v>
                </c:pt>
                <c:pt idx="3738">
                  <c:v>6.7</c:v>
                </c:pt>
                <c:pt idx="3739">
                  <c:v>6.1</c:v>
                </c:pt>
                <c:pt idx="3740">
                  <c:v>3.9</c:v>
                </c:pt>
                <c:pt idx="3741">
                  <c:v>6.3</c:v>
                </c:pt>
                <c:pt idx="3742">
                  <c:v>8.3000000000000007</c:v>
                </c:pt>
                <c:pt idx="3743">
                  <c:v>7.5</c:v>
                </c:pt>
                <c:pt idx="3744">
                  <c:v>7</c:v>
                </c:pt>
                <c:pt idx="3745">
                  <c:v>6.7</c:v>
                </c:pt>
                <c:pt idx="3746">
                  <c:v>7.4</c:v>
                </c:pt>
                <c:pt idx="3747">
                  <c:v>8</c:v>
                </c:pt>
                <c:pt idx="3748">
                  <c:v>7.2</c:v>
                </c:pt>
                <c:pt idx="3749">
                  <c:v>6.4</c:v>
                </c:pt>
                <c:pt idx="3750">
                  <c:v>6.5</c:v>
                </c:pt>
                <c:pt idx="3751">
                  <c:v>6.9</c:v>
                </c:pt>
                <c:pt idx="3752">
                  <c:v>7.5</c:v>
                </c:pt>
                <c:pt idx="3753">
                  <c:v>7.7</c:v>
                </c:pt>
                <c:pt idx="3754">
                  <c:v>8.5</c:v>
                </c:pt>
                <c:pt idx="3755">
                  <c:v>7.7</c:v>
                </c:pt>
                <c:pt idx="3756">
                  <c:v>6.5</c:v>
                </c:pt>
                <c:pt idx="3757">
                  <c:v>7</c:v>
                </c:pt>
                <c:pt idx="3758">
                  <c:v>5.5</c:v>
                </c:pt>
                <c:pt idx="3759">
                  <c:v>6.3</c:v>
                </c:pt>
                <c:pt idx="3760">
                  <c:v>7.9</c:v>
                </c:pt>
                <c:pt idx="3761">
                  <c:v>7.3</c:v>
                </c:pt>
                <c:pt idx="3762">
                  <c:v>7.4</c:v>
                </c:pt>
                <c:pt idx="3763">
                  <c:v>7</c:v>
                </c:pt>
                <c:pt idx="3764">
                  <c:v>7.1</c:v>
                </c:pt>
                <c:pt idx="3765">
                  <c:v>7.5</c:v>
                </c:pt>
                <c:pt idx="3766">
                  <c:v>6.7</c:v>
                </c:pt>
                <c:pt idx="3767">
                  <c:v>6.7</c:v>
                </c:pt>
                <c:pt idx="3768">
                  <c:v>4.2</c:v>
                </c:pt>
                <c:pt idx="3769">
                  <c:v>4.8</c:v>
                </c:pt>
                <c:pt idx="3770">
                  <c:v>7</c:v>
                </c:pt>
                <c:pt idx="3771">
                  <c:v>7</c:v>
                </c:pt>
                <c:pt idx="3772">
                  <c:v>6.8</c:v>
                </c:pt>
                <c:pt idx="3773">
                  <c:v>7.5</c:v>
                </c:pt>
                <c:pt idx="3774">
                  <c:v>5.3</c:v>
                </c:pt>
                <c:pt idx="3775">
                  <c:v>7.3</c:v>
                </c:pt>
                <c:pt idx="3776">
                  <c:v>5.6</c:v>
                </c:pt>
                <c:pt idx="3777">
                  <c:v>5.6</c:v>
                </c:pt>
                <c:pt idx="3778">
                  <c:v>6.6</c:v>
                </c:pt>
                <c:pt idx="3779">
                  <c:v>6.3</c:v>
                </c:pt>
                <c:pt idx="3780">
                  <c:v>7.5</c:v>
                </c:pt>
                <c:pt idx="3781">
                  <c:v>7.6</c:v>
                </c:pt>
                <c:pt idx="3782">
                  <c:v>4.0999999999999996</c:v>
                </c:pt>
                <c:pt idx="3783">
                  <c:v>7.8</c:v>
                </c:pt>
                <c:pt idx="3784">
                  <c:v>6.7</c:v>
                </c:pt>
                <c:pt idx="3785">
                  <c:v>7.3</c:v>
                </c:pt>
                <c:pt idx="3786">
                  <c:v>7.1</c:v>
                </c:pt>
                <c:pt idx="3787">
                  <c:v>6.6</c:v>
                </c:pt>
                <c:pt idx="3788">
                  <c:v>6.2</c:v>
                </c:pt>
                <c:pt idx="3789">
                  <c:v>6.1</c:v>
                </c:pt>
                <c:pt idx="3790">
                  <c:v>6.9</c:v>
                </c:pt>
                <c:pt idx="3791">
                  <c:v>7.5</c:v>
                </c:pt>
                <c:pt idx="3792">
                  <c:v>7.4</c:v>
                </c:pt>
                <c:pt idx="3793">
                  <c:v>7</c:v>
                </c:pt>
                <c:pt idx="3794">
                  <c:v>6.3</c:v>
                </c:pt>
                <c:pt idx="3795">
                  <c:v>6.9</c:v>
                </c:pt>
                <c:pt idx="3796">
                  <c:v>6.4</c:v>
                </c:pt>
                <c:pt idx="379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8C-4301-8205-627AA8590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45935"/>
        <c:axId val="761840527"/>
      </c:scatterChart>
      <c:valAx>
        <c:axId val="76184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40527"/>
        <c:crosses val="autoZero"/>
        <c:crossBetween val="midCat"/>
      </c:valAx>
      <c:valAx>
        <c:axId val="76184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45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Languages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Lang'!$H$1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of Lang'!$G$2:$G$40</c:f>
              <c:strCache>
                <c:ptCount val="39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  <c:pt idx="10">
                  <c:v>Portuguese</c:v>
                </c:pt>
                <c:pt idx="11">
                  <c:v>Norwegian</c:v>
                </c:pt>
                <c:pt idx="12">
                  <c:v>Danish</c:v>
                </c:pt>
                <c:pt idx="13">
                  <c:v>Dutch</c:v>
                </c:pt>
                <c:pt idx="14">
                  <c:v>Hebrew</c:v>
                </c:pt>
                <c:pt idx="15">
                  <c:v>Persian</c:v>
                </c:pt>
                <c:pt idx="16">
                  <c:v>Thai</c:v>
                </c:pt>
                <c:pt idx="17">
                  <c:v>Aboriginal</c:v>
                </c:pt>
                <c:pt idx="18">
                  <c:v>Dari</c:v>
                </c:pt>
                <c:pt idx="19">
                  <c:v>Indonesian</c:v>
                </c:pt>
                <c:pt idx="20">
                  <c:v>Arabic</c:v>
                </c:pt>
                <c:pt idx="21">
                  <c:v>Aramaic</c:v>
                </c:pt>
                <c:pt idx="22">
                  <c:v>Bosnian</c:v>
                </c:pt>
                <c:pt idx="23">
                  <c:v>Czech</c:v>
                </c:pt>
                <c:pt idx="24">
                  <c:v>Dzongkha</c:v>
                </c:pt>
                <c:pt idx="25">
                  <c:v>Filipino</c:v>
                </c:pt>
                <c:pt idx="26">
                  <c:v>Hungarian</c:v>
                </c:pt>
                <c:pt idx="27">
                  <c:v>Icelandic</c:v>
                </c:pt>
                <c:pt idx="28">
                  <c:v>Kannada</c:v>
                </c:pt>
                <c:pt idx="29">
                  <c:v>Kazakh</c:v>
                </c:pt>
                <c:pt idx="30">
                  <c:v>Maya</c:v>
                </c:pt>
                <c:pt idx="31">
                  <c:v>Mongolian</c:v>
                </c:pt>
                <c:pt idx="32">
                  <c:v>Romanian</c:v>
                </c:pt>
                <c:pt idx="33">
                  <c:v>Russian</c:v>
                </c:pt>
                <c:pt idx="34">
                  <c:v>Swedish</c:v>
                </c:pt>
                <c:pt idx="35">
                  <c:v>Telugu</c:v>
                </c:pt>
                <c:pt idx="36">
                  <c:v>Urdu</c:v>
                </c:pt>
                <c:pt idx="37">
                  <c:v>Vietnamese</c:v>
                </c:pt>
                <c:pt idx="38">
                  <c:v>Zulu</c:v>
                </c:pt>
              </c:strCache>
            </c:strRef>
          </c:cat>
          <c:val>
            <c:numRef>
              <c:f>'Count of Lang'!$H$2:$H$40</c:f>
              <c:numCache>
                <c:formatCode>General</c:formatCode>
                <c:ptCount val="39"/>
                <c:pt idx="0">
                  <c:v>3616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11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94-4170-A979-BC0D01DAF8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0826751"/>
        <c:axId val="220819679"/>
      </c:barChart>
      <c:catAx>
        <c:axId val="22082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19679"/>
        <c:crosses val="autoZero"/>
        <c:auto val="1"/>
        <c:lblAlgn val="ctr"/>
        <c:lblOffset val="100"/>
        <c:noMultiLvlLbl val="0"/>
      </c:catAx>
      <c:valAx>
        <c:axId val="2208196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2082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Descriptive Statistics of IMDB Scores Based on Languages</a:t>
            </a:r>
            <a:endParaRPr lang="en-I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'DS on Lang'!$B$2</c:f>
              <c:strCache>
                <c:ptCount val="1"/>
                <c:pt idx="0">
                  <c:v>English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Lang'!$C$2:$J$2</c:f>
              <c:numCache>
                <c:formatCode>General</c:formatCode>
                <c:ptCount val="8"/>
                <c:pt idx="0">
                  <c:v>9.3000000000000007</c:v>
                </c:pt>
                <c:pt idx="1">
                  <c:v>1.6</c:v>
                </c:pt>
                <c:pt idx="2" formatCode="0.0">
                  <c:v>6.4222068584070628</c:v>
                </c:pt>
                <c:pt idx="3" formatCode="0.0">
                  <c:v>6.5</c:v>
                </c:pt>
                <c:pt idx="4">
                  <c:v>6.7</c:v>
                </c:pt>
                <c:pt idx="5">
                  <c:v>7.7000000000000011</c:v>
                </c:pt>
                <c:pt idx="6" formatCode="0.0">
                  <c:v>1.1130936917230587</c:v>
                </c:pt>
                <c:pt idx="7" formatCode="0.0">
                  <c:v>1.0550325548167028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C-451A-846A-3350BAC30F92}"/>
            </c:ext>
          </c:extLst>
        </c:ser>
        <c:ser>
          <c:idx val="1"/>
          <c:order val="1"/>
          <c:tx>
            <c:strRef>
              <c:f>'DS on Lang'!$B$3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Lang'!$C$3:$J$3</c:f>
              <c:numCache>
                <c:formatCode>General</c:formatCode>
                <c:ptCount val="8"/>
                <c:pt idx="0">
                  <c:v>8.4</c:v>
                </c:pt>
                <c:pt idx="1">
                  <c:v>5.8</c:v>
                </c:pt>
                <c:pt idx="2" formatCode="0.0">
                  <c:v>7.2864864864864858</c:v>
                </c:pt>
                <c:pt idx="3" formatCode="0.0">
                  <c:v>7.2</c:v>
                </c:pt>
                <c:pt idx="4">
                  <c:v>7.2</c:v>
                </c:pt>
                <c:pt idx="5">
                  <c:v>2.6000000000000005</c:v>
                </c:pt>
                <c:pt idx="6" formatCode="0.0">
                  <c:v>0.30657414170927699</c:v>
                </c:pt>
                <c:pt idx="7" formatCode="0.0">
                  <c:v>0.55369137767286658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C-451A-846A-3350BAC30F92}"/>
            </c:ext>
          </c:extLst>
        </c:ser>
        <c:ser>
          <c:idx val="2"/>
          <c:order val="2"/>
          <c:tx>
            <c:strRef>
              <c:f>'DS on Lang'!$B$4</c:f>
              <c:strCache>
                <c:ptCount val="1"/>
                <c:pt idx="0">
                  <c:v>Spanish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Lang'!$C$4:$J$4</c:f>
              <c:numCache>
                <c:formatCode>General</c:formatCode>
                <c:ptCount val="8"/>
                <c:pt idx="0">
                  <c:v>8.1999999999999993</c:v>
                </c:pt>
                <c:pt idx="1">
                  <c:v>5.2</c:v>
                </c:pt>
                <c:pt idx="2" formatCode="0.0">
                  <c:v>7.0500000000000007</c:v>
                </c:pt>
                <c:pt idx="3" formatCode="0.0">
                  <c:v>7.15</c:v>
                </c:pt>
                <c:pt idx="4">
                  <c:v>7.2</c:v>
                </c:pt>
                <c:pt idx="5">
                  <c:v>2.9999999999999991</c:v>
                </c:pt>
                <c:pt idx="6" formatCode="0.0">
                  <c:v>0.65634615384614647</c:v>
                </c:pt>
                <c:pt idx="7" formatCode="0.0">
                  <c:v>0.81015193256953133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C-451A-846A-3350BAC30F92}"/>
            </c:ext>
          </c:extLst>
        </c:ser>
        <c:ser>
          <c:idx val="3"/>
          <c:order val="3"/>
          <c:tx>
            <c:strRef>
              <c:f>'DS on Lang'!$B$5</c:f>
              <c:strCache>
                <c:ptCount val="1"/>
                <c:pt idx="0">
                  <c:v>Mandarin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Lang'!$C$5:$J$5</c:f>
              <c:numCache>
                <c:formatCode>General</c:formatCode>
                <c:ptCount val="8"/>
                <c:pt idx="0">
                  <c:v>7.9</c:v>
                </c:pt>
                <c:pt idx="1">
                  <c:v>5.6</c:v>
                </c:pt>
                <c:pt idx="2" formatCode="0.0">
                  <c:v>7.0214285714285722</c:v>
                </c:pt>
                <c:pt idx="3" formatCode="0.0">
                  <c:v>7.25</c:v>
                </c:pt>
                <c:pt idx="4">
                  <c:v>7.6</c:v>
                </c:pt>
                <c:pt idx="5">
                  <c:v>2.3000000000000007</c:v>
                </c:pt>
                <c:pt idx="6" formatCode="0.0">
                  <c:v>0.54454081632650986</c:v>
                </c:pt>
                <c:pt idx="7" formatCode="0.0">
                  <c:v>0.73793008905079205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C-451A-846A-3350BAC30F92}"/>
            </c:ext>
          </c:extLst>
        </c:ser>
        <c:ser>
          <c:idx val="4"/>
          <c:order val="4"/>
          <c:tx>
            <c:strRef>
              <c:f>'DS on Lang'!$B$6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Lang'!$C$6:$J$6</c:f>
              <c:numCache>
                <c:formatCode>General</c:formatCode>
                <c:ptCount val="8"/>
                <c:pt idx="0">
                  <c:v>8.5</c:v>
                </c:pt>
                <c:pt idx="1">
                  <c:v>6.1</c:v>
                </c:pt>
                <c:pt idx="2" formatCode="0.0">
                  <c:v>7.6923076923076925</c:v>
                </c:pt>
                <c:pt idx="3" formatCode="0.0">
                  <c:v>7.7</c:v>
                </c:pt>
                <c:pt idx="4">
                  <c:v>7.4</c:v>
                </c:pt>
                <c:pt idx="5">
                  <c:v>2.4000000000000004</c:v>
                </c:pt>
                <c:pt idx="6" formatCode="0.0">
                  <c:v>0.37917159763313629</c:v>
                </c:pt>
                <c:pt idx="7" formatCode="0.0">
                  <c:v>0.61576911065198481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C-451A-846A-3350BAC30F92}"/>
            </c:ext>
          </c:extLst>
        </c:ser>
        <c:ser>
          <c:idx val="5"/>
          <c:order val="5"/>
          <c:tx>
            <c:strRef>
              <c:f>'DS on Lang'!$B$7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Lang'!$C$7:$J$7</c:f>
              <c:numCache>
                <c:formatCode>General</c:formatCode>
                <c:ptCount val="8"/>
                <c:pt idx="0">
                  <c:v>8.6999999999999993</c:v>
                </c:pt>
                <c:pt idx="1">
                  <c:v>6</c:v>
                </c:pt>
                <c:pt idx="2" formatCode="0.0">
                  <c:v>7.625</c:v>
                </c:pt>
                <c:pt idx="3" formatCode="0.0">
                  <c:v>7.8000000000000007</c:v>
                </c:pt>
                <c:pt idx="4">
                  <c:v>0</c:v>
                </c:pt>
                <c:pt idx="5">
                  <c:v>2.6999999999999993</c:v>
                </c:pt>
                <c:pt idx="6" formatCode="0.0">
                  <c:v>0.74187499999999951</c:v>
                </c:pt>
                <c:pt idx="7" formatCode="0.0">
                  <c:v>0.86132165884761047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2C-451A-846A-3350BAC30F92}"/>
            </c:ext>
          </c:extLst>
        </c:ser>
        <c:ser>
          <c:idx val="6"/>
          <c:order val="6"/>
          <c:tx>
            <c:strRef>
              <c:f>'DS on Lang'!$B$8</c:f>
              <c:strCache>
                <c:ptCount val="1"/>
                <c:pt idx="0">
                  <c:v>Hindi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'DS on Lang'!$C$1:$J$1</c:f>
              <c:strCache>
                <c:ptCount val="8"/>
                <c:pt idx="0">
                  <c:v>Max of IMDB Score</c:v>
                </c:pt>
                <c:pt idx="1">
                  <c:v>Min of IMDB Score</c:v>
                </c:pt>
                <c:pt idx="2">
                  <c:v>Mean of IMDB Score</c:v>
                </c:pt>
                <c:pt idx="3">
                  <c:v>Median of IMDB Score</c:v>
                </c:pt>
                <c:pt idx="4">
                  <c:v>Mode of IMDB Score</c:v>
                </c:pt>
                <c:pt idx="5">
                  <c:v>Range of IMDB Score</c:v>
                </c:pt>
                <c:pt idx="6">
                  <c:v>Varaince of IMDB Score</c:v>
                </c:pt>
                <c:pt idx="7">
                  <c:v>S.D of IMDB Score</c:v>
                </c:pt>
              </c:strCache>
            </c:strRef>
          </c:cat>
          <c:val>
            <c:numRef>
              <c:f>'DS on Lang'!$C$8:$J$8</c:f>
              <c:numCache>
                <c:formatCode>General</c:formatCode>
                <c:ptCount val="8"/>
                <c:pt idx="0">
                  <c:v>8</c:v>
                </c:pt>
                <c:pt idx="1">
                  <c:v>2.8</c:v>
                </c:pt>
                <c:pt idx="2" formatCode="0.0">
                  <c:v>6.3999999999999995</c:v>
                </c:pt>
                <c:pt idx="3" formatCode="0.0">
                  <c:v>6.9</c:v>
                </c:pt>
                <c:pt idx="4">
                  <c:v>0</c:v>
                </c:pt>
                <c:pt idx="5">
                  <c:v>5.2</c:v>
                </c:pt>
                <c:pt idx="6" formatCode="0.0">
                  <c:v>2.3072727272727298</c:v>
                </c:pt>
                <c:pt idx="7" formatCode="0.0">
                  <c:v>1.5189709435248357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2C-451A-846A-3350BAC30F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7443807"/>
        <c:axId val="147430495"/>
      </c:barChart>
      <c:catAx>
        <c:axId val="14744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30495"/>
        <c:crosses val="autoZero"/>
        <c:auto val="1"/>
        <c:lblAlgn val="ctr"/>
        <c:lblOffset val="100"/>
        <c:noMultiLvlLbl val="0"/>
      </c:catAx>
      <c:valAx>
        <c:axId val="14743049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74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baseline="0"/>
    <cs:bodyPr rot="-60000000" vert="horz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dk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lt1">
            <a:lumMod val="8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baseline="0"/>
    <cs:bodyPr rot="-60000000" vert="horz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dk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lt1">
            <a:lumMod val="8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558800</xdr:colOff>
      <xdr:row>0</xdr:row>
      <xdr:rowOff>168275</xdr:rowOff>
    </xdr:from>
    <xdr:to>
      <xdr:col>36</xdr:col>
      <xdr:colOff>254000</xdr:colOff>
      <xdr:row>15</xdr:row>
      <xdr:rowOff>149225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571500</xdr:colOff>
      <xdr:row>16</xdr:row>
      <xdr:rowOff>142875</xdr:rowOff>
    </xdr:from>
    <xdr:to>
      <xdr:col>36</xdr:col>
      <xdr:colOff>266700</xdr:colOff>
      <xdr:row>31</xdr:row>
      <xdr:rowOff>123825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593724</xdr:colOff>
      <xdr:row>1</xdr:row>
      <xdr:rowOff>9524</xdr:rowOff>
    </xdr:from>
    <xdr:to>
      <xdr:col>20</xdr:col>
      <xdr:colOff>0</xdr:colOff>
      <xdr:row>21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600074</xdr:colOff>
      <xdr:row>1</xdr:row>
      <xdr:rowOff>3174</xdr:rowOff>
    </xdr:from>
    <xdr:to>
      <xdr:col>28</xdr:col>
      <xdr:colOff>571500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25400</xdr:rowOff>
    </xdr:from>
    <xdr:to>
      <xdr:col>17</xdr:col>
      <xdr:colOff>38100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581024</xdr:colOff>
      <xdr:row>0</xdr:row>
      <xdr:rowOff>180974</xdr:rowOff>
    </xdr:from>
    <xdr:to>
      <xdr:col>21</xdr:col>
      <xdr:colOff>571500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307974</xdr:colOff>
      <xdr:row>1</xdr:row>
      <xdr:rowOff>53974</xdr:rowOff>
    </xdr:from>
    <xdr:to>
      <xdr:col>26</xdr:col>
      <xdr:colOff>584200</xdr:colOff>
      <xdr:row>31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AB5044" totalsRowShown="0">
  <autoFilter ref="A1:AB5044"/>
  <tableColumns count="28">
    <tableColumn id="1" name="color"/>
    <tableColumn id="2" name="director_name"/>
    <tableColumn id="3" name="num_critic_for_reviews"/>
    <tableColumn id="4" name="duration"/>
    <tableColumn id="5" name="director_facebook_likes"/>
    <tableColumn id="6" name="actor_3_facebook_likes"/>
    <tableColumn id="7" name="actor_2_name"/>
    <tableColumn id="8" name="actor_1_facebook_likes"/>
    <tableColumn id="9" name="gross"/>
    <tableColumn id="10" name="genres"/>
    <tableColumn id="11" name="actor_1_name"/>
    <tableColumn id="12" name="movie_title"/>
    <tableColumn id="13" name="num_voted_users"/>
    <tableColumn id="14" name="cast_total_facebook_likes"/>
    <tableColumn id="15" name="actor_3_name"/>
    <tableColumn id="16" name="facenumber_in_poster"/>
    <tableColumn id="17" name="plot_keywords"/>
    <tableColumn id="18" name="movie_imdb_link"/>
    <tableColumn id="19" name="num_user_for_reviews"/>
    <tableColumn id="20" name="language"/>
    <tableColumn id="21" name="country"/>
    <tableColumn id="22" name="content_rating"/>
    <tableColumn id="23" name="budget"/>
    <tableColumn id="24" name="title_year"/>
    <tableColumn id="25" name="actor_2_facebook_likes"/>
    <tableColumn id="26" name="imdb_score"/>
    <tableColumn id="27" name="aspect_ratio"/>
    <tableColumn id="28" name="movie_facebook_likes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P3799" totalsRowShown="0">
  <autoFilter ref="A1:P3799"/>
  <tableColumns count="16">
    <tableColumn id="2" name="director_name"/>
    <tableColumn id="4" name="duration"/>
    <tableColumn id="23" name="budget"/>
    <tableColumn id="9" name="gross"/>
    <tableColumn id="12" name="movie_title"/>
    <tableColumn id="20" name="language"/>
    <tableColumn id="21" name="country"/>
    <tableColumn id="26" name="imdb_score"/>
    <tableColumn id="10" name="genres1"/>
    <tableColumn id="1" name="genres2"/>
    <tableColumn id="3" name="genres3"/>
    <tableColumn id="5" name="genres4"/>
    <tableColumn id="6" name="genres5"/>
    <tableColumn id="7" name="genres6"/>
    <tableColumn id="8" name="genres7"/>
    <tableColumn id="11" name="genres8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C23" totalsRowShown="0" headerRowDxfId="2">
  <autoFilter ref="A1:C23"/>
  <tableColumns count="3">
    <tableColumn id="1" name="Genres" dataDxfId="1"/>
    <tableColumn id="2" name="Count">
      <calculatedColumnFormula>COUNTIF(Table13[[genres1]:[genres8]],'Count Of Genres'!$A2)</calculatedColumnFormula>
    </tableColumn>
    <tableColumn id="3" name="Rank" dataDxfId="0">
      <calculatedColumnFormula>_xlfn.RANK.EQ(B2,$B$2:$B$23)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Y4" workbookViewId="0">
      <selection activeCell="AL17" sqref="AL17"/>
    </sheetView>
  </sheetViews>
  <sheetFormatPr defaultRowHeight="14.5" x14ac:dyDescent="0.35"/>
  <cols>
    <col min="2" max="2" width="15.08984375" customWidth="1"/>
    <col min="3" max="3" width="22.36328125" customWidth="1"/>
    <col min="4" max="4" width="10" customWidth="1"/>
    <col min="5" max="5" width="22.6328125" customWidth="1"/>
    <col min="6" max="6" width="22.36328125" customWidth="1"/>
    <col min="7" max="7" width="14.81640625" customWidth="1"/>
    <col min="8" max="8" width="22.36328125" customWidth="1"/>
    <col min="11" max="11" width="14.81640625" customWidth="1"/>
    <col min="12" max="12" width="12.08984375" customWidth="1"/>
    <col min="13" max="13" width="17.81640625" customWidth="1"/>
    <col min="14" max="14" width="24.1796875" customWidth="1"/>
    <col min="15" max="15" width="14.81640625" customWidth="1"/>
    <col min="16" max="16" width="21.81640625" customWidth="1"/>
    <col min="17" max="17" width="15.08984375" customWidth="1"/>
    <col min="18" max="18" width="17.08984375" customWidth="1"/>
    <col min="19" max="19" width="22.08984375" customWidth="1"/>
    <col min="20" max="20" width="10.26953125" customWidth="1"/>
    <col min="21" max="21" width="9.1796875" customWidth="1"/>
    <col min="22" max="22" width="15" customWidth="1"/>
    <col min="23" max="23" width="11.81640625" bestFit="1" customWidth="1"/>
    <col min="24" max="24" width="10.6328125" customWidth="1"/>
    <col min="25" max="25" width="22.36328125" customWidth="1"/>
    <col min="26" max="26" width="12.54296875" customWidth="1"/>
    <col min="27" max="27" width="13.08984375" customWidth="1"/>
    <col min="28" max="28" width="21.179687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99"/>
  <sheetViews>
    <sheetView workbookViewId="0">
      <selection activeCell="H3800" sqref="H3800"/>
    </sheetView>
  </sheetViews>
  <sheetFormatPr defaultRowHeight="14.5" x14ac:dyDescent="0.35"/>
  <cols>
    <col min="1" max="1" width="30.1796875" bestFit="1" customWidth="1"/>
    <col min="2" max="2" width="10.36328125" bestFit="1" customWidth="1"/>
    <col min="3" max="3" width="11.81640625" bestFit="1" customWidth="1"/>
    <col min="4" max="4" width="9.81640625" bestFit="1" customWidth="1"/>
    <col min="5" max="5" width="71.90625" bestFit="1" customWidth="1"/>
    <col min="6" max="6" width="10.54296875" bestFit="1" customWidth="1"/>
    <col min="7" max="7" width="13.26953125" bestFit="1" customWidth="1"/>
    <col min="8" max="8" width="12.81640625" bestFit="1" customWidth="1"/>
    <col min="9" max="9" width="63.90625" bestFit="1" customWidth="1"/>
    <col min="10" max="10" width="28.453125" customWidth="1"/>
    <col min="11" max="12" width="12.81640625" bestFit="1" customWidth="1"/>
    <col min="13" max="13" width="10.6328125" customWidth="1"/>
    <col min="14" max="14" width="12.54296875" customWidth="1"/>
  </cols>
  <sheetData>
    <row r="1" spans="1:16" x14ac:dyDescent="0.35">
      <c r="A1" t="s">
        <v>1</v>
      </c>
      <c r="B1" t="s">
        <v>3</v>
      </c>
      <c r="C1" t="s">
        <v>22</v>
      </c>
      <c r="D1" t="s">
        <v>8</v>
      </c>
      <c r="E1" t="s">
        <v>11</v>
      </c>
      <c r="F1" t="s">
        <v>19</v>
      </c>
      <c r="G1" t="s">
        <v>20</v>
      </c>
      <c r="H1" t="s">
        <v>25</v>
      </c>
      <c r="I1" t="s">
        <v>27952</v>
      </c>
      <c r="J1" t="s">
        <v>27953</v>
      </c>
      <c r="K1" t="s">
        <v>27954</v>
      </c>
      <c r="L1" t="s">
        <v>27955</v>
      </c>
      <c r="M1" t="s">
        <v>27956</v>
      </c>
      <c r="N1" t="s">
        <v>27957</v>
      </c>
      <c r="O1" t="s">
        <v>27958</v>
      </c>
      <c r="P1" t="s">
        <v>27959</v>
      </c>
    </row>
    <row r="2" spans="1:16" x14ac:dyDescent="0.35">
      <c r="A2" t="s">
        <v>29</v>
      </c>
      <c r="B2">
        <v>178</v>
      </c>
      <c r="C2">
        <v>237000000</v>
      </c>
      <c r="D2">
        <v>760505847</v>
      </c>
      <c r="E2" t="s">
        <v>24163</v>
      </c>
      <c r="F2" t="s">
        <v>37</v>
      </c>
      <c r="G2" t="s">
        <v>38</v>
      </c>
      <c r="H2">
        <v>7.9</v>
      </c>
      <c r="I2" t="s">
        <v>1325</v>
      </c>
      <c r="J2" t="s">
        <v>953</v>
      </c>
      <c r="K2" t="s">
        <v>1266</v>
      </c>
      <c r="L2" t="s">
        <v>12332</v>
      </c>
    </row>
    <row r="3" spans="1:16" x14ac:dyDescent="0.35">
      <c r="A3" t="s">
        <v>40</v>
      </c>
      <c r="B3">
        <v>169</v>
      </c>
      <c r="C3">
        <v>300000000</v>
      </c>
      <c r="D3">
        <v>309404152</v>
      </c>
      <c r="E3" t="s">
        <v>24164</v>
      </c>
      <c r="F3" t="s">
        <v>37</v>
      </c>
      <c r="G3" t="s">
        <v>38</v>
      </c>
      <c r="H3">
        <v>7.1</v>
      </c>
      <c r="I3" t="s">
        <v>1325</v>
      </c>
      <c r="J3" t="s">
        <v>953</v>
      </c>
      <c r="K3" t="s">
        <v>1266</v>
      </c>
    </row>
    <row r="4" spans="1:16" x14ac:dyDescent="0.35">
      <c r="A4" t="s">
        <v>48</v>
      </c>
      <c r="B4">
        <v>148</v>
      </c>
      <c r="C4">
        <v>245000000</v>
      </c>
      <c r="D4">
        <v>200074175</v>
      </c>
      <c r="E4" t="s">
        <v>24165</v>
      </c>
      <c r="F4" t="s">
        <v>37</v>
      </c>
      <c r="G4" t="s">
        <v>56</v>
      </c>
      <c r="H4">
        <v>6.8</v>
      </c>
      <c r="I4" t="s">
        <v>1325</v>
      </c>
      <c r="J4" t="s">
        <v>953</v>
      </c>
      <c r="K4" t="s">
        <v>10413</v>
      </c>
    </row>
    <row r="5" spans="1:16" x14ac:dyDescent="0.35">
      <c r="A5" t="s">
        <v>57</v>
      </c>
      <c r="B5">
        <v>164</v>
      </c>
      <c r="C5">
        <v>250000000</v>
      </c>
      <c r="D5">
        <v>448130642</v>
      </c>
      <c r="E5" t="s">
        <v>24166</v>
      </c>
      <c r="F5" t="s">
        <v>37</v>
      </c>
      <c r="G5" t="s">
        <v>38</v>
      </c>
      <c r="H5">
        <v>8.5</v>
      </c>
      <c r="I5" t="s">
        <v>1325</v>
      </c>
      <c r="J5" t="s">
        <v>10413</v>
      </c>
    </row>
    <row r="6" spans="1:16" x14ac:dyDescent="0.35">
      <c r="A6" t="s">
        <v>71</v>
      </c>
      <c r="B6">
        <v>132</v>
      </c>
      <c r="C6">
        <v>263700000</v>
      </c>
      <c r="D6">
        <v>73058679</v>
      </c>
      <c r="E6" t="s">
        <v>24167</v>
      </c>
      <c r="F6" t="s">
        <v>37</v>
      </c>
      <c r="G6" t="s">
        <v>38</v>
      </c>
      <c r="H6">
        <v>6.6</v>
      </c>
      <c r="I6" t="s">
        <v>1325</v>
      </c>
      <c r="J6" t="s">
        <v>953</v>
      </c>
      <c r="K6" t="s">
        <v>12332</v>
      </c>
    </row>
    <row r="7" spans="1:16" x14ac:dyDescent="0.35">
      <c r="A7" t="s">
        <v>79</v>
      </c>
      <c r="B7">
        <v>156</v>
      </c>
      <c r="C7">
        <v>258000000</v>
      </c>
      <c r="D7">
        <v>336530303</v>
      </c>
      <c r="E7" t="s">
        <v>24168</v>
      </c>
      <c r="F7" t="s">
        <v>37</v>
      </c>
      <c r="G7" t="s">
        <v>38</v>
      </c>
      <c r="H7">
        <v>6.2</v>
      </c>
      <c r="I7" t="s">
        <v>1325</v>
      </c>
      <c r="J7" t="s">
        <v>953</v>
      </c>
      <c r="K7" t="s">
        <v>19711</v>
      </c>
    </row>
    <row r="8" spans="1:16" x14ac:dyDescent="0.35">
      <c r="A8" t="s">
        <v>87</v>
      </c>
      <c r="B8">
        <v>100</v>
      </c>
      <c r="C8">
        <v>260000000</v>
      </c>
      <c r="D8">
        <v>200807262</v>
      </c>
      <c r="E8" t="s">
        <v>24169</v>
      </c>
      <c r="F8" t="s">
        <v>37</v>
      </c>
      <c r="G8" t="s">
        <v>38</v>
      </c>
      <c r="H8">
        <v>7.8</v>
      </c>
      <c r="I8" t="s">
        <v>953</v>
      </c>
      <c r="J8" t="s">
        <v>11526</v>
      </c>
      <c r="K8" t="s">
        <v>1671</v>
      </c>
      <c r="L8" t="s">
        <v>18089</v>
      </c>
      <c r="M8" t="s">
        <v>1266</v>
      </c>
      <c r="N8" t="s">
        <v>17378</v>
      </c>
      <c r="O8" t="s">
        <v>19711</v>
      </c>
    </row>
    <row r="9" spans="1:16" x14ac:dyDescent="0.35">
      <c r="A9" t="s">
        <v>96</v>
      </c>
      <c r="B9">
        <v>141</v>
      </c>
      <c r="C9">
        <v>250000000</v>
      </c>
      <c r="D9">
        <v>458991599</v>
      </c>
      <c r="E9" t="s">
        <v>24170</v>
      </c>
      <c r="F9" t="s">
        <v>37</v>
      </c>
      <c r="G9" t="s">
        <v>38</v>
      </c>
      <c r="H9">
        <v>7.5</v>
      </c>
      <c r="I9" t="s">
        <v>1325</v>
      </c>
      <c r="J9" t="s">
        <v>953</v>
      </c>
      <c r="K9" t="s">
        <v>12332</v>
      </c>
    </row>
    <row r="10" spans="1:16" x14ac:dyDescent="0.35">
      <c r="A10" t="s">
        <v>103</v>
      </c>
      <c r="B10">
        <v>153</v>
      </c>
      <c r="C10">
        <v>250000000</v>
      </c>
      <c r="D10">
        <v>301956980</v>
      </c>
      <c r="E10" t="s">
        <v>24171</v>
      </c>
      <c r="F10" t="s">
        <v>37</v>
      </c>
      <c r="G10" t="s">
        <v>56</v>
      </c>
      <c r="H10">
        <v>7.5</v>
      </c>
      <c r="I10" t="s">
        <v>953</v>
      </c>
      <c r="J10" t="s">
        <v>18089</v>
      </c>
      <c r="K10" t="s">
        <v>1266</v>
      </c>
      <c r="L10" t="s">
        <v>27947</v>
      </c>
    </row>
    <row r="11" spans="1:16" x14ac:dyDescent="0.35">
      <c r="A11" t="s">
        <v>111</v>
      </c>
      <c r="B11">
        <v>183</v>
      </c>
      <c r="C11">
        <v>250000000</v>
      </c>
      <c r="D11">
        <v>330249062</v>
      </c>
      <c r="E11" t="s">
        <v>24172</v>
      </c>
      <c r="F11" t="s">
        <v>37</v>
      </c>
      <c r="G11" t="s">
        <v>38</v>
      </c>
      <c r="H11">
        <v>6.9</v>
      </c>
      <c r="I11" t="s">
        <v>1325</v>
      </c>
      <c r="J11" t="s">
        <v>953</v>
      </c>
      <c r="K11" t="s">
        <v>12332</v>
      </c>
    </row>
    <row r="12" spans="1:16" x14ac:dyDescent="0.35">
      <c r="A12" t="s">
        <v>118</v>
      </c>
      <c r="B12">
        <v>169</v>
      </c>
      <c r="C12">
        <v>209000000</v>
      </c>
      <c r="D12">
        <v>200069408</v>
      </c>
      <c r="E12" t="s">
        <v>24173</v>
      </c>
      <c r="F12" t="s">
        <v>37</v>
      </c>
      <c r="G12" t="s">
        <v>38</v>
      </c>
      <c r="H12">
        <v>6.1</v>
      </c>
      <c r="I12" t="s">
        <v>1325</v>
      </c>
      <c r="J12" t="s">
        <v>953</v>
      </c>
      <c r="K12" t="s">
        <v>12332</v>
      </c>
    </row>
    <row r="13" spans="1:16" x14ac:dyDescent="0.35">
      <c r="A13" t="s">
        <v>125</v>
      </c>
      <c r="B13">
        <v>106</v>
      </c>
      <c r="C13">
        <v>200000000</v>
      </c>
      <c r="D13">
        <v>168368427</v>
      </c>
      <c r="E13" t="s">
        <v>24174</v>
      </c>
      <c r="F13" t="s">
        <v>37</v>
      </c>
      <c r="G13" t="s">
        <v>56</v>
      </c>
      <c r="H13">
        <v>6.7</v>
      </c>
      <c r="I13" t="s">
        <v>1325</v>
      </c>
      <c r="J13" t="s">
        <v>953</v>
      </c>
    </row>
    <row r="14" spans="1:16" x14ac:dyDescent="0.35">
      <c r="A14" t="s">
        <v>40</v>
      </c>
      <c r="B14">
        <v>151</v>
      </c>
      <c r="C14">
        <v>225000000</v>
      </c>
      <c r="D14">
        <v>423032628</v>
      </c>
      <c r="E14" t="s">
        <v>24175</v>
      </c>
      <c r="F14" t="s">
        <v>37</v>
      </c>
      <c r="G14" t="s">
        <v>38</v>
      </c>
      <c r="H14">
        <v>7.3</v>
      </c>
      <c r="I14" t="s">
        <v>1325</v>
      </c>
      <c r="J14" t="s">
        <v>953</v>
      </c>
      <c r="K14" t="s">
        <v>1266</v>
      </c>
    </row>
    <row r="15" spans="1:16" x14ac:dyDescent="0.35">
      <c r="A15" t="s">
        <v>40</v>
      </c>
      <c r="B15">
        <v>150</v>
      </c>
      <c r="C15">
        <v>215000000</v>
      </c>
      <c r="D15">
        <v>89289910</v>
      </c>
      <c r="E15" t="s">
        <v>24176</v>
      </c>
      <c r="F15" t="s">
        <v>37</v>
      </c>
      <c r="G15" t="s">
        <v>38</v>
      </c>
      <c r="H15">
        <v>6.5</v>
      </c>
      <c r="I15" t="s">
        <v>1325</v>
      </c>
      <c r="J15" t="s">
        <v>953</v>
      </c>
      <c r="K15" t="s">
        <v>15011</v>
      </c>
    </row>
    <row r="16" spans="1:16" x14ac:dyDescent="0.35">
      <c r="A16" t="s">
        <v>111</v>
      </c>
      <c r="B16">
        <v>143</v>
      </c>
      <c r="C16">
        <v>225000000</v>
      </c>
      <c r="D16">
        <v>291021565</v>
      </c>
      <c r="E16" t="s">
        <v>24177</v>
      </c>
      <c r="F16" t="s">
        <v>37</v>
      </c>
      <c r="G16" t="s">
        <v>38</v>
      </c>
      <c r="H16">
        <v>7.2</v>
      </c>
      <c r="I16" t="s">
        <v>1325</v>
      </c>
      <c r="J16" t="s">
        <v>953</v>
      </c>
      <c r="K16" t="s">
        <v>1266</v>
      </c>
      <c r="L16" t="s">
        <v>12332</v>
      </c>
    </row>
    <row r="17" spans="1:14" x14ac:dyDescent="0.35">
      <c r="A17" t="s">
        <v>146</v>
      </c>
      <c r="B17">
        <v>150</v>
      </c>
      <c r="C17">
        <v>225000000</v>
      </c>
      <c r="D17">
        <v>141614023</v>
      </c>
      <c r="E17" t="s">
        <v>24178</v>
      </c>
      <c r="F17" t="s">
        <v>37</v>
      </c>
      <c r="G17" t="s">
        <v>38</v>
      </c>
      <c r="H17">
        <v>6.6</v>
      </c>
      <c r="I17" t="s">
        <v>1325</v>
      </c>
      <c r="J17" t="s">
        <v>953</v>
      </c>
      <c r="K17" t="s">
        <v>18089</v>
      </c>
      <c r="L17" t="s">
        <v>1266</v>
      </c>
    </row>
    <row r="18" spans="1:14" x14ac:dyDescent="0.35">
      <c r="A18" t="s">
        <v>96</v>
      </c>
      <c r="B18">
        <v>173</v>
      </c>
      <c r="C18">
        <v>220000000</v>
      </c>
      <c r="D18">
        <v>623279547</v>
      </c>
      <c r="E18" t="s">
        <v>24179</v>
      </c>
      <c r="F18" t="s">
        <v>37</v>
      </c>
      <c r="G18" t="s">
        <v>38</v>
      </c>
      <c r="H18">
        <v>8.1</v>
      </c>
      <c r="I18" t="s">
        <v>1325</v>
      </c>
      <c r="J18" t="s">
        <v>953</v>
      </c>
      <c r="K18" t="s">
        <v>12332</v>
      </c>
    </row>
    <row r="19" spans="1:14" x14ac:dyDescent="0.35">
      <c r="A19" t="s">
        <v>157</v>
      </c>
      <c r="B19">
        <v>136</v>
      </c>
      <c r="C19">
        <v>250000000</v>
      </c>
      <c r="D19">
        <v>241063875</v>
      </c>
      <c r="E19" t="s">
        <v>24180</v>
      </c>
      <c r="F19" t="s">
        <v>37</v>
      </c>
      <c r="G19" t="e">
        <f>INDEX(cleaned_data!$A$2:$A$3799,match)</f>
        <v>#NAME?</v>
      </c>
      <c r="H19">
        <v>6.7</v>
      </c>
      <c r="I19" t="s">
        <v>1325</v>
      </c>
      <c r="J19" t="s">
        <v>953</v>
      </c>
      <c r="K19" t="s">
        <v>1266</v>
      </c>
    </row>
    <row r="20" spans="1:14" x14ac:dyDescent="0.35">
      <c r="A20" t="s">
        <v>163</v>
      </c>
      <c r="B20">
        <v>106</v>
      </c>
      <c r="C20">
        <v>225000000</v>
      </c>
      <c r="D20">
        <v>179020854</v>
      </c>
      <c r="E20" t="s">
        <v>24181</v>
      </c>
      <c r="F20" t="s">
        <v>37</v>
      </c>
      <c r="G20" t="s">
        <v>38</v>
      </c>
      <c r="H20">
        <v>6.8</v>
      </c>
      <c r="I20" t="s">
        <v>1325</v>
      </c>
      <c r="J20" t="s">
        <v>953</v>
      </c>
      <c r="K20" t="s">
        <v>1671</v>
      </c>
      <c r="L20" t="s">
        <v>18089</v>
      </c>
      <c r="M20" t="s">
        <v>1266</v>
      </c>
      <c r="N20" t="s">
        <v>12332</v>
      </c>
    </row>
    <row r="21" spans="1:14" x14ac:dyDescent="0.35">
      <c r="A21" t="s">
        <v>171</v>
      </c>
      <c r="B21">
        <v>164</v>
      </c>
      <c r="C21">
        <v>250000000</v>
      </c>
      <c r="D21">
        <v>255108370</v>
      </c>
      <c r="E21" t="s">
        <v>24182</v>
      </c>
      <c r="F21" t="s">
        <v>37</v>
      </c>
      <c r="G21" t="s">
        <v>179</v>
      </c>
      <c r="H21">
        <v>7.5</v>
      </c>
      <c r="I21" t="s">
        <v>953</v>
      </c>
      <c r="J21" t="s">
        <v>1266</v>
      </c>
    </row>
    <row r="22" spans="1:14" x14ac:dyDescent="0.35">
      <c r="A22" t="s">
        <v>180</v>
      </c>
      <c r="B22">
        <v>153</v>
      </c>
      <c r="C22">
        <v>230000000</v>
      </c>
      <c r="D22">
        <v>262030663</v>
      </c>
      <c r="E22" t="s">
        <v>24183</v>
      </c>
      <c r="F22" t="s">
        <v>37</v>
      </c>
      <c r="G22" t="s">
        <v>38</v>
      </c>
      <c r="H22">
        <v>7</v>
      </c>
      <c r="I22" t="s">
        <v>1325</v>
      </c>
      <c r="J22" t="s">
        <v>953</v>
      </c>
      <c r="K22" t="s">
        <v>1266</v>
      </c>
    </row>
    <row r="23" spans="1:14" x14ac:dyDescent="0.35">
      <c r="A23" t="s">
        <v>187</v>
      </c>
      <c r="B23">
        <v>156</v>
      </c>
      <c r="C23">
        <v>200000000</v>
      </c>
      <c r="D23">
        <v>105219735</v>
      </c>
      <c r="E23" t="s">
        <v>24184</v>
      </c>
      <c r="F23" t="s">
        <v>37</v>
      </c>
      <c r="G23" t="s">
        <v>38</v>
      </c>
      <c r="H23">
        <v>6.7</v>
      </c>
      <c r="I23" t="s">
        <v>1325</v>
      </c>
      <c r="J23" t="s">
        <v>953</v>
      </c>
      <c r="K23" t="s">
        <v>3409</v>
      </c>
      <c r="L23" t="s">
        <v>22704</v>
      </c>
    </row>
    <row r="24" spans="1:14" x14ac:dyDescent="0.35">
      <c r="A24" t="s">
        <v>171</v>
      </c>
      <c r="B24">
        <v>186</v>
      </c>
      <c r="C24">
        <v>225000000</v>
      </c>
      <c r="D24">
        <v>258355354</v>
      </c>
      <c r="E24" t="s">
        <v>24185</v>
      </c>
      <c r="F24" t="s">
        <v>37</v>
      </c>
      <c r="G24" t="s">
        <v>38</v>
      </c>
      <c r="H24">
        <v>7.9</v>
      </c>
      <c r="I24" t="s">
        <v>953</v>
      </c>
      <c r="J24" t="s">
        <v>1266</v>
      </c>
    </row>
    <row r="25" spans="1:14" x14ac:dyDescent="0.35">
      <c r="A25" t="s">
        <v>198</v>
      </c>
      <c r="B25">
        <v>113</v>
      </c>
      <c r="C25">
        <v>180000000</v>
      </c>
      <c r="D25">
        <v>70083519</v>
      </c>
      <c r="E25" t="s">
        <v>24186</v>
      </c>
      <c r="F25" t="s">
        <v>37</v>
      </c>
      <c r="G25" t="s">
        <v>38</v>
      </c>
      <c r="H25">
        <v>6.1</v>
      </c>
      <c r="I25" t="s">
        <v>953</v>
      </c>
      <c r="J25" t="s">
        <v>18089</v>
      </c>
      <c r="K25" t="s">
        <v>1266</v>
      </c>
    </row>
    <row r="26" spans="1:14" x14ac:dyDescent="0.35">
      <c r="A26" t="s">
        <v>171</v>
      </c>
      <c r="B26">
        <v>201</v>
      </c>
      <c r="C26">
        <v>207000000</v>
      </c>
      <c r="D26">
        <v>218051260</v>
      </c>
      <c r="E26" t="s">
        <v>24187</v>
      </c>
      <c r="F26" t="s">
        <v>37</v>
      </c>
      <c r="G26" t="s">
        <v>179</v>
      </c>
      <c r="H26">
        <v>7.2</v>
      </c>
      <c r="I26" t="s">
        <v>1325</v>
      </c>
      <c r="J26" t="s">
        <v>953</v>
      </c>
      <c r="K26" t="s">
        <v>3409</v>
      </c>
      <c r="L26" t="s">
        <v>19711</v>
      </c>
    </row>
    <row r="27" spans="1:14" x14ac:dyDescent="0.35">
      <c r="A27" t="s">
        <v>29</v>
      </c>
      <c r="B27">
        <v>194</v>
      </c>
      <c r="C27">
        <v>200000000</v>
      </c>
      <c r="D27">
        <v>658672302</v>
      </c>
      <c r="E27" t="s">
        <v>24188</v>
      </c>
      <c r="F27" t="s">
        <v>37</v>
      </c>
      <c r="G27" t="s">
        <v>38</v>
      </c>
      <c r="H27">
        <v>7.7</v>
      </c>
      <c r="I27" t="s">
        <v>3409</v>
      </c>
      <c r="J27" t="s">
        <v>19711</v>
      </c>
    </row>
    <row r="28" spans="1:14" x14ac:dyDescent="0.35">
      <c r="A28" t="s">
        <v>220</v>
      </c>
      <c r="B28">
        <v>147</v>
      </c>
      <c r="C28">
        <v>250000000</v>
      </c>
      <c r="D28">
        <v>407197282</v>
      </c>
      <c r="E28" t="s">
        <v>24189</v>
      </c>
      <c r="F28" t="s">
        <v>37</v>
      </c>
      <c r="G28" t="s">
        <v>38</v>
      </c>
      <c r="H28">
        <v>8.1999999999999993</v>
      </c>
      <c r="I28" t="s">
        <v>1325</v>
      </c>
      <c r="J28" t="s">
        <v>953</v>
      </c>
      <c r="K28" t="s">
        <v>12332</v>
      </c>
    </row>
    <row r="29" spans="1:14" x14ac:dyDescent="0.35">
      <c r="A29" t="s">
        <v>225</v>
      </c>
      <c r="B29">
        <v>131</v>
      </c>
      <c r="C29">
        <v>209000000</v>
      </c>
      <c r="D29">
        <v>65173160</v>
      </c>
      <c r="E29" t="s">
        <v>24190</v>
      </c>
      <c r="F29" t="s">
        <v>37</v>
      </c>
      <c r="G29" t="s">
        <v>38</v>
      </c>
      <c r="H29">
        <v>5.9</v>
      </c>
      <c r="I29" t="s">
        <v>1325</v>
      </c>
      <c r="J29" t="s">
        <v>953</v>
      </c>
      <c r="K29" t="s">
        <v>12332</v>
      </c>
      <c r="L29" t="s">
        <v>10413</v>
      </c>
    </row>
    <row r="30" spans="1:14" x14ac:dyDescent="0.35">
      <c r="A30" t="s">
        <v>233</v>
      </c>
      <c r="B30">
        <v>124</v>
      </c>
      <c r="C30">
        <v>150000000</v>
      </c>
      <c r="D30">
        <v>652177271</v>
      </c>
      <c r="E30" t="s">
        <v>24191</v>
      </c>
      <c r="F30" t="s">
        <v>37</v>
      </c>
      <c r="G30" t="s">
        <v>38</v>
      </c>
      <c r="H30">
        <v>7</v>
      </c>
      <c r="I30" t="s">
        <v>1325</v>
      </c>
      <c r="J30" t="s">
        <v>953</v>
      </c>
      <c r="K30" t="s">
        <v>12332</v>
      </c>
      <c r="L30" t="s">
        <v>10413</v>
      </c>
    </row>
    <row r="31" spans="1:14" x14ac:dyDescent="0.35">
      <c r="A31" t="s">
        <v>48</v>
      </c>
      <c r="B31">
        <v>143</v>
      </c>
      <c r="C31">
        <v>200000000</v>
      </c>
      <c r="D31">
        <v>304360277</v>
      </c>
      <c r="E31" t="s">
        <v>24192</v>
      </c>
      <c r="F31" t="s">
        <v>37</v>
      </c>
      <c r="G31" t="s">
        <v>56</v>
      </c>
      <c r="H31">
        <v>7.8</v>
      </c>
      <c r="I31" t="s">
        <v>1325</v>
      </c>
      <c r="J31" t="s">
        <v>953</v>
      </c>
      <c r="K31" t="s">
        <v>10413</v>
      </c>
    </row>
    <row r="32" spans="1:14" x14ac:dyDescent="0.35">
      <c r="A32" t="s">
        <v>79</v>
      </c>
      <c r="B32">
        <v>135</v>
      </c>
      <c r="C32">
        <v>200000000</v>
      </c>
      <c r="D32">
        <v>373377893</v>
      </c>
      <c r="E32" t="s">
        <v>24193</v>
      </c>
      <c r="F32" t="s">
        <v>37</v>
      </c>
      <c r="G32" t="s">
        <v>38</v>
      </c>
      <c r="H32">
        <v>7.3</v>
      </c>
      <c r="I32" t="s">
        <v>1325</v>
      </c>
      <c r="J32" t="s">
        <v>953</v>
      </c>
      <c r="K32" t="s">
        <v>1266</v>
      </c>
      <c r="L32" t="s">
        <v>19711</v>
      </c>
    </row>
    <row r="33" spans="1:13" x14ac:dyDescent="0.35">
      <c r="A33" t="s">
        <v>249</v>
      </c>
      <c r="B33">
        <v>195</v>
      </c>
      <c r="C33">
        <v>200000000</v>
      </c>
      <c r="D33">
        <v>408992272</v>
      </c>
      <c r="E33" t="s">
        <v>24194</v>
      </c>
      <c r="F33" t="s">
        <v>37</v>
      </c>
      <c r="G33" t="s">
        <v>38</v>
      </c>
      <c r="H33">
        <v>7.2</v>
      </c>
      <c r="I33" t="s">
        <v>1325</v>
      </c>
      <c r="J33" t="s">
        <v>953</v>
      </c>
      <c r="K33" t="s">
        <v>12332</v>
      </c>
    </row>
    <row r="34" spans="1:13" x14ac:dyDescent="0.35">
      <c r="A34" t="s">
        <v>255</v>
      </c>
      <c r="B34">
        <v>108</v>
      </c>
      <c r="C34">
        <v>200000000</v>
      </c>
      <c r="D34">
        <v>334185206</v>
      </c>
      <c r="E34" t="s">
        <v>24195</v>
      </c>
      <c r="F34" t="s">
        <v>37</v>
      </c>
      <c r="G34" t="s">
        <v>38</v>
      </c>
      <c r="H34">
        <v>6.5</v>
      </c>
      <c r="I34" t="s">
        <v>953</v>
      </c>
      <c r="J34" t="s">
        <v>18089</v>
      </c>
      <c r="K34" t="s">
        <v>1266</v>
      </c>
    </row>
    <row r="35" spans="1:13" x14ac:dyDescent="0.35">
      <c r="A35" t="s">
        <v>260</v>
      </c>
      <c r="B35">
        <v>104</v>
      </c>
      <c r="C35">
        <v>210000000</v>
      </c>
      <c r="D35">
        <v>234360014</v>
      </c>
      <c r="E35" t="s">
        <v>24196</v>
      </c>
      <c r="F35" t="s">
        <v>37</v>
      </c>
      <c r="G35" t="s">
        <v>268</v>
      </c>
      <c r="H35">
        <v>6.8</v>
      </c>
      <c r="I35" t="s">
        <v>1325</v>
      </c>
      <c r="J35" t="s">
        <v>953</v>
      </c>
      <c r="K35" t="s">
        <v>1266</v>
      </c>
      <c r="L35" t="s">
        <v>12332</v>
      </c>
      <c r="M35" t="s">
        <v>10413</v>
      </c>
    </row>
    <row r="36" spans="1:13" x14ac:dyDescent="0.35">
      <c r="A36" t="s">
        <v>269</v>
      </c>
      <c r="B36">
        <v>104</v>
      </c>
      <c r="C36">
        <v>200000000</v>
      </c>
      <c r="D36">
        <v>268488329</v>
      </c>
      <c r="E36" t="s">
        <v>24197</v>
      </c>
      <c r="F36" t="s">
        <v>37</v>
      </c>
      <c r="G36" t="s">
        <v>38</v>
      </c>
      <c r="H36">
        <v>7.3</v>
      </c>
      <c r="I36" t="s">
        <v>953</v>
      </c>
      <c r="J36" t="s">
        <v>11526</v>
      </c>
      <c r="K36" t="s">
        <v>1671</v>
      </c>
      <c r="L36" t="s">
        <v>18089</v>
      </c>
      <c r="M36" t="s">
        <v>1266</v>
      </c>
    </row>
    <row r="37" spans="1:13" x14ac:dyDescent="0.35">
      <c r="A37" t="s">
        <v>278</v>
      </c>
      <c r="B37">
        <v>150</v>
      </c>
      <c r="C37">
        <v>200000000</v>
      </c>
      <c r="D37">
        <v>402076689</v>
      </c>
      <c r="E37" t="s">
        <v>24198</v>
      </c>
      <c r="F37" t="s">
        <v>37</v>
      </c>
      <c r="G37" t="s">
        <v>38</v>
      </c>
      <c r="H37">
        <v>6</v>
      </c>
      <c r="I37" t="s">
        <v>1325</v>
      </c>
      <c r="J37" t="s">
        <v>953</v>
      </c>
      <c r="K37" t="s">
        <v>12332</v>
      </c>
    </row>
    <row r="38" spans="1:13" x14ac:dyDescent="0.35">
      <c r="A38" t="s">
        <v>278</v>
      </c>
      <c r="B38">
        <v>165</v>
      </c>
      <c r="C38">
        <v>210000000</v>
      </c>
      <c r="D38">
        <v>245428137</v>
      </c>
      <c r="E38" t="s">
        <v>24199</v>
      </c>
      <c r="F38" t="s">
        <v>37</v>
      </c>
      <c r="G38" t="s">
        <v>38</v>
      </c>
      <c r="H38">
        <v>5.7</v>
      </c>
      <c r="I38" t="s">
        <v>1325</v>
      </c>
      <c r="J38" t="s">
        <v>953</v>
      </c>
      <c r="K38" t="s">
        <v>12332</v>
      </c>
    </row>
    <row r="39" spans="1:13" x14ac:dyDescent="0.35">
      <c r="A39" t="s">
        <v>79</v>
      </c>
      <c r="B39">
        <v>130</v>
      </c>
      <c r="C39">
        <v>215000000</v>
      </c>
      <c r="D39">
        <v>234903076</v>
      </c>
      <c r="E39" t="s">
        <v>24200</v>
      </c>
      <c r="F39" t="s">
        <v>37</v>
      </c>
      <c r="G39" t="s">
        <v>38</v>
      </c>
      <c r="H39">
        <v>6.4</v>
      </c>
      <c r="I39" t="s">
        <v>953</v>
      </c>
      <c r="J39" t="s">
        <v>18089</v>
      </c>
      <c r="K39" t="s">
        <v>1266</v>
      </c>
    </row>
    <row r="40" spans="1:13" x14ac:dyDescent="0.35">
      <c r="A40" t="s">
        <v>180</v>
      </c>
      <c r="B40">
        <v>142</v>
      </c>
      <c r="C40">
        <v>200000000</v>
      </c>
      <c r="D40">
        <v>202853933</v>
      </c>
      <c r="E40" t="s">
        <v>24201</v>
      </c>
      <c r="F40" t="s">
        <v>37</v>
      </c>
      <c r="G40" t="s">
        <v>38</v>
      </c>
      <c r="H40">
        <v>6.7</v>
      </c>
      <c r="I40" t="s">
        <v>1325</v>
      </c>
      <c r="J40" t="s">
        <v>953</v>
      </c>
      <c r="K40" t="s">
        <v>1266</v>
      </c>
      <c r="L40" t="s">
        <v>12332</v>
      </c>
    </row>
    <row r="41" spans="1:13" x14ac:dyDescent="0.35">
      <c r="A41" t="s">
        <v>299</v>
      </c>
      <c r="B41">
        <v>125</v>
      </c>
      <c r="C41">
        <v>170000000</v>
      </c>
      <c r="D41">
        <v>172051787</v>
      </c>
      <c r="E41" t="s">
        <v>24202</v>
      </c>
      <c r="F41" t="s">
        <v>37</v>
      </c>
      <c r="G41" t="s">
        <v>38</v>
      </c>
      <c r="H41">
        <v>6.8</v>
      </c>
      <c r="I41" t="s">
        <v>1325</v>
      </c>
      <c r="J41" t="s">
        <v>953</v>
      </c>
      <c r="K41" t="s">
        <v>12332</v>
      </c>
    </row>
    <row r="42" spans="1:13" x14ac:dyDescent="0.35">
      <c r="A42" t="s">
        <v>306</v>
      </c>
      <c r="B42">
        <v>106</v>
      </c>
      <c r="C42">
        <v>200000000</v>
      </c>
      <c r="D42">
        <v>191450875</v>
      </c>
      <c r="E42" t="s">
        <v>24203</v>
      </c>
      <c r="F42" t="s">
        <v>37</v>
      </c>
      <c r="G42" t="s">
        <v>38</v>
      </c>
      <c r="H42">
        <v>6.3</v>
      </c>
      <c r="I42" t="s">
        <v>953</v>
      </c>
      <c r="J42" t="s">
        <v>11526</v>
      </c>
      <c r="K42" t="s">
        <v>1671</v>
      </c>
      <c r="L42" t="s">
        <v>18089</v>
      </c>
      <c r="M42" t="s">
        <v>27948</v>
      </c>
    </row>
    <row r="43" spans="1:13" x14ac:dyDescent="0.35">
      <c r="A43" t="s">
        <v>313</v>
      </c>
      <c r="B43">
        <v>123</v>
      </c>
      <c r="C43">
        <v>200000000</v>
      </c>
      <c r="D43">
        <v>116593191</v>
      </c>
      <c r="E43" t="s">
        <v>24204</v>
      </c>
      <c r="F43" t="s">
        <v>37</v>
      </c>
      <c r="G43" t="s">
        <v>38</v>
      </c>
      <c r="H43">
        <v>5.6</v>
      </c>
      <c r="I43" t="s">
        <v>1325</v>
      </c>
      <c r="J43" t="s">
        <v>953</v>
      </c>
      <c r="K43" t="s">
        <v>12332</v>
      </c>
    </row>
    <row r="44" spans="1:13" x14ac:dyDescent="0.35">
      <c r="A44" t="s">
        <v>320</v>
      </c>
      <c r="B44">
        <v>103</v>
      </c>
      <c r="C44">
        <v>200000000</v>
      </c>
      <c r="D44">
        <v>414984497</v>
      </c>
      <c r="E44" t="s">
        <v>24205</v>
      </c>
      <c r="F44" t="s">
        <v>37</v>
      </c>
      <c r="G44" t="s">
        <v>38</v>
      </c>
      <c r="H44">
        <v>8.3000000000000007</v>
      </c>
      <c r="I44" t="s">
        <v>953</v>
      </c>
      <c r="J44" t="s">
        <v>11526</v>
      </c>
      <c r="K44" t="s">
        <v>1671</v>
      </c>
      <c r="L44" t="s">
        <v>18089</v>
      </c>
      <c r="M44" t="s">
        <v>1266</v>
      </c>
    </row>
    <row r="45" spans="1:13" x14ac:dyDescent="0.35">
      <c r="A45" t="s">
        <v>327</v>
      </c>
      <c r="B45">
        <v>118</v>
      </c>
      <c r="C45">
        <v>200000000</v>
      </c>
      <c r="D45">
        <v>125320003</v>
      </c>
      <c r="E45" t="s">
        <v>24206</v>
      </c>
      <c r="F45" t="s">
        <v>37</v>
      </c>
      <c r="G45" t="s">
        <v>38</v>
      </c>
      <c r="H45">
        <v>6.6</v>
      </c>
      <c r="I45" t="s">
        <v>1325</v>
      </c>
      <c r="J45" t="s">
        <v>953</v>
      </c>
      <c r="K45" t="s">
        <v>12332</v>
      </c>
    </row>
    <row r="46" spans="1:13" x14ac:dyDescent="0.35">
      <c r="A46" t="s">
        <v>332</v>
      </c>
      <c r="B46">
        <v>140</v>
      </c>
      <c r="C46">
        <v>190000000</v>
      </c>
      <c r="D46">
        <v>350034110</v>
      </c>
      <c r="E46" t="s">
        <v>24207</v>
      </c>
      <c r="F46" t="s">
        <v>37</v>
      </c>
      <c r="G46" t="s">
        <v>38</v>
      </c>
      <c r="H46">
        <v>7.2</v>
      </c>
      <c r="I46" t="s">
        <v>1325</v>
      </c>
      <c r="J46" t="s">
        <v>27949</v>
      </c>
      <c r="K46" t="s">
        <v>10413</v>
      </c>
    </row>
    <row r="47" spans="1:13" x14ac:dyDescent="0.35">
      <c r="A47" t="s">
        <v>125</v>
      </c>
      <c r="B47">
        <v>123</v>
      </c>
      <c r="C47">
        <v>190000000</v>
      </c>
      <c r="D47">
        <v>202351611</v>
      </c>
      <c r="E47" t="s">
        <v>24208</v>
      </c>
      <c r="F47" t="s">
        <v>37</v>
      </c>
      <c r="G47" t="s">
        <v>38</v>
      </c>
      <c r="H47">
        <v>7</v>
      </c>
      <c r="I47" t="s">
        <v>1325</v>
      </c>
      <c r="J47" t="s">
        <v>953</v>
      </c>
      <c r="K47" t="s">
        <v>6403</v>
      </c>
      <c r="L47" t="s">
        <v>12332</v>
      </c>
      <c r="M47" t="s">
        <v>10413</v>
      </c>
    </row>
    <row r="48" spans="1:13" x14ac:dyDescent="0.35">
      <c r="A48" t="s">
        <v>118</v>
      </c>
      <c r="B48">
        <v>149</v>
      </c>
      <c r="C48">
        <v>200000000</v>
      </c>
      <c r="D48">
        <v>233914986</v>
      </c>
      <c r="E48" t="s">
        <v>24209</v>
      </c>
      <c r="F48" t="s">
        <v>37</v>
      </c>
      <c r="G48" t="s">
        <v>38</v>
      </c>
      <c r="H48">
        <v>8</v>
      </c>
      <c r="I48" t="s">
        <v>1325</v>
      </c>
      <c r="J48" t="s">
        <v>953</v>
      </c>
      <c r="K48" t="s">
        <v>1266</v>
      </c>
      <c r="L48" t="s">
        <v>12332</v>
      </c>
      <c r="M48" t="s">
        <v>10413</v>
      </c>
    </row>
    <row r="49" spans="1:13" x14ac:dyDescent="0.35">
      <c r="A49" t="s">
        <v>351</v>
      </c>
      <c r="B49">
        <v>132</v>
      </c>
      <c r="C49">
        <v>190000000</v>
      </c>
      <c r="D49">
        <v>228756232</v>
      </c>
      <c r="E49" t="s">
        <v>24210</v>
      </c>
      <c r="F49" t="s">
        <v>37</v>
      </c>
      <c r="G49" t="s">
        <v>38</v>
      </c>
      <c r="H49">
        <v>7.8</v>
      </c>
      <c r="I49" t="s">
        <v>1325</v>
      </c>
      <c r="J49" t="s">
        <v>953</v>
      </c>
      <c r="K49" t="s">
        <v>12332</v>
      </c>
    </row>
    <row r="50" spans="1:13" x14ac:dyDescent="0.35">
      <c r="A50" t="s">
        <v>118</v>
      </c>
      <c r="B50">
        <v>114</v>
      </c>
      <c r="C50">
        <v>195000000</v>
      </c>
      <c r="D50">
        <v>65171860</v>
      </c>
      <c r="E50" t="s">
        <v>24211</v>
      </c>
      <c r="F50" t="s">
        <v>37</v>
      </c>
      <c r="G50" t="s">
        <v>38</v>
      </c>
      <c r="H50">
        <v>6.3</v>
      </c>
      <c r="I50" t="s">
        <v>953</v>
      </c>
      <c r="J50" t="s">
        <v>1266</v>
      </c>
    </row>
    <row r="51" spans="1:13" x14ac:dyDescent="0.35">
      <c r="A51" t="s">
        <v>364</v>
      </c>
      <c r="B51">
        <v>143</v>
      </c>
      <c r="C51">
        <v>105000000</v>
      </c>
      <c r="D51">
        <v>144812796</v>
      </c>
      <c r="E51" t="s">
        <v>24212</v>
      </c>
      <c r="F51" t="s">
        <v>37</v>
      </c>
      <c r="G51" t="s">
        <v>370</v>
      </c>
      <c r="H51">
        <v>7.3</v>
      </c>
      <c r="I51" t="s">
        <v>3409</v>
      </c>
      <c r="J51" t="s">
        <v>19711</v>
      </c>
    </row>
    <row r="52" spans="1:13" x14ac:dyDescent="0.35">
      <c r="A52" t="s">
        <v>371</v>
      </c>
      <c r="B52">
        <v>116</v>
      </c>
      <c r="C52">
        <v>200000000</v>
      </c>
      <c r="D52">
        <v>90755643</v>
      </c>
      <c r="E52" t="s">
        <v>24213</v>
      </c>
      <c r="F52" t="s">
        <v>37</v>
      </c>
      <c r="G52" t="s">
        <v>38</v>
      </c>
      <c r="H52">
        <v>6.6</v>
      </c>
      <c r="I52" t="s">
        <v>1325</v>
      </c>
      <c r="J52" t="s">
        <v>953</v>
      </c>
      <c r="K52" t="s">
        <v>1266</v>
      </c>
      <c r="L52" t="s">
        <v>19711</v>
      </c>
    </row>
    <row r="53" spans="1:13" x14ac:dyDescent="0.35">
      <c r="A53" t="s">
        <v>378</v>
      </c>
      <c r="B53">
        <v>131</v>
      </c>
      <c r="C53">
        <v>190000000</v>
      </c>
      <c r="D53">
        <v>101785482</v>
      </c>
      <c r="E53" t="s">
        <v>24214</v>
      </c>
      <c r="F53" t="s">
        <v>37</v>
      </c>
      <c r="G53" t="s">
        <v>38</v>
      </c>
      <c r="H53">
        <v>7</v>
      </c>
      <c r="I53" t="s">
        <v>1325</v>
      </c>
      <c r="J53" t="s">
        <v>953</v>
      </c>
      <c r="K53" t="s">
        <v>12332</v>
      </c>
    </row>
    <row r="54" spans="1:13" x14ac:dyDescent="0.35">
      <c r="A54" t="s">
        <v>278</v>
      </c>
      <c r="B54">
        <v>154</v>
      </c>
      <c r="C54">
        <v>195000000</v>
      </c>
      <c r="D54">
        <v>352358779</v>
      </c>
      <c r="E54" t="s">
        <v>24215</v>
      </c>
      <c r="F54" t="s">
        <v>37</v>
      </c>
      <c r="G54" t="s">
        <v>38</v>
      </c>
      <c r="H54">
        <v>6.3</v>
      </c>
      <c r="I54" t="s">
        <v>1325</v>
      </c>
      <c r="J54" t="s">
        <v>953</v>
      </c>
      <c r="K54" t="s">
        <v>12332</v>
      </c>
    </row>
    <row r="55" spans="1:13" x14ac:dyDescent="0.35">
      <c r="A55" t="s">
        <v>389</v>
      </c>
      <c r="B55">
        <v>122</v>
      </c>
      <c r="C55">
        <v>185000000</v>
      </c>
      <c r="D55">
        <v>317011114</v>
      </c>
      <c r="E55" t="s">
        <v>24216</v>
      </c>
      <c r="F55" t="s">
        <v>37</v>
      </c>
      <c r="G55" t="s">
        <v>38</v>
      </c>
      <c r="H55">
        <v>6.2</v>
      </c>
      <c r="I55" t="s">
        <v>1325</v>
      </c>
      <c r="J55" t="s">
        <v>953</v>
      </c>
      <c r="K55" t="s">
        <v>1266</v>
      </c>
    </row>
    <row r="56" spans="1:13" x14ac:dyDescent="0.35">
      <c r="A56" t="s">
        <v>402</v>
      </c>
      <c r="B56">
        <v>93</v>
      </c>
      <c r="C56">
        <v>185000000</v>
      </c>
      <c r="D56">
        <v>237282182</v>
      </c>
      <c r="E56" t="s">
        <v>24217</v>
      </c>
      <c r="F56" t="s">
        <v>37</v>
      </c>
      <c r="G56" t="s">
        <v>38</v>
      </c>
      <c r="H56">
        <v>7.2</v>
      </c>
      <c r="I56" t="s">
        <v>953</v>
      </c>
      <c r="J56" t="s">
        <v>11526</v>
      </c>
      <c r="K56" t="s">
        <v>1671</v>
      </c>
      <c r="L56" t="s">
        <v>18089</v>
      </c>
      <c r="M56" t="s">
        <v>1266</v>
      </c>
    </row>
    <row r="57" spans="1:13" x14ac:dyDescent="0.35">
      <c r="A57" t="s">
        <v>408</v>
      </c>
      <c r="B57">
        <v>122</v>
      </c>
      <c r="C57">
        <v>185000000</v>
      </c>
      <c r="D57">
        <v>130468626</v>
      </c>
      <c r="E57" t="s">
        <v>24218</v>
      </c>
      <c r="F57" t="s">
        <v>37</v>
      </c>
      <c r="G57" t="s">
        <v>38</v>
      </c>
      <c r="H57">
        <v>7.5</v>
      </c>
      <c r="I57" t="s">
        <v>1325</v>
      </c>
      <c r="J57" t="s">
        <v>953</v>
      </c>
      <c r="K57" t="s">
        <v>12332</v>
      </c>
      <c r="L57" t="s">
        <v>10413</v>
      </c>
    </row>
    <row r="58" spans="1:13" x14ac:dyDescent="0.35">
      <c r="A58" t="s">
        <v>71</v>
      </c>
      <c r="B58">
        <v>98</v>
      </c>
      <c r="C58">
        <v>180000000</v>
      </c>
      <c r="D58">
        <v>223806889</v>
      </c>
      <c r="E58" t="s">
        <v>24219</v>
      </c>
      <c r="F58" t="s">
        <v>37</v>
      </c>
      <c r="G58" t="s">
        <v>38</v>
      </c>
      <c r="H58">
        <v>8.4</v>
      </c>
      <c r="I58" t="s">
        <v>953</v>
      </c>
      <c r="J58" t="s">
        <v>11526</v>
      </c>
      <c r="K58" t="s">
        <v>18089</v>
      </c>
      <c r="L58" t="s">
        <v>12332</v>
      </c>
    </row>
    <row r="59" spans="1:13" x14ac:dyDescent="0.35">
      <c r="A59" t="s">
        <v>260</v>
      </c>
      <c r="B59">
        <v>91</v>
      </c>
      <c r="C59">
        <v>140000000</v>
      </c>
      <c r="D59">
        <v>140080850</v>
      </c>
      <c r="E59" t="s">
        <v>24220</v>
      </c>
      <c r="F59" t="s">
        <v>37</v>
      </c>
      <c r="G59" t="s">
        <v>38</v>
      </c>
      <c r="H59">
        <v>6.2</v>
      </c>
      <c r="I59" t="s">
        <v>1325</v>
      </c>
      <c r="J59" t="s">
        <v>1671</v>
      </c>
      <c r="K59" t="s">
        <v>27949</v>
      </c>
      <c r="L59" t="s">
        <v>10413</v>
      </c>
    </row>
    <row r="60" spans="1:13" x14ac:dyDescent="0.35">
      <c r="A60" t="s">
        <v>428</v>
      </c>
      <c r="B60">
        <v>158</v>
      </c>
      <c r="C60">
        <v>200000000</v>
      </c>
      <c r="D60">
        <v>166112167</v>
      </c>
      <c r="E60">
        <v>2012</v>
      </c>
      <c r="F60" t="s">
        <v>37</v>
      </c>
      <c r="G60" t="s">
        <v>38</v>
      </c>
      <c r="H60">
        <v>5.8</v>
      </c>
      <c r="I60" t="s">
        <v>1325</v>
      </c>
      <c r="J60" t="s">
        <v>953</v>
      </c>
      <c r="K60" t="s">
        <v>12332</v>
      </c>
    </row>
    <row r="61" spans="1:13" x14ac:dyDescent="0.35">
      <c r="A61" t="s">
        <v>435</v>
      </c>
      <c r="B61">
        <v>96</v>
      </c>
      <c r="C61">
        <v>200000000</v>
      </c>
      <c r="D61">
        <v>137850096</v>
      </c>
      <c r="E61" t="s">
        <v>24221</v>
      </c>
      <c r="F61" t="s">
        <v>37</v>
      </c>
      <c r="G61" t="s">
        <v>38</v>
      </c>
      <c r="H61">
        <v>6.8</v>
      </c>
      <c r="I61" t="s">
        <v>11526</v>
      </c>
      <c r="J61" t="s">
        <v>3409</v>
      </c>
      <c r="K61" t="s">
        <v>18089</v>
      </c>
      <c r="L61" t="s">
        <v>1266</v>
      </c>
    </row>
    <row r="62" spans="1:13" x14ac:dyDescent="0.35">
      <c r="A62" t="s">
        <v>443</v>
      </c>
      <c r="B62">
        <v>127</v>
      </c>
      <c r="C62">
        <v>176000000</v>
      </c>
      <c r="D62">
        <v>47375327</v>
      </c>
      <c r="E62" t="s">
        <v>24222</v>
      </c>
      <c r="F62" t="s">
        <v>37</v>
      </c>
      <c r="G62" t="s">
        <v>38</v>
      </c>
      <c r="H62">
        <v>5.4</v>
      </c>
      <c r="I62" t="s">
        <v>1325</v>
      </c>
      <c r="J62" t="s">
        <v>953</v>
      </c>
      <c r="K62" t="s">
        <v>12332</v>
      </c>
    </row>
    <row r="63" spans="1:13" x14ac:dyDescent="0.35">
      <c r="A63" t="s">
        <v>103</v>
      </c>
      <c r="B63">
        <v>110</v>
      </c>
      <c r="C63">
        <v>180000000</v>
      </c>
      <c r="D63">
        <v>124051759</v>
      </c>
      <c r="E63" t="s">
        <v>24223</v>
      </c>
      <c r="F63" t="s">
        <v>37</v>
      </c>
      <c r="G63" t="s">
        <v>38</v>
      </c>
      <c r="H63">
        <v>6.6</v>
      </c>
      <c r="I63" t="s">
        <v>1325</v>
      </c>
      <c r="J63" t="s">
        <v>953</v>
      </c>
      <c r="K63" t="s">
        <v>3409</v>
      </c>
      <c r="L63" t="s">
        <v>19711</v>
      </c>
    </row>
    <row r="64" spans="1:13" x14ac:dyDescent="0.35">
      <c r="A64" t="s">
        <v>146</v>
      </c>
      <c r="B64">
        <v>150</v>
      </c>
      <c r="C64">
        <v>180000000</v>
      </c>
      <c r="D64">
        <v>291709845</v>
      </c>
      <c r="E64" t="s">
        <v>24224</v>
      </c>
      <c r="F64" t="s">
        <v>37</v>
      </c>
      <c r="G64" t="s">
        <v>38</v>
      </c>
      <c r="H64">
        <v>6.9</v>
      </c>
      <c r="I64" t="s">
        <v>953</v>
      </c>
      <c r="J64" t="s">
        <v>18089</v>
      </c>
      <c r="K64" t="s">
        <v>1266</v>
      </c>
    </row>
    <row r="65" spans="1:14" x14ac:dyDescent="0.35">
      <c r="A65" t="s">
        <v>118</v>
      </c>
      <c r="B65">
        <v>144</v>
      </c>
      <c r="C65">
        <v>178000000</v>
      </c>
      <c r="D65">
        <v>154985087</v>
      </c>
      <c r="E65" t="s">
        <v>24225</v>
      </c>
      <c r="F65" t="s">
        <v>37</v>
      </c>
      <c r="G65" t="s">
        <v>38</v>
      </c>
      <c r="H65">
        <v>7.3</v>
      </c>
      <c r="I65" t="s">
        <v>1325</v>
      </c>
      <c r="J65" t="s">
        <v>953</v>
      </c>
      <c r="K65" t="s">
        <v>12332</v>
      </c>
    </row>
    <row r="66" spans="1:14" x14ac:dyDescent="0.35">
      <c r="A66" t="s">
        <v>57</v>
      </c>
      <c r="B66">
        <v>152</v>
      </c>
      <c r="C66">
        <v>185000000</v>
      </c>
      <c r="D66">
        <v>533316061</v>
      </c>
      <c r="E66" t="s">
        <v>24226</v>
      </c>
      <c r="F66" t="s">
        <v>37</v>
      </c>
      <c r="G66" t="s">
        <v>38</v>
      </c>
      <c r="H66">
        <v>9</v>
      </c>
      <c r="I66" t="s">
        <v>1325</v>
      </c>
      <c r="J66" t="s">
        <v>27949</v>
      </c>
      <c r="K66" t="s">
        <v>3409</v>
      </c>
      <c r="L66" t="s">
        <v>10413</v>
      </c>
    </row>
    <row r="67" spans="1:14" x14ac:dyDescent="0.35">
      <c r="A67" t="s">
        <v>469</v>
      </c>
      <c r="B67">
        <v>96</v>
      </c>
      <c r="C67">
        <v>175000000</v>
      </c>
      <c r="D67">
        <v>292979556</v>
      </c>
      <c r="E67" t="s">
        <v>24227</v>
      </c>
      <c r="F67" t="s">
        <v>37</v>
      </c>
      <c r="G67" t="s">
        <v>38</v>
      </c>
      <c r="H67">
        <v>8.3000000000000007</v>
      </c>
      <c r="I67" t="s">
        <v>953</v>
      </c>
      <c r="J67" t="s">
        <v>11526</v>
      </c>
      <c r="K67" t="s">
        <v>1671</v>
      </c>
      <c r="L67" t="s">
        <v>18089</v>
      </c>
    </row>
    <row r="68" spans="1:14" x14ac:dyDescent="0.35">
      <c r="A68" t="s">
        <v>476</v>
      </c>
      <c r="B68">
        <v>94</v>
      </c>
      <c r="C68">
        <v>175000000</v>
      </c>
      <c r="D68">
        <v>198332128</v>
      </c>
      <c r="E68" t="s">
        <v>24228</v>
      </c>
      <c r="F68" t="s">
        <v>37</v>
      </c>
      <c r="G68" t="s">
        <v>38</v>
      </c>
      <c r="H68">
        <v>6.5</v>
      </c>
      <c r="I68" t="s">
        <v>1325</v>
      </c>
      <c r="J68" t="s">
        <v>953</v>
      </c>
      <c r="K68" t="s">
        <v>11526</v>
      </c>
      <c r="L68" t="s">
        <v>1671</v>
      </c>
      <c r="M68" t="s">
        <v>18089</v>
      </c>
      <c r="N68" t="s">
        <v>12332</v>
      </c>
    </row>
    <row r="69" spans="1:14" x14ac:dyDescent="0.35">
      <c r="A69" t="s">
        <v>250</v>
      </c>
      <c r="B69">
        <v>126</v>
      </c>
      <c r="C69">
        <v>140000000</v>
      </c>
      <c r="D69">
        <v>318298180</v>
      </c>
      <c r="E69" t="s">
        <v>24229</v>
      </c>
      <c r="F69" t="s">
        <v>37</v>
      </c>
      <c r="G69" t="s">
        <v>38</v>
      </c>
      <c r="H69">
        <v>7.9</v>
      </c>
      <c r="I69" t="s">
        <v>1325</v>
      </c>
      <c r="J69" t="s">
        <v>953</v>
      </c>
      <c r="K69" t="s">
        <v>12332</v>
      </c>
    </row>
    <row r="70" spans="1:14" x14ac:dyDescent="0.35">
      <c r="A70" t="s">
        <v>487</v>
      </c>
      <c r="B70">
        <v>126</v>
      </c>
      <c r="C70">
        <v>170000000</v>
      </c>
      <c r="D70">
        <v>73820094</v>
      </c>
      <c r="E70" t="s">
        <v>24230</v>
      </c>
      <c r="F70" t="s">
        <v>37</v>
      </c>
      <c r="G70" t="s">
        <v>38</v>
      </c>
      <c r="H70">
        <v>7.5</v>
      </c>
      <c r="I70" t="s">
        <v>953</v>
      </c>
      <c r="J70" t="s">
        <v>3409</v>
      </c>
      <c r="K70" t="s">
        <v>18089</v>
      </c>
      <c r="L70" t="s">
        <v>27947</v>
      </c>
    </row>
    <row r="71" spans="1:14" x14ac:dyDescent="0.35">
      <c r="A71" t="s">
        <v>163</v>
      </c>
      <c r="B71">
        <v>106</v>
      </c>
      <c r="C71">
        <v>170000000</v>
      </c>
      <c r="D71">
        <v>113745408</v>
      </c>
      <c r="E71" t="s">
        <v>24231</v>
      </c>
      <c r="F71" t="s">
        <v>37</v>
      </c>
      <c r="G71" t="s">
        <v>38</v>
      </c>
      <c r="H71">
        <v>4.8</v>
      </c>
      <c r="I71" t="s">
        <v>1325</v>
      </c>
      <c r="J71" t="s">
        <v>1671</v>
      </c>
      <c r="K71" t="s">
        <v>12332</v>
      </c>
      <c r="L71" t="s">
        <v>15011</v>
      </c>
    </row>
    <row r="72" spans="1:14" x14ac:dyDescent="0.35">
      <c r="A72" t="s">
        <v>499</v>
      </c>
      <c r="B72">
        <v>112</v>
      </c>
      <c r="C72">
        <v>145000000</v>
      </c>
      <c r="D72">
        <v>102176165</v>
      </c>
      <c r="E72" t="s">
        <v>24232</v>
      </c>
      <c r="F72" t="s">
        <v>37</v>
      </c>
      <c r="G72" t="s">
        <v>38</v>
      </c>
      <c r="H72">
        <v>5.2</v>
      </c>
      <c r="I72" t="s">
        <v>1325</v>
      </c>
      <c r="J72" t="s">
        <v>953</v>
      </c>
      <c r="K72" t="s">
        <v>1266</v>
      </c>
      <c r="L72" t="s">
        <v>6403</v>
      </c>
      <c r="M72" t="s">
        <v>10413</v>
      </c>
    </row>
    <row r="73" spans="1:14" x14ac:dyDescent="0.35">
      <c r="A73" t="s">
        <v>507</v>
      </c>
      <c r="B73">
        <v>123</v>
      </c>
      <c r="C73">
        <v>175000000</v>
      </c>
      <c r="D73">
        <v>161087183</v>
      </c>
      <c r="E73" t="s">
        <v>24233</v>
      </c>
      <c r="F73" t="s">
        <v>37</v>
      </c>
      <c r="G73" t="s">
        <v>38</v>
      </c>
      <c r="H73">
        <v>6.9</v>
      </c>
      <c r="I73" t="s">
        <v>1325</v>
      </c>
      <c r="J73" t="s">
        <v>953</v>
      </c>
      <c r="K73" t="s">
        <v>1671</v>
      </c>
      <c r="L73" t="s">
        <v>12332</v>
      </c>
    </row>
    <row r="74" spans="1:14" x14ac:dyDescent="0.35">
      <c r="A74" t="s">
        <v>514</v>
      </c>
      <c r="B74">
        <v>96</v>
      </c>
      <c r="C74">
        <v>175000000</v>
      </c>
      <c r="D74">
        <v>100289690</v>
      </c>
      <c r="E74" t="s">
        <v>24234</v>
      </c>
      <c r="F74" t="s">
        <v>37</v>
      </c>
      <c r="G74" t="s">
        <v>38</v>
      </c>
      <c r="H74">
        <v>5.4</v>
      </c>
      <c r="I74" t="s">
        <v>1671</v>
      </c>
      <c r="J74" t="s">
        <v>18089</v>
      </c>
      <c r="K74" t="s">
        <v>1266</v>
      </c>
    </row>
    <row r="75" spans="1:14" x14ac:dyDescent="0.35">
      <c r="A75" t="s">
        <v>521</v>
      </c>
      <c r="B75">
        <v>113</v>
      </c>
      <c r="C75">
        <v>178000000</v>
      </c>
      <c r="D75">
        <v>100189501</v>
      </c>
      <c r="E75" t="s">
        <v>24235</v>
      </c>
      <c r="F75" t="s">
        <v>37</v>
      </c>
      <c r="G75" t="s">
        <v>38</v>
      </c>
      <c r="H75">
        <v>7.9</v>
      </c>
      <c r="I75" t="s">
        <v>1325</v>
      </c>
      <c r="J75" t="s">
        <v>953</v>
      </c>
      <c r="K75" t="s">
        <v>12332</v>
      </c>
    </row>
    <row r="76" spans="1:14" x14ac:dyDescent="0.35">
      <c r="A76" t="s">
        <v>528</v>
      </c>
      <c r="B76">
        <v>176</v>
      </c>
      <c r="C76">
        <v>175000000</v>
      </c>
      <c r="D76">
        <v>88246220</v>
      </c>
      <c r="E76" t="s">
        <v>24236</v>
      </c>
      <c r="F76" t="s">
        <v>37</v>
      </c>
      <c r="G76" t="s">
        <v>38</v>
      </c>
      <c r="H76">
        <v>6.1</v>
      </c>
      <c r="I76" t="s">
        <v>1325</v>
      </c>
      <c r="J76" t="s">
        <v>953</v>
      </c>
      <c r="K76" t="s">
        <v>12332</v>
      </c>
      <c r="L76" t="s">
        <v>10413</v>
      </c>
    </row>
    <row r="77" spans="1:14" x14ac:dyDescent="0.35">
      <c r="A77" t="s">
        <v>535</v>
      </c>
      <c r="B77">
        <v>118</v>
      </c>
      <c r="C77">
        <v>175000000</v>
      </c>
      <c r="D77">
        <v>150167630</v>
      </c>
      <c r="E77" t="s">
        <v>24237</v>
      </c>
      <c r="F77" t="s">
        <v>37</v>
      </c>
      <c r="G77" t="s">
        <v>38</v>
      </c>
      <c r="H77">
        <v>5.8</v>
      </c>
      <c r="I77" t="s">
        <v>1325</v>
      </c>
      <c r="J77" t="s">
        <v>953</v>
      </c>
      <c r="K77" t="s">
        <v>12332</v>
      </c>
      <c r="L77" t="s">
        <v>10413</v>
      </c>
    </row>
    <row r="78" spans="1:14" x14ac:dyDescent="0.35">
      <c r="A78" t="s">
        <v>469</v>
      </c>
      <c r="B78">
        <v>95</v>
      </c>
      <c r="C78">
        <v>175000000</v>
      </c>
      <c r="D78">
        <v>356454367</v>
      </c>
      <c r="E78" t="s">
        <v>24238</v>
      </c>
      <c r="F78" t="s">
        <v>37</v>
      </c>
      <c r="G78" t="s">
        <v>38</v>
      </c>
      <c r="H78">
        <v>8.3000000000000007</v>
      </c>
      <c r="I78" t="s">
        <v>953</v>
      </c>
      <c r="J78" t="s">
        <v>11526</v>
      </c>
      <c r="K78" t="s">
        <v>1671</v>
      </c>
      <c r="L78" t="s">
        <v>3409</v>
      </c>
      <c r="M78" t="s">
        <v>18089</v>
      </c>
      <c r="N78" t="s">
        <v>1266</v>
      </c>
    </row>
    <row r="79" spans="1:14" x14ac:dyDescent="0.35">
      <c r="A79" t="s">
        <v>250</v>
      </c>
      <c r="B79">
        <v>106</v>
      </c>
      <c r="C79">
        <v>175000000</v>
      </c>
      <c r="D79">
        <v>362645141</v>
      </c>
      <c r="E79" t="s">
        <v>24239</v>
      </c>
      <c r="F79" t="s">
        <v>37</v>
      </c>
      <c r="G79" t="s">
        <v>56</v>
      </c>
      <c r="H79">
        <v>7.8</v>
      </c>
      <c r="I79" t="s">
        <v>953</v>
      </c>
      <c r="J79" t="s">
        <v>3409</v>
      </c>
      <c r="K79" t="s">
        <v>18089</v>
      </c>
      <c r="L79" t="s">
        <v>1266</v>
      </c>
    </row>
    <row r="80" spans="1:14" x14ac:dyDescent="0.35">
      <c r="A80" t="s">
        <v>250</v>
      </c>
      <c r="B80">
        <v>124</v>
      </c>
      <c r="C80">
        <v>200000000</v>
      </c>
      <c r="D80">
        <v>312057433</v>
      </c>
      <c r="E80" t="s">
        <v>24240</v>
      </c>
      <c r="F80" t="s">
        <v>37</v>
      </c>
      <c r="G80" t="s">
        <v>38</v>
      </c>
      <c r="H80">
        <v>7</v>
      </c>
      <c r="I80" t="s">
        <v>1325</v>
      </c>
      <c r="J80" t="s">
        <v>953</v>
      </c>
      <c r="K80" t="s">
        <v>12332</v>
      </c>
    </row>
    <row r="81" spans="1:15" x14ac:dyDescent="0.35">
      <c r="A81" t="s">
        <v>556</v>
      </c>
      <c r="B81">
        <v>132</v>
      </c>
      <c r="C81">
        <v>170000000</v>
      </c>
      <c r="D81">
        <v>155111815</v>
      </c>
      <c r="E81" t="s">
        <v>24241</v>
      </c>
      <c r="F81" t="s">
        <v>37</v>
      </c>
      <c r="G81" t="s">
        <v>38</v>
      </c>
      <c r="H81">
        <v>6.1</v>
      </c>
      <c r="I81" t="s">
        <v>1325</v>
      </c>
      <c r="J81" t="s">
        <v>953</v>
      </c>
      <c r="K81" t="s">
        <v>3409</v>
      </c>
      <c r="L81" t="s">
        <v>1266</v>
      </c>
    </row>
    <row r="82" spans="1:15" x14ac:dyDescent="0.35">
      <c r="A82" t="s">
        <v>562</v>
      </c>
      <c r="B82">
        <v>97</v>
      </c>
      <c r="C82">
        <v>180000000</v>
      </c>
      <c r="D82">
        <v>241407328</v>
      </c>
      <c r="E82" t="s">
        <v>24242</v>
      </c>
      <c r="F82" t="s">
        <v>37</v>
      </c>
      <c r="G82" t="s">
        <v>38</v>
      </c>
      <c r="H82">
        <v>7</v>
      </c>
      <c r="I82" t="s">
        <v>1325</v>
      </c>
      <c r="J82" t="s">
        <v>953</v>
      </c>
      <c r="K82" t="s">
        <v>18089</v>
      </c>
      <c r="L82" t="s">
        <v>1266</v>
      </c>
      <c r="M82" t="s">
        <v>19711</v>
      </c>
    </row>
    <row r="83" spans="1:15" x14ac:dyDescent="0.35">
      <c r="A83" t="s">
        <v>570</v>
      </c>
      <c r="B83">
        <v>130</v>
      </c>
      <c r="C83">
        <v>170000000</v>
      </c>
      <c r="D83">
        <v>208543795</v>
      </c>
      <c r="E83" t="s">
        <v>24243</v>
      </c>
      <c r="F83" t="s">
        <v>37</v>
      </c>
      <c r="G83" t="s">
        <v>38</v>
      </c>
      <c r="H83">
        <v>7.6</v>
      </c>
      <c r="I83" t="s">
        <v>1325</v>
      </c>
      <c r="J83" t="s">
        <v>953</v>
      </c>
      <c r="K83" t="s">
        <v>3409</v>
      </c>
      <c r="L83" t="s">
        <v>12332</v>
      </c>
    </row>
    <row r="84" spans="1:15" x14ac:dyDescent="0.35">
      <c r="A84" t="s">
        <v>586</v>
      </c>
      <c r="B84">
        <v>128</v>
      </c>
      <c r="C84">
        <v>175000000</v>
      </c>
      <c r="D84">
        <v>38297305</v>
      </c>
      <c r="E84" t="s">
        <v>24244</v>
      </c>
      <c r="F84" t="s">
        <v>37</v>
      </c>
      <c r="G84" t="s">
        <v>38</v>
      </c>
      <c r="H84">
        <v>6.3</v>
      </c>
      <c r="I84" t="s">
        <v>1325</v>
      </c>
      <c r="J84" t="s">
        <v>953</v>
      </c>
      <c r="K84" t="s">
        <v>3409</v>
      </c>
      <c r="L84" t="s">
        <v>1266</v>
      </c>
    </row>
    <row r="85" spans="1:15" x14ac:dyDescent="0.35">
      <c r="A85" t="s">
        <v>220</v>
      </c>
      <c r="B85">
        <v>136</v>
      </c>
      <c r="C85">
        <v>170000000</v>
      </c>
      <c r="D85">
        <v>259746958</v>
      </c>
      <c r="E85" t="s">
        <v>24245</v>
      </c>
      <c r="F85" t="s">
        <v>37</v>
      </c>
      <c r="G85" t="s">
        <v>38</v>
      </c>
      <c r="H85">
        <v>7.8</v>
      </c>
      <c r="I85" t="s">
        <v>1325</v>
      </c>
      <c r="J85" t="s">
        <v>953</v>
      </c>
      <c r="K85" t="s">
        <v>12332</v>
      </c>
    </row>
    <row r="86" spans="1:15" x14ac:dyDescent="0.35">
      <c r="A86" t="s">
        <v>597</v>
      </c>
      <c r="B86">
        <v>93</v>
      </c>
      <c r="C86">
        <v>165000000</v>
      </c>
      <c r="D86">
        <v>238371987</v>
      </c>
      <c r="E86" t="s">
        <v>24246</v>
      </c>
      <c r="F86" t="s">
        <v>37</v>
      </c>
      <c r="G86" t="s">
        <v>38</v>
      </c>
      <c r="H86">
        <v>6.4</v>
      </c>
      <c r="I86" t="s">
        <v>953</v>
      </c>
      <c r="J86" t="s">
        <v>11526</v>
      </c>
      <c r="K86" t="s">
        <v>1671</v>
      </c>
      <c r="L86" t="s">
        <v>18089</v>
      </c>
      <c r="M86" t="s">
        <v>1266</v>
      </c>
    </row>
    <row r="87" spans="1:15" x14ac:dyDescent="0.35">
      <c r="A87" t="s">
        <v>604</v>
      </c>
      <c r="B87">
        <v>130</v>
      </c>
      <c r="C87">
        <v>190000000</v>
      </c>
      <c r="D87">
        <v>93417865</v>
      </c>
      <c r="E87" t="s">
        <v>24247</v>
      </c>
      <c r="F87" t="s">
        <v>37</v>
      </c>
      <c r="G87" t="s">
        <v>38</v>
      </c>
      <c r="H87">
        <v>6.5</v>
      </c>
      <c r="I87" t="s">
        <v>1325</v>
      </c>
      <c r="J87" t="s">
        <v>953</v>
      </c>
      <c r="K87" t="s">
        <v>18089</v>
      </c>
      <c r="L87" t="s">
        <v>27947</v>
      </c>
      <c r="M87" t="s">
        <v>12332</v>
      </c>
    </row>
    <row r="88" spans="1:15" x14ac:dyDescent="0.35">
      <c r="A88" t="s">
        <v>611</v>
      </c>
      <c r="B88">
        <v>102</v>
      </c>
      <c r="C88">
        <v>165000000</v>
      </c>
      <c r="D88">
        <v>222487711</v>
      </c>
      <c r="E88" t="s">
        <v>24248</v>
      </c>
      <c r="F88" t="s">
        <v>37</v>
      </c>
      <c r="G88" t="s">
        <v>38</v>
      </c>
      <c r="H88">
        <v>7.9</v>
      </c>
      <c r="I88" t="s">
        <v>1325</v>
      </c>
      <c r="J88" t="s">
        <v>953</v>
      </c>
      <c r="K88" t="s">
        <v>11526</v>
      </c>
      <c r="L88" t="s">
        <v>1671</v>
      </c>
      <c r="M88" t="s">
        <v>3409</v>
      </c>
      <c r="N88" t="s">
        <v>18089</v>
      </c>
      <c r="O88" t="s">
        <v>12332</v>
      </c>
    </row>
    <row r="89" spans="1:15" x14ac:dyDescent="0.35">
      <c r="A89" t="s">
        <v>619</v>
      </c>
      <c r="B89">
        <v>101</v>
      </c>
      <c r="C89">
        <v>165000000</v>
      </c>
      <c r="D89">
        <v>189412677</v>
      </c>
      <c r="E89" t="s">
        <v>24249</v>
      </c>
      <c r="F89" t="s">
        <v>37</v>
      </c>
      <c r="G89" t="s">
        <v>38</v>
      </c>
      <c r="H89">
        <v>7.8</v>
      </c>
      <c r="I89" t="s">
        <v>953</v>
      </c>
      <c r="J89" t="s">
        <v>11526</v>
      </c>
      <c r="K89" t="s">
        <v>1671</v>
      </c>
      <c r="L89" t="s">
        <v>18089</v>
      </c>
      <c r="M89" t="s">
        <v>12332</v>
      </c>
    </row>
    <row r="90" spans="1:15" x14ac:dyDescent="0.35">
      <c r="A90" t="s">
        <v>435</v>
      </c>
      <c r="B90">
        <v>100</v>
      </c>
      <c r="C90">
        <v>165000000</v>
      </c>
      <c r="D90">
        <v>665426</v>
      </c>
      <c r="E90" t="s">
        <v>24250</v>
      </c>
      <c r="F90" t="s">
        <v>37</v>
      </c>
      <c r="G90" t="s">
        <v>38</v>
      </c>
      <c r="H90">
        <v>6.6</v>
      </c>
      <c r="I90" t="s">
        <v>953</v>
      </c>
      <c r="J90" t="s">
        <v>11526</v>
      </c>
      <c r="K90" t="s">
        <v>18089</v>
      </c>
      <c r="L90" t="s">
        <v>1266</v>
      </c>
    </row>
    <row r="91" spans="1:15" x14ac:dyDescent="0.35">
      <c r="A91" t="s">
        <v>428</v>
      </c>
      <c r="B91">
        <v>120</v>
      </c>
      <c r="C91">
        <v>165000000</v>
      </c>
      <c r="D91">
        <v>102315545</v>
      </c>
      <c r="E91" t="s">
        <v>24251</v>
      </c>
      <c r="F91" t="s">
        <v>37</v>
      </c>
      <c r="G91" t="s">
        <v>38</v>
      </c>
      <c r="H91">
        <v>5.5</v>
      </c>
      <c r="I91" t="s">
        <v>1325</v>
      </c>
      <c r="J91" t="s">
        <v>953</v>
      </c>
      <c r="K91" t="s">
        <v>12332</v>
      </c>
    </row>
    <row r="92" spans="1:15" x14ac:dyDescent="0.35">
      <c r="A92" t="s">
        <v>639</v>
      </c>
      <c r="B92">
        <v>98</v>
      </c>
      <c r="C92">
        <v>165000000</v>
      </c>
      <c r="D92">
        <v>217387997</v>
      </c>
      <c r="E92" t="s">
        <v>24252</v>
      </c>
      <c r="F92" t="s">
        <v>37</v>
      </c>
      <c r="G92" t="s">
        <v>38</v>
      </c>
      <c r="H92">
        <v>8.1999999999999993</v>
      </c>
      <c r="I92" t="s">
        <v>953</v>
      </c>
      <c r="J92" t="s">
        <v>11526</v>
      </c>
      <c r="K92" t="s">
        <v>18089</v>
      </c>
      <c r="L92" t="s">
        <v>1266</v>
      </c>
    </row>
    <row r="93" spans="1:15" x14ac:dyDescent="0.35">
      <c r="A93" t="s">
        <v>646</v>
      </c>
      <c r="B93">
        <v>109</v>
      </c>
      <c r="C93">
        <v>200000000</v>
      </c>
      <c r="D93">
        <v>150350192</v>
      </c>
      <c r="E93" t="s">
        <v>24253</v>
      </c>
      <c r="F93" t="s">
        <v>37</v>
      </c>
      <c r="G93" t="s">
        <v>38</v>
      </c>
      <c r="H93">
        <v>6.4</v>
      </c>
      <c r="I93" t="s">
        <v>1325</v>
      </c>
      <c r="J93" t="s">
        <v>12332</v>
      </c>
    </row>
    <row r="94" spans="1:15" x14ac:dyDescent="0.35">
      <c r="A94" t="s">
        <v>653</v>
      </c>
      <c r="B94">
        <v>121</v>
      </c>
      <c r="C94">
        <v>170000000</v>
      </c>
      <c r="D94">
        <v>333130696</v>
      </c>
      <c r="E94" t="s">
        <v>24254</v>
      </c>
      <c r="F94" t="s">
        <v>37</v>
      </c>
      <c r="G94" t="s">
        <v>38</v>
      </c>
      <c r="H94">
        <v>8.1</v>
      </c>
      <c r="I94" t="s">
        <v>1325</v>
      </c>
      <c r="J94" t="s">
        <v>953</v>
      </c>
      <c r="K94" t="s">
        <v>12332</v>
      </c>
    </row>
    <row r="95" spans="1:15" x14ac:dyDescent="0.35">
      <c r="A95" t="s">
        <v>57</v>
      </c>
      <c r="B95">
        <v>169</v>
      </c>
      <c r="C95">
        <v>165000000</v>
      </c>
      <c r="D95">
        <v>187991439</v>
      </c>
      <c r="E95" t="s">
        <v>24255</v>
      </c>
      <c r="F95" t="s">
        <v>37</v>
      </c>
      <c r="G95" t="s">
        <v>38</v>
      </c>
      <c r="H95">
        <v>8.6</v>
      </c>
      <c r="I95" t="s">
        <v>953</v>
      </c>
      <c r="J95" t="s">
        <v>3409</v>
      </c>
      <c r="K95" t="s">
        <v>12332</v>
      </c>
    </row>
    <row r="96" spans="1:15" x14ac:dyDescent="0.35">
      <c r="A96" t="s">
        <v>57</v>
      </c>
      <c r="B96">
        <v>148</v>
      </c>
      <c r="C96">
        <v>160000000</v>
      </c>
      <c r="D96">
        <v>292568851</v>
      </c>
      <c r="E96" t="s">
        <v>24256</v>
      </c>
      <c r="F96" t="s">
        <v>37</v>
      </c>
      <c r="G96" t="s">
        <v>38</v>
      </c>
      <c r="H96">
        <v>8.8000000000000007</v>
      </c>
      <c r="I96" t="s">
        <v>1325</v>
      </c>
      <c r="J96" t="s">
        <v>953</v>
      </c>
      <c r="K96" t="s">
        <v>12332</v>
      </c>
      <c r="L96" t="s">
        <v>10413</v>
      </c>
    </row>
    <row r="97" spans="1:15" x14ac:dyDescent="0.35">
      <c r="A97" t="s">
        <v>171</v>
      </c>
      <c r="B97">
        <v>182</v>
      </c>
      <c r="C97">
        <v>180000000</v>
      </c>
      <c r="D97">
        <v>303001229</v>
      </c>
      <c r="E97" t="s">
        <v>24257</v>
      </c>
      <c r="F97" t="s">
        <v>37</v>
      </c>
      <c r="G97" t="s">
        <v>38</v>
      </c>
      <c r="H97">
        <v>7.9</v>
      </c>
      <c r="I97" t="s">
        <v>953</v>
      </c>
      <c r="J97" t="s">
        <v>1266</v>
      </c>
    </row>
    <row r="98" spans="1:15" x14ac:dyDescent="0.35">
      <c r="A98" t="s">
        <v>499</v>
      </c>
      <c r="B98">
        <v>106</v>
      </c>
      <c r="C98">
        <v>38000000</v>
      </c>
      <c r="D98">
        <v>144512310</v>
      </c>
      <c r="E98" t="s">
        <v>24258</v>
      </c>
      <c r="F98" t="s">
        <v>37</v>
      </c>
      <c r="G98" t="s">
        <v>38</v>
      </c>
      <c r="H98">
        <v>6.7</v>
      </c>
      <c r="I98" t="s">
        <v>1325</v>
      </c>
      <c r="J98" t="s">
        <v>27949</v>
      </c>
      <c r="K98" t="s">
        <v>10413</v>
      </c>
    </row>
    <row r="99" spans="1:15" x14ac:dyDescent="0.35">
      <c r="A99" t="s">
        <v>685</v>
      </c>
      <c r="B99">
        <v>166</v>
      </c>
      <c r="C99">
        <v>150000000</v>
      </c>
      <c r="D99">
        <v>127490802</v>
      </c>
      <c r="E99" t="s">
        <v>24259</v>
      </c>
      <c r="F99" t="s">
        <v>37</v>
      </c>
      <c r="G99" t="s">
        <v>38</v>
      </c>
      <c r="H99">
        <v>7.8</v>
      </c>
      <c r="I99" t="s">
        <v>3409</v>
      </c>
      <c r="J99" t="s">
        <v>1266</v>
      </c>
      <c r="K99" t="s">
        <v>19711</v>
      </c>
    </row>
    <row r="100" spans="1:15" x14ac:dyDescent="0.35">
      <c r="A100" t="s">
        <v>692</v>
      </c>
      <c r="B100">
        <v>132</v>
      </c>
      <c r="C100">
        <v>160000000</v>
      </c>
      <c r="D100">
        <v>146405371</v>
      </c>
      <c r="E100" t="s">
        <v>24260</v>
      </c>
      <c r="F100" t="s">
        <v>37</v>
      </c>
      <c r="G100" t="s">
        <v>38</v>
      </c>
      <c r="H100">
        <v>7.8</v>
      </c>
      <c r="I100" t="s">
        <v>1325</v>
      </c>
      <c r="J100" t="s">
        <v>953</v>
      </c>
      <c r="K100" t="s">
        <v>12332</v>
      </c>
    </row>
    <row r="101" spans="1:15" x14ac:dyDescent="0.35">
      <c r="A101" t="s">
        <v>696</v>
      </c>
      <c r="B101">
        <v>137</v>
      </c>
      <c r="C101">
        <v>160000000</v>
      </c>
      <c r="D101">
        <v>281666058</v>
      </c>
      <c r="E101" t="s">
        <v>24261</v>
      </c>
      <c r="F101" t="s">
        <v>37</v>
      </c>
      <c r="G101" t="s">
        <v>38</v>
      </c>
      <c r="H101">
        <v>6.6</v>
      </c>
      <c r="I101" t="s">
        <v>953</v>
      </c>
      <c r="J101" t="s">
        <v>12332</v>
      </c>
    </row>
    <row r="102" spans="1:15" x14ac:dyDescent="0.35">
      <c r="A102" t="s">
        <v>703</v>
      </c>
      <c r="B102">
        <v>109</v>
      </c>
      <c r="C102">
        <v>150000000</v>
      </c>
      <c r="D102">
        <v>63143812</v>
      </c>
      <c r="E102" t="s">
        <v>24262</v>
      </c>
      <c r="F102" t="s">
        <v>37</v>
      </c>
      <c r="G102" t="s">
        <v>38</v>
      </c>
      <c r="H102">
        <v>6.1</v>
      </c>
      <c r="I102" t="s">
        <v>1325</v>
      </c>
      <c r="J102" t="s">
        <v>953</v>
      </c>
      <c r="K102" t="s">
        <v>18089</v>
      </c>
      <c r="L102" t="s">
        <v>1266</v>
      </c>
    </row>
    <row r="103" spans="1:15" x14ac:dyDescent="0.35">
      <c r="A103" t="s">
        <v>710</v>
      </c>
      <c r="B103">
        <v>98</v>
      </c>
      <c r="C103">
        <v>160000000</v>
      </c>
      <c r="D103">
        <v>60655503</v>
      </c>
      <c r="E103" t="s">
        <v>24263</v>
      </c>
      <c r="F103" t="s">
        <v>37</v>
      </c>
      <c r="G103" t="s">
        <v>38</v>
      </c>
      <c r="H103">
        <v>5.6</v>
      </c>
      <c r="I103" t="s">
        <v>1325</v>
      </c>
      <c r="J103" t="s">
        <v>953</v>
      </c>
      <c r="K103" t="s">
        <v>3409</v>
      </c>
      <c r="L103" t="s">
        <v>10413</v>
      </c>
    </row>
    <row r="104" spans="1:15" x14ac:dyDescent="0.35">
      <c r="A104" t="s">
        <v>717</v>
      </c>
      <c r="B104">
        <v>113</v>
      </c>
      <c r="C104">
        <v>170000000</v>
      </c>
      <c r="D104">
        <v>76846624</v>
      </c>
      <c r="E104" t="s">
        <v>24264</v>
      </c>
      <c r="F104" t="s">
        <v>37</v>
      </c>
      <c r="G104" t="s">
        <v>38</v>
      </c>
      <c r="H104">
        <v>6.4</v>
      </c>
      <c r="I104" t="s">
        <v>953</v>
      </c>
      <c r="J104" t="s">
        <v>18089</v>
      </c>
      <c r="K104" t="s">
        <v>1266</v>
      </c>
    </row>
    <row r="105" spans="1:15" x14ac:dyDescent="0.35">
      <c r="A105" t="s">
        <v>721</v>
      </c>
      <c r="B105">
        <v>93</v>
      </c>
      <c r="C105">
        <v>160000000</v>
      </c>
      <c r="D105">
        <v>320706665</v>
      </c>
      <c r="E105" t="s">
        <v>24265</v>
      </c>
      <c r="F105" t="s">
        <v>37</v>
      </c>
      <c r="G105" t="s">
        <v>38</v>
      </c>
      <c r="H105">
        <v>6.1</v>
      </c>
      <c r="I105" t="s">
        <v>953</v>
      </c>
      <c r="J105" t="s">
        <v>11526</v>
      </c>
      <c r="K105" t="s">
        <v>1671</v>
      </c>
      <c r="L105" t="s">
        <v>18089</v>
      </c>
      <c r="M105" t="s">
        <v>1266</v>
      </c>
    </row>
    <row r="106" spans="1:15" x14ac:dyDescent="0.35">
      <c r="A106" t="s">
        <v>728</v>
      </c>
      <c r="B106">
        <v>123</v>
      </c>
      <c r="C106">
        <v>160000000</v>
      </c>
      <c r="D106">
        <v>46978995</v>
      </c>
      <c r="E106" t="s">
        <v>24266</v>
      </c>
      <c r="F106" t="s">
        <v>37</v>
      </c>
      <c r="G106" t="s">
        <v>38</v>
      </c>
      <c r="H106">
        <v>7.3</v>
      </c>
      <c r="I106" t="s">
        <v>1325</v>
      </c>
      <c r="J106" t="s">
        <v>953</v>
      </c>
      <c r="K106" t="s">
        <v>1266</v>
      </c>
    </row>
    <row r="107" spans="1:15" x14ac:dyDescent="0.35">
      <c r="A107" t="s">
        <v>735</v>
      </c>
      <c r="B107">
        <v>126</v>
      </c>
      <c r="C107">
        <v>155000000</v>
      </c>
      <c r="D107">
        <v>89732035</v>
      </c>
      <c r="E107" t="s">
        <v>24267</v>
      </c>
      <c r="F107" t="s">
        <v>37</v>
      </c>
      <c r="G107" t="s">
        <v>38</v>
      </c>
      <c r="H107">
        <v>6.6</v>
      </c>
      <c r="I107" t="s">
        <v>1325</v>
      </c>
      <c r="J107" t="s">
        <v>953</v>
      </c>
      <c r="K107" t="s">
        <v>12332</v>
      </c>
    </row>
    <row r="108" spans="1:15" x14ac:dyDescent="0.35">
      <c r="A108" t="s">
        <v>741</v>
      </c>
      <c r="B108">
        <v>113</v>
      </c>
      <c r="C108">
        <v>155000000</v>
      </c>
      <c r="D108">
        <v>104383624</v>
      </c>
      <c r="E108" t="s">
        <v>24268</v>
      </c>
      <c r="F108" t="s">
        <v>37</v>
      </c>
      <c r="G108" t="s">
        <v>38</v>
      </c>
      <c r="H108">
        <v>6.3</v>
      </c>
      <c r="I108" t="s">
        <v>953</v>
      </c>
      <c r="J108" t="s">
        <v>18089</v>
      </c>
      <c r="K108" t="s">
        <v>1266</v>
      </c>
    </row>
    <row r="109" spans="1:15" x14ac:dyDescent="0.35">
      <c r="A109" t="s">
        <v>278</v>
      </c>
      <c r="B109">
        <v>184</v>
      </c>
      <c r="C109">
        <v>140000000</v>
      </c>
      <c r="D109">
        <v>198539855</v>
      </c>
      <c r="E109" t="s">
        <v>24269</v>
      </c>
      <c r="F109" t="s">
        <v>37</v>
      </c>
      <c r="G109" t="s">
        <v>38</v>
      </c>
      <c r="H109">
        <v>6.1</v>
      </c>
      <c r="I109" t="s">
        <v>1325</v>
      </c>
      <c r="J109" t="s">
        <v>3409</v>
      </c>
      <c r="K109" t="s">
        <v>22704</v>
      </c>
      <c r="L109" t="s">
        <v>19711</v>
      </c>
      <c r="M109" t="s">
        <v>25958</v>
      </c>
    </row>
    <row r="110" spans="1:15" x14ac:dyDescent="0.35">
      <c r="A110" t="s">
        <v>278</v>
      </c>
      <c r="B110">
        <v>144</v>
      </c>
      <c r="C110">
        <v>150000000</v>
      </c>
      <c r="D110">
        <v>318759914</v>
      </c>
      <c r="E110" t="s">
        <v>24270</v>
      </c>
      <c r="F110" t="s">
        <v>37</v>
      </c>
      <c r="G110" t="s">
        <v>38</v>
      </c>
      <c r="H110">
        <v>7.1</v>
      </c>
      <c r="I110" t="s">
        <v>1325</v>
      </c>
      <c r="J110" t="s">
        <v>953</v>
      </c>
      <c r="K110" t="s">
        <v>12332</v>
      </c>
    </row>
    <row r="111" spans="1:15" x14ac:dyDescent="0.35">
      <c r="A111" t="s">
        <v>760</v>
      </c>
      <c r="B111">
        <v>206</v>
      </c>
      <c r="C111">
        <v>155000000</v>
      </c>
      <c r="D111">
        <v>34293771</v>
      </c>
      <c r="E111" t="s">
        <v>24271</v>
      </c>
      <c r="F111" t="s">
        <v>37</v>
      </c>
      <c r="G111" t="s">
        <v>767</v>
      </c>
      <c r="H111">
        <v>5.5</v>
      </c>
      <c r="I111" t="s">
        <v>1325</v>
      </c>
      <c r="J111" t="s">
        <v>953</v>
      </c>
      <c r="K111" t="s">
        <v>13307</v>
      </c>
      <c r="L111" t="s">
        <v>3409</v>
      </c>
      <c r="M111" t="s">
        <v>22704</v>
      </c>
      <c r="N111" t="s">
        <v>19711</v>
      </c>
      <c r="O111" t="s">
        <v>25958</v>
      </c>
    </row>
    <row r="112" spans="1:15" x14ac:dyDescent="0.35">
      <c r="A112" t="s">
        <v>103</v>
      </c>
      <c r="B112">
        <v>138</v>
      </c>
      <c r="C112">
        <v>150000000</v>
      </c>
      <c r="D112">
        <v>292000866</v>
      </c>
      <c r="E112" t="s">
        <v>24272</v>
      </c>
      <c r="F112" t="s">
        <v>37</v>
      </c>
      <c r="G112" t="s">
        <v>56</v>
      </c>
      <c r="H112">
        <v>7.5</v>
      </c>
      <c r="I112" t="s">
        <v>953</v>
      </c>
      <c r="J112" t="s">
        <v>18089</v>
      </c>
      <c r="K112" t="s">
        <v>1266</v>
      </c>
      <c r="L112" t="s">
        <v>27947</v>
      </c>
    </row>
    <row r="113" spans="1:14" x14ac:dyDescent="0.35">
      <c r="A113" t="s">
        <v>371</v>
      </c>
      <c r="B113">
        <v>157</v>
      </c>
      <c r="C113">
        <v>150000000</v>
      </c>
      <c r="D113">
        <v>289994397</v>
      </c>
      <c r="E113" t="s">
        <v>24273</v>
      </c>
      <c r="F113" t="s">
        <v>37</v>
      </c>
      <c r="G113" t="s">
        <v>56</v>
      </c>
      <c r="H113">
        <v>7.6</v>
      </c>
      <c r="I113" t="s">
        <v>953</v>
      </c>
      <c r="J113" t="s">
        <v>18089</v>
      </c>
      <c r="K113" t="s">
        <v>1266</v>
      </c>
      <c r="L113" t="s">
        <v>27947</v>
      </c>
    </row>
    <row r="114" spans="1:14" x14ac:dyDescent="0.35">
      <c r="A114" t="s">
        <v>225</v>
      </c>
      <c r="B114">
        <v>102</v>
      </c>
      <c r="C114">
        <v>150000000</v>
      </c>
      <c r="D114">
        <v>227946274</v>
      </c>
      <c r="E114" t="s">
        <v>24274</v>
      </c>
      <c r="F114" t="s">
        <v>37</v>
      </c>
      <c r="G114" t="s">
        <v>38</v>
      </c>
      <c r="H114">
        <v>6.4</v>
      </c>
      <c r="I114" t="s">
        <v>1325</v>
      </c>
      <c r="J114" t="s">
        <v>3409</v>
      </c>
    </row>
    <row r="115" spans="1:14" x14ac:dyDescent="0.35">
      <c r="A115" t="s">
        <v>696</v>
      </c>
      <c r="B115">
        <v>104</v>
      </c>
      <c r="C115">
        <v>150000000</v>
      </c>
      <c r="D115">
        <v>256386216</v>
      </c>
      <c r="E115" t="s">
        <v>24275</v>
      </c>
      <c r="F115" t="s">
        <v>37</v>
      </c>
      <c r="G115" t="s">
        <v>38</v>
      </c>
      <c r="H115">
        <v>7.2</v>
      </c>
      <c r="I115" t="s">
        <v>3409</v>
      </c>
      <c r="J115" t="s">
        <v>6403</v>
      </c>
      <c r="K115" t="s">
        <v>12332</v>
      </c>
    </row>
    <row r="116" spans="1:14" x14ac:dyDescent="0.35">
      <c r="A116" t="s">
        <v>255</v>
      </c>
      <c r="B116">
        <v>115</v>
      </c>
      <c r="C116">
        <v>150000000</v>
      </c>
      <c r="D116">
        <v>206456431</v>
      </c>
      <c r="E116" t="s">
        <v>24276</v>
      </c>
      <c r="F116" t="s">
        <v>37</v>
      </c>
      <c r="G116" t="s">
        <v>38</v>
      </c>
      <c r="H116">
        <v>6.7</v>
      </c>
      <c r="I116" t="s">
        <v>953</v>
      </c>
      <c r="J116" t="s">
        <v>1671</v>
      </c>
      <c r="K116" t="s">
        <v>18089</v>
      </c>
      <c r="L116" t="s">
        <v>1266</v>
      </c>
    </row>
    <row r="117" spans="1:14" x14ac:dyDescent="0.35">
      <c r="A117" t="s">
        <v>604</v>
      </c>
      <c r="B117">
        <v>111</v>
      </c>
      <c r="C117">
        <v>150000000</v>
      </c>
      <c r="D117">
        <v>206435493</v>
      </c>
      <c r="E117" t="s">
        <v>24277</v>
      </c>
      <c r="F117" t="s">
        <v>37</v>
      </c>
      <c r="G117" t="s">
        <v>38</v>
      </c>
      <c r="H117">
        <v>8</v>
      </c>
      <c r="I117" t="s">
        <v>11526</v>
      </c>
      <c r="J117" t="s">
        <v>1671</v>
      </c>
      <c r="K117" t="s">
        <v>18089</v>
      </c>
      <c r="L117" t="s">
        <v>1266</v>
      </c>
    </row>
    <row r="118" spans="1:14" x14ac:dyDescent="0.35">
      <c r="A118" t="s">
        <v>57</v>
      </c>
      <c r="B118">
        <v>128</v>
      </c>
      <c r="C118">
        <v>150000000</v>
      </c>
      <c r="D118">
        <v>205343774</v>
      </c>
      <c r="E118" t="s">
        <v>24278</v>
      </c>
      <c r="F118" t="s">
        <v>37</v>
      </c>
      <c r="G118" t="s">
        <v>38</v>
      </c>
      <c r="H118">
        <v>8.3000000000000007</v>
      </c>
      <c r="I118" t="s">
        <v>1325</v>
      </c>
      <c r="J118" t="s">
        <v>953</v>
      </c>
    </row>
    <row r="119" spans="1:14" x14ac:dyDescent="0.35">
      <c r="A119" t="s">
        <v>801</v>
      </c>
      <c r="B119">
        <v>89</v>
      </c>
      <c r="C119">
        <v>150000000</v>
      </c>
      <c r="D119">
        <v>179982968</v>
      </c>
      <c r="E119" t="s">
        <v>24279</v>
      </c>
      <c r="F119" t="s">
        <v>37</v>
      </c>
      <c r="G119" t="s">
        <v>38</v>
      </c>
      <c r="H119">
        <v>6.7</v>
      </c>
      <c r="I119" t="s">
        <v>1325</v>
      </c>
      <c r="J119" t="s">
        <v>953</v>
      </c>
      <c r="K119" t="s">
        <v>11526</v>
      </c>
      <c r="L119" t="s">
        <v>1671</v>
      </c>
      <c r="M119" t="s">
        <v>18089</v>
      </c>
    </row>
    <row r="120" spans="1:14" x14ac:dyDescent="0.35">
      <c r="A120" t="s">
        <v>809</v>
      </c>
      <c r="B120">
        <v>105</v>
      </c>
      <c r="C120">
        <v>150000000</v>
      </c>
      <c r="D120">
        <v>177243721</v>
      </c>
      <c r="E120" t="s">
        <v>24280</v>
      </c>
      <c r="F120" t="s">
        <v>37</v>
      </c>
      <c r="G120" t="s">
        <v>38</v>
      </c>
      <c r="H120">
        <v>5.9</v>
      </c>
      <c r="I120" t="s">
        <v>953</v>
      </c>
      <c r="J120" t="s">
        <v>1671</v>
      </c>
      <c r="K120" t="s">
        <v>18089</v>
      </c>
      <c r="L120" t="s">
        <v>1266</v>
      </c>
    </row>
    <row r="121" spans="1:14" x14ac:dyDescent="0.35">
      <c r="A121" t="s">
        <v>816</v>
      </c>
      <c r="B121">
        <v>119</v>
      </c>
      <c r="C121">
        <v>150000000</v>
      </c>
      <c r="D121">
        <v>179883016</v>
      </c>
      <c r="E121" t="s">
        <v>24281</v>
      </c>
      <c r="F121" t="s">
        <v>37</v>
      </c>
      <c r="G121" t="s">
        <v>38</v>
      </c>
      <c r="H121">
        <v>6.7</v>
      </c>
      <c r="I121" t="s">
        <v>1325</v>
      </c>
      <c r="J121" t="s">
        <v>953</v>
      </c>
      <c r="K121" t="s">
        <v>1266</v>
      </c>
      <c r="L121" t="s">
        <v>12332</v>
      </c>
      <c r="M121" t="s">
        <v>10413</v>
      </c>
    </row>
    <row r="122" spans="1:14" x14ac:dyDescent="0.35">
      <c r="A122" t="s">
        <v>443</v>
      </c>
      <c r="B122">
        <v>129</v>
      </c>
      <c r="C122">
        <v>150000000</v>
      </c>
      <c r="D122">
        <v>139259759</v>
      </c>
      <c r="E122" t="s">
        <v>24282</v>
      </c>
      <c r="F122" t="s">
        <v>37</v>
      </c>
      <c r="G122" t="s">
        <v>370</v>
      </c>
      <c r="H122">
        <v>6.7</v>
      </c>
      <c r="I122" t="s">
        <v>1325</v>
      </c>
      <c r="J122" t="s">
        <v>12332</v>
      </c>
    </row>
    <row r="123" spans="1:14" x14ac:dyDescent="0.35">
      <c r="A123" t="s">
        <v>827</v>
      </c>
      <c r="B123">
        <v>102</v>
      </c>
      <c r="C123">
        <v>150000000</v>
      </c>
      <c r="D123">
        <v>400736600</v>
      </c>
      <c r="E123" t="s">
        <v>24283</v>
      </c>
      <c r="F123" t="s">
        <v>37</v>
      </c>
      <c r="G123" t="s">
        <v>38</v>
      </c>
      <c r="H123">
        <v>7.6</v>
      </c>
      <c r="I123" t="s">
        <v>953</v>
      </c>
      <c r="J123" t="s">
        <v>11526</v>
      </c>
      <c r="K123" t="s">
        <v>1671</v>
      </c>
      <c r="L123" t="s">
        <v>18089</v>
      </c>
      <c r="M123" t="s">
        <v>1266</v>
      </c>
      <c r="N123" t="s">
        <v>17378</v>
      </c>
    </row>
    <row r="124" spans="1:14" x14ac:dyDescent="0.35">
      <c r="A124" t="s">
        <v>443</v>
      </c>
      <c r="B124">
        <v>138</v>
      </c>
      <c r="C124">
        <v>150000000</v>
      </c>
      <c r="D124">
        <v>281492479</v>
      </c>
      <c r="E124" t="s">
        <v>24284</v>
      </c>
      <c r="F124" t="s">
        <v>37</v>
      </c>
      <c r="G124" t="s">
        <v>38</v>
      </c>
      <c r="H124">
        <v>7.2</v>
      </c>
      <c r="I124" t="s">
        <v>1325</v>
      </c>
      <c r="J124" t="s">
        <v>12332</v>
      </c>
    </row>
    <row r="125" spans="1:14" x14ac:dyDescent="0.35">
      <c r="A125" t="s">
        <v>735</v>
      </c>
      <c r="B125">
        <v>112</v>
      </c>
      <c r="C125">
        <v>170000000</v>
      </c>
      <c r="D125">
        <v>206360018</v>
      </c>
      <c r="E125" t="s">
        <v>24285</v>
      </c>
      <c r="F125" t="s">
        <v>37</v>
      </c>
      <c r="G125" t="s">
        <v>38</v>
      </c>
      <c r="H125">
        <v>7.1</v>
      </c>
      <c r="I125" t="s">
        <v>1325</v>
      </c>
      <c r="J125" t="s">
        <v>953</v>
      </c>
      <c r="K125" t="s">
        <v>1266</v>
      </c>
    </row>
    <row r="126" spans="1:14" x14ac:dyDescent="0.35">
      <c r="A126" t="s">
        <v>845</v>
      </c>
      <c r="B126">
        <v>120</v>
      </c>
      <c r="C126">
        <v>150000000</v>
      </c>
      <c r="D126">
        <v>153629485</v>
      </c>
      <c r="E126" t="s">
        <v>24286</v>
      </c>
      <c r="F126" t="s">
        <v>37</v>
      </c>
      <c r="G126" t="s">
        <v>370</v>
      </c>
      <c r="H126">
        <v>8.1</v>
      </c>
      <c r="I126" t="s">
        <v>1325</v>
      </c>
      <c r="J126" t="s">
        <v>953</v>
      </c>
      <c r="K126" t="s">
        <v>12332</v>
      </c>
      <c r="L126" t="s">
        <v>10413</v>
      </c>
    </row>
    <row r="127" spans="1:14" x14ac:dyDescent="0.35">
      <c r="A127" t="s">
        <v>850</v>
      </c>
      <c r="B127">
        <v>146</v>
      </c>
      <c r="C127">
        <v>150000000</v>
      </c>
      <c r="D127">
        <v>133375846</v>
      </c>
      <c r="E127" t="s">
        <v>24287</v>
      </c>
      <c r="F127" t="s">
        <v>37</v>
      </c>
      <c r="G127" t="s">
        <v>38</v>
      </c>
      <c r="H127">
        <v>6.7</v>
      </c>
      <c r="I127" t="s">
        <v>27947</v>
      </c>
      <c r="J127" t="s">
        <v>10413</v>
      </c>
    </row>
    <row r="128" spans="1:14" x14ac:dyDescent="0.35">
      <c r="A128" t="s">
        <v>857</v>
      </c>
      <c r="B128">
        <v>115</v>
      </c>
      <c r="C128">
        <v>150000000</v>
      </c>
      <c r="D128">
        <v>181015141</v>
      </c>
      <c r="E128" t="s">
        <v>24288</v>
      </c>
      <c r="F128" t="s">
        <v>37</v>
      </c>
      <c r="G128" t="s">
        <v>38</v>
      </c>
      <c r="H128">
        <v>7</v>
      </c>
      <c r="I128" t="s">
        <v>1325</v>
      </c>
      <c r="J128" t="s">
        <v>953</v>
      </c>
      <c r="K128" t="s">
        <v>1266</v>
      </c>
    </row>
    <row r="129" spans="1:15" x14ac:dyDescent="0.35">
      <c r="A129" t="s">
        <v>861</v>
      </c>
      <c r="B129">
        <v>96</v>
      </c>
      <c r="C129">
        <v>150000000</v>
      </c>
      <c r="D129">
        <v>114053579</v>
      </c>
      <c r="E129" t="s">
        <v>24289</v>
      </c>
      <c r="F129" t="s">
        <v>37</v>
      </c>
      <c r="G129" t="s">
        <v>38</v>
      </c>
      <c r="H129">
        <v>6.9</v>
      </c>
      <c r="I129" t="s">
        <v>953</v>
      </c>
      <c r="J129" t="s">
        <v>11526</v>
      </c>
      <c r="K129" t="s">
        <v>1671</v>
      </c>
      <c r="L129" t="s">
        <v>3409</v>
      </c>
      <c r="M129" t="s">
        <v>18089</v>
      </c>
    </row>
    <row r="130" spans="1:15" x14ac:dyDescent="0.35">
      <c r="A130" t="s">
        <v>868</v>
      </c>
      <c r="B130">
        <v>88</v>
      </c>
      <c r="C130">
        <v>150000000</v>
      </c>
      <c r="D130">
        <v>119420252</v>
      </c>
      <c r="E130" t="s">
        <v>24290</v>
      </c>
      <c r="F130" t="s">
        <v>37</v>
      </c>
      <c r="G130" t="s">
        <v>38</v>
      </c>
      <c r="H130">
        <v>5.0999999999999996</v>
      </c>
      <c r="I130" t="s">
        <v>1325</v>
      </c>
      <c r="J130" t="s">
        <v>953</v>
      </c>
      <c r="K130" t="s">
        <v>11526</v>
      </c>
      <c r="L130" t="s">
        <v>1671</v>
      </c>
      <c r="M130" t="s">
        <v>18089</v>
      </c>
      <c r="N130" t="s">
        <v>1266</v>
      </c>
      <c r="O130" t="s">
        <v>12332</v>
      </c>
    </row>
    <row r="131" spans="1:15" x14ac:dyDescent="0.35">
      <c r="A131" t="s">
        <v>876</v>
      </c>
      <c r="B131">
        <v>99</v>
      </c>
      <c r="C131">
        <v>150000000</v>
      </c>
      <c r="D131">
        <v>83640426</v>
      </c>
      <c r="E131" t="s">
        <v>24291</v>
      </c>
      <c r="F131" t="s">
        <v>37</v>
      </c>
      <c r="G131" t="s">
        <v>38</v>
      </c>
      <c r="H131">
        <v>5.8</v>
      </c>
      <c r="I131" t="s">
        <v>1325</v>
      </c>
      <c r="J131" t="s">
        <v>953</v>
      </c>
      <c r="K131" t="s">
        <v>1266</v>
      </c>
    </row>
    <row r="132" spans="1:15" x14ac:dyDescent="0.35">
      <c r="A132" t="s">
        <v>255</v>
      </c>
      <c r="B132">
        <v>113</v>
      </c>
      <c r="C132">
        <v>100000000</v>
      </c>
      <c r="D132">
        <v>79711678</v>
      </c>
      <c r="E132" t="s">
        <v>24292</v>
      </c>
      <c r="F132" t="s">
        <v>37</v>
      </c>
      <c r="G132" t="s">
        <v>38</v>
      </c>
      <c r="H132">
        <v>6.2</v>
      </c>
      <c r="I132" t="s">
        <v>1671</v>
      </c>
      <c r="J132" t="s">
        <v>1266</v>
      </c>
      <c r="K132" t="s">
        <v>6403</v>
      </c>
    </row>
    <row r="133" spans="1:15" x14ac:dyDescent="0.35">
      <c r="A133" t="s">
        <v>886</v>
      </c>
      <c r="B133">
        <v>131</v>
      </c>
      <c r="C133">
        <v>150000000</v>
      </c>
      <c r="D133">
        <v>195000874</v>
      </c>
      <c r="E133" t="s">
        <v>24293</v>
      </c>
      <c r="F133" t="s">
        <v>37</v>
      </c>
      <c r="G133" t="s">
        <v>892</v>
      </c>
      <c r="H133">
        <v>7.4</v>
      </c>
      <c r="I133" t="s">
        <v>1325</v>
      </c>
      <c r="J133" t="s">
        <v>953</v>
      </c>
      <c r="K133" t="s">
        <v>10413</v>
      </c>
    </row>
    <row r="134" spans="1:15" x14ac:dyDescent="0.35">
      <c r="A134" t="s">
        <v>893</v>
      </c>
      <c r="B134">
        <v>119</v>
      </c>
      <c r="C134">
        <v>150000000</v>
      </c>
      <c r="D134">
        <v>61937495</v>
      </c>
      <c r="E134" t="s">
        <v>24294</v>
      </c>
      <c r="F134" t="s">
        <v>37</v>
      </c>
      <c r="G134" t="s">
        <v>38</v>
      </c>
      <c r="H134">
        <v>5.8</v>
      </c>
      <c r="I134" t="s">
        <v>3409</v>
      </c>
      <c r="J134" t="s">
        <v>1266</v>
      </c>
      <c r="K134" t="s">
        <v>6403</v>
      </c>
      <c r="L134" t="s">
        <v>10413</v>
      </c>
    </row>
    <row r="135" spans="1:15" x14ac:dyDescent="0.35">
      <c r="A135" t="s">
        <v>900</v>
      </c>
      <c r="B135">
        <v>91</v>
      </c>
      <c r="C135">
        <v>150000000</v>
      </c>
      <c r="D135">
        <v>126597121</v>
      </c>
      <c r="E135" t="s">
        <v>24295</v>
      </c>
      <c r="F135" t="s">
        <v>37</v>
      </c>
      <c r="G135" t="s">
        <v>38</v>
      </c>
      <c r="H135">
        <v>6.2</v>
      </c>
      <c r="I135" t="s">
        <v>953</v>
      </c>
      <c r="J135" t="s">
        <v>11526</v>
      </c>
      <c r="K135" t="s">
        <v>1671</v>
      </c>
      <c r="L135" t="s">
        <v>18089</v>
      </c>
    </row>
    <row r="136" spans="1:15" x14ac:dyDescent="0.35">
      <c r="A136" t="s">
        <v>907</v>
      </c>
      <c r="B136">
        <v>90</v>
      </c>
      <c r="C136">
        <v>150000000</v>
      </c>
      <c r="D136">
        <v>165230261</v>
      </c>
      <c r="E136" t="s">
        <v>24296</v>
      </c>
      <c r="F136" t="s">
        <v>37</v>
      </c>
      <c r="G136" t="s">
        <v>38</v>
      </c>
      <c r="H136">
        <v>7.3</v>
      </c>
      <c r="I136" t="s">
        <v>1325</v>
      </c>
      <c r="J136" t="s">
        <v>953</v>
      </c>
      <c r="K136" t="s">
        <v>11526</v>
      </c>
      <c r="L136" t="s">
        <v>1671</v>
      </c>
      <c r="M136" t="s">
        <v>18089</v>
      </c>
    </row>
    <row r="137" spans="1:15" x14ac:dyDescent="0.35">
      <c r="A137" t="s">
        <v>912</v>
      </c>
      <c r="B137">
        <v>103</v>
      </c>
      <c r="C137">
        <v>150000000</v>
      </c>
      <c r="D137">
        <v>131564731</v>
      </c>
      <c r="E137" t="s">
        <v>24297</v>
      </c>
      <c r="F137" t="s">
        <v>37</v>
      </c>
      <c r="G137" t="s">
        <v>38</v>
      </c>
      <c r="H137">
        <v>4.2</v>
      </c>
      <c r="I137" t="s">
        <v>1325</v>
      </c>
      <c r="J137" t="s">
        <v>953</v>
      </c>
      <c r="K137" t="s">
        <v>18089</v>
      </c>
      <c r="L137" t="s">
        <v>1266</v>
      </c>
    </row>
    <row r="138" spans="1:15" x14ac:dyDescent="0.35">
      <c r="A138" t="s">
        <v>351</v>
      </c>
      <c r="B138">
        <v>124</v>
      </c>
      <c r="C138">
        <v>150000000</v>
      </c>
      <c r="D138">
        <v>133382309</v>
      </c>
      <c r="E138" t="s">
        <v>24298</v>
      </c>
      <c r="F138" t="s">
        <v>37</v>
      </c>
      <c r="G138" t="s">
        <v>38</v>
      </c>
      <c r="H138">
        <v>6.9</v>
      </c>
      <c r="I138" t="s">
        <v>1325</v>
      </c>
      <c r="J138" t="s">
        <v>953</v>
      </c>
      <c r="K138" t="s">
        <v>10413</v>
      </c>
    </row>
    <row r="139" spans="1:15" x14ac:dyDescent="0.35">
      <c r="A139" t="s">
        <v>428</v>
      </c>
      <c r="B139">
        <v>131</v>
      </c>
      <c r="C139">
        <v>150000000</v>
      </c>
      <c r="D139">
        <v>73103784</v>
      </c>
      <c r="E139" t="s">
        <v>24299</v>
      </c>
      <c r="F139" t="s">
        <v>37</v>
      </c>
      <c r="G139" t="s">
        <v>38</v>
      </c>
      <c r="H139">
        <v>6.4</v>
      </c>
      <c r="I139" t="s">
        <v>1325</v>
      </c>
      <c r="J139" t="s">
        <v>3409</v>
      </c>
      <c r="K139" t="s">
        <v>10413</v>
      </c>
    </row>
    <row r="140" spans="1:15" x14ac:dyDescent="0.35">
      <c r="A140" t="s">
        <v>928</v>
      </c>
      <c r="B140">
        <v>88</v>
      </c>
      <c r="C140">
        <v>150000000</v>
      </c>
      <c r="D140">
        <v>21379315</v>
      </c>
      <c r="E140" t="s">
        <v>24300</v>
      </c>
      <c r="F140" t="s">
        <v>37</v>
      </c>
      <c r="G140" t="s">
        <v>38</v>
      </c>
      <c r="H140">
        <v>5.4</v>
      </c>
      <c r="I140" t="s">
        <v>1325</v>
      </c>
      <c r="J140" t="s">
        <v>953</v>
      </c>
      <c r="K140" t="s">
        <v>11526</v>
      </c>
      <c r="L140" t="s">
        <v>1671</v>
      </c>
      <c r="M140" t="s">
        <v>18089</v>
      </c>
      <c r="N140" t="s">
        <v>12332</v>
      </c>
    </row>
    <row r="141" spans="1:15" x14ac:dyDescent="0.35">
      <c r="A141" t="s">
        <v>935</v>
      </c>
      <c r="B141">
        <v>85</v>
      </c>
      <c r="C141">
        <v>149000000</v>
      </c>
      <c r="D141">
        <v>64459316</v>
      </c>
      <c r="E141" t="s">
        <v>24301</v>
      </c>
      <c r="F141" t="s">
        <v>37</v>
      </c>
      <c r="G141" t="s">
        <v>56</v>
      </c>
      <c r="H141">
        <v>6.7</v>
      </c>
      <c r="I141" t="s">
        <v>953</v>
      </c>
      <c r="J141" t="s">
        <v>11526</v>
      </c>
      <c r="K141" t="s">
        <v>1671</v>
      </c>
      <c r="L141" t="s">
        <v>18089</v>
      </c>
    </row>
    <row r="142" spans="1:15" x14ac:dyDescent="0.35">
      <c r="A142" t="s">
        <v>940</v>
      </c>
      <c r="B142">
        <v>111</v>
      </c>
      <c r="C142">
        <v>150000000</v>
      </c>
      <c r="D142">
        <v>34964818</v>
      </c>
      <c r="E142" t="s">
        <v>24302</v>
      </c>
      <c r="F142" t="s">
        <v>37</v>
      </c>
      <c r="G142" t="s">
        <v>38</v>
      </c>
      <c r="H142">
        <v>5.8</v>
      </c>
      <c r="I142" t="s">
        <v>953</v>
      </c>
      <c r="J142" t="s">
        <v>18089</v>
      </c>
      <c r="K142" t="s">
        <v>1266</v>
      </c>
    </row>
    <row r="143" spans="1:15" x14ac:dyDescent="0.35">
      <c r="A143" t="s">
        <v>946</v>
      </c>
      <c r="B143">
        <v>92</v>
      </c>
      <c r="C143">
        <v>145000000</v>
      </c>
      <c r="D143">
        <v>111505642</v>
      </c>
      <c r="E143" t="s">
        <v>24303</v>
      </c>
      <c r="F143" t="s">
        <v>37</v>
      </c>
      <c r="G143" t="s">
        <v>38</v>
      </c>
      <c r="H143">
        <v>6.9</v>
      </c>
      <c r="I143" t="s">
        <v>953</v>
      </c>
      <c r="J143" t="s">
        <v>11526</v>
      </c>
      <c r="K143" t="s">
        <v>1671</v>
      </c>
      <c r="L143" t="s">
        <v>18089</v>
      </c>
      <c r="M143" t="s">
        <v>12332</v>
      </c>
    </row>
    <row r="144" spans="1:15" x14ac:dyDescent="0.35">
      <c r="A144" t="s">
        <v>710</v>
      </c>
      <c r="B144">
        <v>196</v>
      </c>
      <c r="C144">
        <v>175000000</v>
      </c>
      <c r="D144">
        <v>133228348</v>
      </c>
      <c r="E144" t="s">
        <v>24304</v>
      </c>
      <c r="F144" t="s">
        <v>37</v>
      </c>
      <c r="G144" t="s">
        <v>38</v>
      </c>
      <c r="H144">
        <v>7.2</v>
      </c>
      <c r="I144" t="s">
        <v>953</v>
      </c>
    </row>
    <row r="145" spans="1:15" x14ac:dyDescent="0.35">
      <c r="A145" t="s">
        <v>801</v>
      </c>
      <c r="B145">
        <v>93</v>
      </c>
      <c r="C145">
        <v>145000000</v>
      </c>
      <c r="D145">
        <v>216366733</v>
      </c>
      <c r="E145" t="s">
        <v>24305</v>
      </c>
      <c r="F145" t="s">
        <v>37</v>
      </c>
      <c r="G145" t="s">
        <v>38</v>
      </c>
      <c r="H145">
        <v>6.9</v>
      </c>
      <c r="I145" t="s">
        <v>953</v>
      </c>
      <c r="J145" t="s">
        <v>11526</v>
      </c>
      <c r="K145" t="s">
        <v>1671</v>
      </c>
      <c r="L145" t="s">
        <v>18089</v>
      </c>
    </row>
    <row r="146" spans="1:15" x14ac:dyDescent="0.35">
      <c r="A146" t="s">
        <v>962</v>
      </c>
      <c r="B146">
        <v>133</v>
      </c>
      <c r="C146">
        <v>142000000</v>
      </c>
      <c r="D146">
        <v>160201106</v>
      </c>
      <c r="E146" t="s">
        <v>24306</v>
      </c>
      <c r="F146" t="s">
        <v>37</v>
      </c>
      <c r="G146" t="s">
        <v>56</v>
      </c>
      <c r="H146">
        <v>6.1</v>
      </c>
      <c r="I146" t="s">
        <v>1325</v>
      </c>
      <c r="J146" t="s">
        <v>953</v>
      </c>
      <c r="K146" t="s">
        <v>10413</v>
      </c>
    </row>
    <row r="147" spans="1:15" x14ac:dyDescent="0.35">
      <c r="A147" t="s">
        <v>969</v>
      </c>
      <c r="B147">
        <v>116</v>
      </c>
      <c r="C147">
        <v>144000000</v>
      </c>
      <c r="D147">
        <v>118099659</v>
      </c>
      <c r="E147" t="s">
        <v>24307</v>
      </c>
      <c r="F147" t="s">
        <v>37</v>
      </c>
      <c r="G147" t="s">
        <v>38</v>
      </c>
      <c r="H147">
        <v>5.5</v>
      </c>
      <c r="I147" t="s">
        <v>1325</v>
      </c>
      <c r="J147" t="s">
        <v>1671</v>
      </c>
      <c r="K147" t="s">
        <v>1266</v>
      </c>
      <c r="L147" t="s">
        <v>12332</v>
      </c>
    </row>
    <row r="148" spans="1:15" x14ac:dyDescent="0.35">
      <c r="A148" t="s">
        <v>278</v>
      </c>
      <c r="B148">
        <v>153</v>
      </c>
      <c r="C148">
        <v>140000000</v>
      </c>
      <c r="D148">
        <v>201573391</v>
      </c>
      <c r="E148" t="s">
        <v>24308</v>
      </c>
      <c r="F148" t="s">
        <v>37</v>
      </c>
      <c r="G148" t="s">
        <v>38</v>
      </c>
      <c r="H148">
        <v>6.6</v>
      </c>
      <c r="I148" t="s">
        <v>1325</v>
      </c>
      <c r="J148" t="s">
        <v>953</v>
      </c>
      <c r="K148" t="s">
        <v>12332</v>
      </c>
      <c r="L148" t="s">
        <v>10413</v>
      </c>
    </row>
    <row r="149" spans="1:15" x14ac:dyDescent="0.35">
      <c r="A149" t="s">
        <v>163</v>
      </c>
      <c r="B149">
        <v>88</v>
      </c>
      <c r="C149">
        <v>140000000</v>
      </c>
      <c r="D149">
        <v>190418803</v>
      </c>
      <c r="E149" t="s">
        <v>24309</v>
      </c>
      <c r="F149" t="s">
        <v>37</v>
      </c>
      <c r="G149" t="s">
        <v>38</v>
      </c>
      <c r="H149">
        <v>6.1</v>
      </c>
      <c r="I149" t="s">
        <v>1325</v>
      </c>
      <c r="J149" t="s">
        <v>953</v>
      </c>
      <c r="K149" t="s">
        <v>1671</v>
      </c>
      <c r="L149" t="s">
        <v>18089</v>
      </c>
      <c r="M149" t="s">
        <v>1266</v>
      </c>
      <c r="N149" t="s">
        <v>27947</v>
      </c>
      <c r="O149" t="s">
        <v>12332</v>
      </c>
    </row>
    <row r="150" spans="1:15" x14ac:dyDescent="0.35">
      <c r="A150" t="s">
        <v>435</v>
      </c>
      <c r="B150">
        <v>115</v>
      </c>
      <c r="C150">
        <v>150000000</v>
      </c>
      <c r="D150">
        <v>82161969</v>
      </c>
      <c r="E150" t="s">
        <v>24310</v>
      </c>
      <c r="F150" t="s">
        <v>37</v>
      </c>
      <c r="G150" t="s">
        <v>38</v>
      </c>
      <c r="H150">
        <v>6.3</v>
      </c>
      <c r="I150" t="s">
        <v>1325</v>
      </c>
      <c r="J150" t="s">
        <v>953</v>
      </c>
      <c r="K150" t="s">
        <v>11526</v>
      </c>
      <c r="L150" t="s">
        <v>1266</v>
      </c>
    </row>
    <row r="151" spans="1:15" x14ac:dyDescent="0.35">
      <c r="A151" t="s">
        <v>992</v>
      </c>
      <c r="B151">
        <v>95</v>
      </c>
      <c r="C151">
        <v>145000000</v>
      </c>
      <c r="D151">
        <v>143523463</v>
      </c>
      <c r="E151" t="s">
        <v>24311</v>
      </c>
      <c r="F151" t="s">
        <v>37</v>
      </c>
      <c r="G151" t="s">
        <v>38</v>
      </c>
      <c r="H151">
        <v>7.2</v>
      </c>
      <c r="I151" t="s">
        <v>1325</v>
      </c>
      <c r="J151" t="s">
        <v>953</v>
      </c>
      <c r="K151" t="s">
        <v>11526</v>
      </c>
      <c r="L151" t="s">
        <v>1671</v>
      </c>
      <c r="M151" t="s">
        <v>18089</v>
      </c>
    </row>
    <row r="152" spans="1:15" x14ac:dyDescent="0.35">
      <c r="A152" t="s">
        <v>604</v>
      </c>
      <c r="B152">
        <v>133</v>
      </c>
      <c r="C152">
        <v>145000000</v>
      </c>
      <c r="D152">
        <v>209364921</v>
      </c>
      <c r="E152" t="s">
        <v>24312</v>
      </c>
      <c r="F152" t="s">
        <v>37</v>
      </c>
      <c r="G152" t="s">
        <v>38</v>
      </c>
      <c r="H152">
        <v>7.4</v>
      </c>
      <c r="I152" t="s">
        <v>1325</v>
      </c>
      <c r="J152" t="s">
        <v>953</v>
      </c>
      <c r="K152" t="s">
        <v>10413</v>
      </c>
    </row>
    <row r="153" spans="1:15" x14ac:dyDescent="0.35">
      <c r="A153" t="s">
        <v>1001</v>
      </c>
      <c r="B153">
        <v>97</v>
      </c>
      <c r="C153">
        <v>145000000</v>
      </c>
      <c r="D153">
        <v>103400692</v>
      </c>
      <c r="E153" t="s">
        <v>24313</v>
      </c>
      <c r="F153" t="s">
        <v>37</v>
      </c>
      <c r="G153" t="s">
        <v>38</v>
      </c>
      <c r="H153">
        <v>7.3</v>
      </c>
      <c r="I153" t="s">
        <v>953</v>
      </c>
      <c r="J153" t="s">
        <v>11526</v>
      </c>
      <c r="K153" t="s">
        <v>18089</v>
      </c>
      <c r="L153" t="s">
        <v>1266</v>
      </c>
    </row>
    <row r="154" spans="1:15" x14ac:dyDescent="0.35">
      <c r="A154" t="s">
        <v>1007</v>
      </c>
      <c r="B154">
        <v>90</v>
      </c>
      <c r="C154">
        <v>100000000</v>
      </c>
      <c r="D154">
        <v>110332737</v>
      </c>
      <c r="E154" t="s">
        <v>24314</v>
      </c>
      <c r="F154" t="s">
        <v>37</v>
      </c>
      <c r="G154" t="s">
        <v>38</v>
      </c>
      <c r="H154">
        <v>6.1</v>
      </c>
      <c r="I154" t="s">
        <v>1671</v>
      </c>
      <c r="J154" t="s">
        <v>27949</v>
      </c>
    </row>
    <row r="155" spans="1:15" x14ac:dyDescent="0.35">
      <c r="A155" t="s">
        <v>1015</v>
      </c>
      <c r="B155">
        <v>154</v>
      </c>
      <c r="C155">
        <v>140000000</v>
      </c>
      <c r="D155">
        <v>111110575</v>
      </c>
      <c r="E155" t="s">
        <v>24315</v>
      </c>
      <c r="F155" t="s">
        <v>37</v>
      </c>
      <c r="G155" t="s">
        <v>38</v>
      </c>
      <c r="H155">
        <v>7.7</v>
      </c>
      <c r="I155" t="s">
        <v>1325</v>
      </c>
      <c r="J155" t="s">
        <v>3409</v>
      </c>
      <c r="K155" t="s">
        <v>22704</v>
      </c>
      <c r="L155" t="s">
        <v>25958</v>
      </c>
    </row>
    <row r="156" spans="1:15" x14ac:dyDescent="0.35">
      <c r="A156" t="s">
        <v>187</v>
      </c>
      <c r="B156">
        <v>150</v>
      </c>
      <c r="C156">
        <v>140000000</v>
      </c>
      <c r="D156">
        <v>65007045</v>
      </c>
      <c r="E156" t="s">
        <v>24316</v>
      </c>
      <c r="F156" t="s">
        <v>37</v>
      </c>
      <c r="G156" t="s">
        <v>56</v>
      </c>
      <c r="H156">
        <v>6.1</v>
      </c>
      <c r="I156" t="s">
        <v>1325</v>
      </c>
      <c r="J156" t="s">
        <v>953</v>
      </c>
      <c r="K156" t="s">
        <v>3409</v>
      </c>
    </row>
    <row r="157" spans="1:15" x14ac:dyDescent="0.35">
      <c r="A157" t="s">
        <v>351</v>
      </c>
      <c r="B157">
        <v>127</v>
      </c>
      <c r="C157">
        <v>150000000</v>
      </c>
      <c r="D157">
        <v>257704099</v>
      </c>
      <c r="E157" t="s">
        <v>24317</v>
      </c>
      <c r="F157" t="s">
        <v>37</v>
      </c>
      <c r="G157" t="s">
        <v>38</v>
      </c>
      <c r="H157">
        <v>8</v>
      </c>
      <c r="I157" t="s">
        <v>1325</v>
      </c>
      <c r="J157" t="s">
        <v>953</v>
      </c>
      <c r="K157" t="s">
        <v>12332</v>
      </c>
    </row>
    <row r="158" spans="1:15" x14ac:dyDescent="0.35">
      <c r="A158" t="s">
        <v>79</v>
      </c>
      <c r="B158">
        <v>121</v>
      </c>
      <c r="C158">
        <v>139000000</v>
      </c>
      <c r="D158">
        <v>403706375</v>
      </c>
      <c r="E158" t="s">
        <v>24318</v>
      </c>
      <c r="F158" t="s">
        <v>37</v>
      </c>
      <c r="G158" t="s">
        <v>38</v>
      </c>
      <c r="H158">
        <v>7.3</v>
      </c>
      <c r="I158" t="s">
        <v>1325</v>
      </c>
      <c r="J158" t="s">
        <v>953</v>
      </c>
      <c r="K158" t="s">
        <v>1266</v>
      </c>
      <c r="L158" t="s">
        <v>19711</v>
      </c>
    </row>
    <row r="159" spans="1:15" x14ac:dyDescent="0.35">
      <c r="A159" t="s">
        <v>639</v>
      </c>
      <c r="B159">
        <v>102</v>
      </c>
      <c r="C159">
        <v>145000000</v>
      </c>
      <c r="D159">
        <v>176997107</v>
      </c>
      <c r="E159" t="s">
        <v>24319</v>
      </c>
      <c r="F159" t="s">
        <v>37</v>
      </c>
      <c r="G159" t="s">
        <v>38</v>
      </c>
      <c r="H159">
        <v>7.9</v>
      </c>
      <c r="I159" t="s">
        <v>1325</v>
      </c>
      <c r="J159" t="s">
        <v>953</v>
      </c>
      <c r="K159" t="s">
        <v>11526</v>
      </c>
      <c r="L159" t="s">
        <v>1671</v>
      </c>
      <c r="M159" t="s">
        <v>18089</v>
      </c>
      <c r="N159" t="s">
        <v>1266</v>
      </c>
    </row>
    <row r="160" spans="1:15" x14ac:dyDescent="0.35">
      <c r="A160" t="s">
        <v>1039</v>
      </c>
      <c r="B160">
        <v>126</v>
      </c>
      <c r="C160">
        <v>140000000</v>
      </c>
      <c r="D160">
        <v>31141074</v>
      </c>
      <c r="E160" t="s">
        <v>24320</v>
      </c>
      <c r="F160" t="s">
        <v>37</v>
      </c>
      <c r="G160" t="s">
        <v>38</v>
      </c>
      <c r="H160">
        <v>5.5</v>
      </c>
      <c r="I160" t="s">
        <v>1325</v>
      </c>
      <c r="J160" t="s">
        <v>953</v>
      </c>
      <c r="K160" t="s">
        <v>1266</v>
      </c>
    </row>
    <row r="161" spans="1:14" x14ac:dyDescent="0.35">
      <c r="A161" t="s">
        <v>499</v>
      </c>
      <c r="B161">
        <v>121</v>
      </c>
      <c r="C161">
        <v>135000000</v>
      </c>
      <c r="D161">
        <v>31704416</v>
      </c>
      <c r="E161" t="s">
        <v>24321</v>
      </c>
      <c r="F161" t="s">
        <v>37</v>
      </c>
      <c r="G161" t="s">
        <v>38</v>
      </c>
      <c r="H161">
        <v>5</v>
      </c>
      <c r="I161" t="s">
        <v>1325</v>
      </c>
      <c r="J161" t="s">
        <v>953</v>
      </c>
      <c r="K161" t="s">
        <v>12332</v>
      </c>
      <c r="L161" t="s">
        <v>10413</v>
      </c>
    </row>
    <row r="162" spans="1:14" x14ac:dyDescent="0.35">
      <c r="A162" t="s">
        <v>111</v>
      </c>
      <c r="B162">
        <v>215</v>
      </c>
      <c r="C162">
        <v>130000000</v>
      </c>
      <c r="D162">
        <v>107503316</v>
      </c>
      <c r="E162" t="s">
        <v>24322</v>
      </c>
      <c r="F162" t="s">
        <v>37</v>
      </c>
      <c r="G162" t="s">
        <v>38</v>
      </c>
      <c r="H162">
        <v>7.7</v>
      </c>
      <c r="I162" t="s">
        <v>1325</v>
      </c>
      <c r="J162" t="s">
        <v>3409</v>
      </c>
      <c r="K162" t="s">
        <v>27947</v>
      </c>
      <c r="L162" t="s">
        <v>12332</v>
      </c>
    </row>
    <row r="163" spans="1:14" x14ac:dyDescent="0.35">
      <c r="A163" t="s">
        <v>1058</v>
      </c>
      <c r="B163">
        <v>127</v>
      </c>
      <c r="C163">
        <v>140000000</v>
      </c>
      <c r="D163">
        <v>129734803</v>
      </c>
      <c r="E163" t="s">
        <v>24323</v>
      </c>
      <c r="F163" t="s">
        <v>37</v>
      </c>
      <c r="G163" t="s">
        <v>38</v>
      </c>
      <c r="H163">
        <v>6.6</v>
      </c>
      <c r="I163" t="s">
        <v>1325</v>
      </c>
      <c r="J163" t="s">
        <v>27949</v>
      </c>
      <c r="K163" t="s">
        <v>10413</v>
      </c>
    </row>
    <row r="164" spans="1:14" x14ac:dyDescent="0.35">
      <c r="A164" t="s">
        <v>1064</v>
      </c>
      <c r="B164">
        <v>138</v>
      </c>
      <c r="C164">
        <v>137000000</v>
      </c>
      <c r="D164">
        <v>132122995</v>
      </c>
      <c r="E164" t="s">
        <v>24324</v>
      </c>
      <c r="F164" t="s">
        <v>37</v>
      </c>
      <c r="G164" t="s">
        <v>38</v>
      </c>
      <c r="H164">
        <v>5.7</v>
      </c>
      <c r="I164" t="s">
        <v>1325</v>
      </c>
      <c r="J164" t="s">
        <v>12332</v>
      </c>
    </row>
    <row r="165" spans="1:14" x14ac:dyDescent="0.35">
      <c r="A165" t="s">
        <v>1071</v>
      </c>
      <c r="B165">
        <v>122</v>
      </c>
      <c r="C165">
        <v>130000000</v>
      </c>
      <c r="D165">
        <v>122512052</v>
      </c>
      <c r="E165" t="s">
        <v>24325</v>
      </c>
      <c r="F165" t="s">
        <v>37</v>
      </c>
      <c r="G165" t="s">
        <v>38</v>
      </c>
      <c r="H165">
        <v>5.8</v>
      </c>
      <c r="I165" t="s">
        <v>1325</v>
      </c>
      <c r="J165" t="s">
        <v>953</v>
      </c>
      <c r="K165" t="s">
        <v>12332</v>
      </c>
      <c r="L165" t="s">
        <v>10413</v>
      </c>
    </row>
    <row r="166" spans="1:14" x14ac:dyDescent="0.35">
      <c r="A166" t="s">
        <v>1076</v>
      </c>
      <c r="B166">
        <v>124</v>
      </c>
      <c r="C166">
        <v>130000000</v>
      </c>
      <c r="D166">
        <v>68642452</v>
      </c>
      <c r="E166" t="s">
        <v>24326</v>
      </c>
      <c r="F166" t="s">
        <v>37</v>
      </c>
      <c r="G166" t="s">
        <v>56</v>
      </c>
      <c r="H166">
        <v>6</v>
      </c>
      <c r="I166" t="s">
        <v>1325</v>
      </c>
      <c r="J166" t="s">
        <v>953</v>
      </c>
      <c r="K166" t="s">
        <v>1671</v>
      </c>
      <c r="L166" t="s">
        <v>10413</v>
      </c>
    </row>
    <row r="167" spans="1:14" x14ac:dyDescent="0.35">
      <c r="A167" t="s">
        <v>1081</v>
      </c>
      <c r="B167">
        <v>106</v>
      </c>
      <c r="C167">
        <v>137000000</v>
      </c>
      <c r="D167">
        <v>32131830</v>
      </c>
      <c r="E167" t="s">
        <v>24327</v>
      </c>
      <c r="F167" t="s">
        <v>37</v>
      </c>
      <c r="G167" t="s">
        <v>38</v>
      </c>
      <c r="H167">
        <v>6.4</v>
      </c>
      <c r="I167" t="s">
        <v>1325</v>
      </c>
      <c r="J167" t="s">
        <v>953</v>
      </c>
      <c r="K167" t="s">
        <v>11526</v>
      </c>
      <c r="L167" t="s">
        <v>1266</v>
      </c>
      <c r="M167" t="s">
        <v>19711</v>
      </c>
      <c r="N167" t="s">
        <v>12332</v>
      </c>
    </row>
    <row r="168" spans="1:14" x14ac:dyDescent="0.35">
      <c r="A168" t="s">
        <v>893</v>
      </c>
      <c r="B168">
        <v>124</v>
      </c>
      <c r="C168">
        <v>140000000</v>
      </c>
      <c r="D168">
        <v>176636816</v>
      </c>
      <c r="E168" t="s">
        <v>24328</v>
      </c>
      <c r="F168" t="s">
        <v>37</v>
      </c>
      <c r="G168" t="s">
        <v>38</v>
      </c>
      <c r="H168">
        <v>6.9</v>
      </c>
      <c r="I168" t="s">
        <v>1325</v>
      </c>
      <c r="J168" t="s">
        <v>953</v>
      </c>
      <c r="K168" t="s">
        <v>12332</v>
      </c>
    </row>
    <row r="169" spans="1:14" x14ac:dyDescent="0.35">
      <c r="A169" t="s">
        <v>741</v>
      </c>
      <c r="B169">
        <v>128</v>
      </c>
      <c r="C169">
        <v>135000000</v>
      </c>
      <c r="D169">
        <v>126930660</v>
      </c>
      <c r="E169" t="s">
        <v>24329</v>
      </c>
      <c r="F169" t="s">
        <v>37</v>
      </c>
      <c r="G169" t="s">
        <v>56</v>
      </c>
      <c r="H169">
        <v>6.4</v>
      </c>
      <c r="I169" t="s">
        <v>1325</v>
      </c>
      <c r="J169" t="s">
        <v>953</v>
      </c>
      <c r="K169" t="s">
        <v>10413</v>
      </c>
    </row>
    <row r="170" spans="1:14" x14ac:dyDescent="0.35">
      <c r="A170" t="s">
        <v>1096</v>
      </c>
      <c r="B170">
        <v>138</v>
      </c>
      <c r="C170">
        <v>150000000</v>
      </c>
      <c r="D170">
        <v>93926386</v>
      </c>
      <c r="E170" t="s">
        <v>24330</v>
      </c>
      <c r="F170" t="s">
        <v>37</v>
      </c>
      <c r="G170" t="s">
        <v>38</v>
      </c>
      <c r="H170">
        <v>7.4</v>
      </c>
      <c r="I170" t="s">
        <v>1325</v>
      </c>
      <c r="J170" t="s">
        <v>953</v>
      </c>
      <c r="K170" t="s">
        <v>3409</v>
      </c>
      <c r="L170" t="s">
        <v>22704</v>
      </c>
      <c r="M170" t="s">
        <v>25958</v>
      </c>
    </row>
    <row r="171" spans="1:14" x14ac:dyDescent="0.35">
      <c r="A171" t="s">
        <v>1104</v>
      </c>
      <c r="B171">
        <v>115</v>
      </c>
      <c r="C171">
        <v>120000000</v>
      </c>
      <c r="D171">
        <v>292298923</v>
      </c>
      <c r="E171" t="s">
        <v>24331</v>
      </c>
      <c r="F171" t="s">
        <v>37</v>
      </c>
      <c r="G171" t="s">
        <v>38</v>
      </c>
      <c r="H171">
        <v>5.5</v>
      </c>
      <c r="I171" t="s">
        <v>953</v>
      </c>
      <c r="J171" t="s">
        <v>3409</v>
      </c>
      <c r="K171" t="s">
        <v>1266</v>
      </c>
      <c r="L171" t="s">
        <v>19711</v>
      </c>
    </row>
    <row r="172" spans="1:14" x14ac:dyDescent="0.35">
      <c r="A172" t="s">
        <v>845</v>
      </c>
      <c r="B172">
        <v>100</v>
      </c>
      <c r="C172">
        <v>135000000</v>
      </c>
      <c r="D172">
        <v>63992328</v>
      </c>
      <c r="E172" t="s">
        <v>24332</v>
      </c>
      <c r="F172" t="s">
        <v>37</v>
      </c>
      <c r="G172" t="s">
        <v>370</v>
      </c>
      <c r="H172">
        <v>5.9</v>
      </c>
      <c r="I172" t="s">
        <v>11526</v>
      </c>
      <c r="J172" t="s">
        <v>1671</v>
      </c>
      <c r="K172" t="s">
        <v>18089</v>
      </c>
      <c r="L172" t="s">
        <v>17378</v>
      </c>
    </row>
    <row r="173" spans="1:14" x14ac:dyDescent="0.35">
      <c r="A173" t="s">
        <v>1114</v>
      </c>
      <c r="B173">
        <v>135</v>
      </c>
      <c r="C173">
        <v>150000000</v>
      </c>
      <c r="D173">
        <v>134518390</v>
      </c>
      <c r="E173" t="s">
        <v>24333</v>
      </c>
      <c r="F173" t="s">
        <v>37</v>
      </c>
      <c r="G173" t="s">
        <v>38</v>
      </c>
      <c r="H173">
        <v>6.8</v>
      </c>
      <c r="I173" t="s">
        <v>1325</v>
      </c>
      <c r="J173" t="s">
        <v>953</v>
      </c>
      <c r="K173" t="s">
        <v>12332</v>
      </c>
    </row>
    <row r="174" spans="1:14" x14ac:dyDescent="0.35">
      <c r="A174" t="s">
        <v>389</v>
      </c>
      <c r="B174">
        <v>117</v>
      </c>
      <c r="C174">
        <v>140000000</v>
      </c>
      <c r="D174">
        <v>52792307</v>
      </c>
      <c r="E174" t="s">
        <v>24334</v>
      </c>
      <c r="F174" t="s">
        <v>37</v>
      </c>
      <c r="G174" t="s">
        <v>56</v>
      </c>
      <c r="H174">
        <v>6.8</v>
      </c>
      <c r="I174" t="s">
        <v>953</v>
      </c>
      <c r="J174" t="s">
        <v>18089</v>
      </c>
      <c r="K174" t="s">
        <v>1266</v>
      </c>
    </row>
    <row r="175" spans="1:14" x14ac:dyDescent="0.35">
      <c r="A175" t="s">
        <v>1133</v>
      </c>
      <c r="B175">
        <v>156</v>
      </c>
      <c r="C175">
        <v>135000000</v>
      </c>
      <c r="D175">
        <v>183635922</v>
      </c>
      <c r="E175" t="s">
        <v>24335</v>
      </c>
      <c r="F175" t="s">
        <v>37</v>
      </c>
      <c r="G175" t="s">
        <v>38</v>
      </c>
      <c r="H175">
        <v>8.1</v>
      </c>
      <c r="I175" t="s">
        <v>953</v>
      </c>
      <c r="J175" t="s">
        <v>3409</v>
      </c>
      <c r="K175" t="s">
        <v>10413</v>
      </c>
      <c r="L175" t="s">
        <v>15011</v>
      </c>
    </row>
    <row r="176" spans="1:14" x14ac:dyDescent="0.35">
      <c r="A176" t="s">
        <v>1139</v>
      </c>
      <c r="B176">
        <v>96</v>
      </c>
      <c r="C176">
        <v>135000000</v>
      </c>
      <c r="D176">
        <v>83024900</v>
      </c>
      <c r="E176" t="s">
        <v>24336</v>
      </c>
      <c r="F176" t="s">
        <v>37</v>
      </c>
      <c r="G176" t="s">
        <v>38</v>
      </c>
      <c r="H176">
        <v>6.5</v>
      </c>
      <c r="I176" t="s">
        <v>953</v>
      </c>
      <c r="J176" t="s">
        <v>11526</v>
      </c>
      <c r="K176" t="s">
        <v>1671</v>
      </c>
      <c r="L176" t="s">
        <v>18089</v>
      </c>
      <c r="M176" t="s">
        <v>27948</v>
      </c>
    </row>
    <row r="177" spans="1:14" x14ac:dyDescent="0.35">
      <c r="A177" t="s">
        <v>40</v>
      </c>
      <c r="B177">
        <v>107</v>
      </c>
      <c r="C177">
        <v>135000000</v>
      </c>
      <c r="D177">
        <v>123207194</v>
      </c>
      <c r="E177" t="s">
        <v>24337</v>
      </c>
      <c r="F177" t="s">
        <v>37</v>
      </c>
      <c r="G177" t="s">
        <v>38</v>
      </c>
      <c r="H177">
        <v>7.2</v>
      </c>
      <c r="I177" t="s">
        <v>953</v>
      </c>
      <c r="J177" t="s">
        <v>11526</v>
      </c>
      <c r="K177" t="s">
        <v>1671</v>
      </c>
      <c r="L177" t="s">
        <v>18089</v>
      </c>
      <c r="M177" t="s">
        <v>15011</v>
      </c>
    </row>
    <row r="178" spans="1:14" x14ac:dyDescent="0.35">
      <c r="A178" t="s">
        <v>801</v>
      </c>
      <c r="B178">
        <v>92</v>
      </c>
      <c r="C178">
        <v>132000000</v>
      </c>
      <c r="D178">
        <v>83348920</v>
      </c>
      <c r="E178" t="s">
        <v>24338</v>
      </c>
      <c r="F178" t="s">
        <v>37</v>
      </c>
      <c r="G178" t="s">
        <v>38</v>
      </c>
      <c r="H178">
        <v>6.7</v>
      </c>
      <c r="I178" t="s">
        <v>953</v>
      </c>
      <c r="J178" t="s">
        <v>11526</v>
      </c>
      <c r="K178" t="s">
        <v>1671</v>
      </c>
      <c r="L178" t="s">
        <v>18089</v>
      </c>
    </row>
    <row r="179" spans="1:14" x14ac:dyDescent="0.35">
      <c r="A179" t="s">
        <v>1155</v>
      </c>
      <c r="B179">
        <v>115</v>
      </c>
      <c r="C179">
        <v>110000000</v>
      </c>
      <c r="D179">
        <v>227137090</v>
      </c>
      <c r="E179" t="s">
        <v>24339</v>
      </c>
      <c r="F179" t="s">
        <v>37</v>
      </c>
      <c r="G179" t="s">
        <v>38</v>
      </c>
      <c r="H179">
        <v>8.1</v>
      </c>
      <c r="I179" t="s">
        <v>1325</v>
      </c>
      <c r="J179" t="s">
        <v>27947</v>
      </c>
      <c r="K179" t="s">
        <v>10413</v>
      </c>
    </row>
    <row r="180" spans="1:14" x14ac:dyDescent="0.35">
      <c r="A180" t="s">
        <v>1161</v>
      </c>
      <c r="B180">
        <v>92</v>
      </c>
      <c r="C180">
        <v>130000000</v>
      </c>
      <c r="D180">
        <v>215395021</v>
      </c>
      <c r="E180" t="s">
        <v>24340</v>
      </c>
      <c r="F180" t="s">
        <v>37</v>
      </c>
      <c r="G180" t="s">
        <v>38</v>
      </c>
      <c r="H180">
        <v>7.6</v>
      </c>
      <c r="I180" t="s">
        <v>1325</v>
      </c>
      <c r="J180" t="s">
        <v>953</v>
      </c>
      <c r="K180" t="s">
        <v>11526</v>
      </c>
      <c r="L180" t="s">
        <v>1671</v>
      </c>
      <c r="M180" t="s">
        <v>18089</v>
      </c>
    </row>
    <row r="181" spans="1:14" x14ac:dyDescent="0.35">
      <c r="A181" t="s">
        <v>1165</v>
      </c>
      <c r="B181">
        <v>117</v>
      </c>
      <c r="C181">
        <v>130000000</v>
      </c>
      <c r="D181">
        <v>180191634</v>
      </c>
      <c r="E181" t="s">
        <v>24341</v>
      </c>
      <c r="F181" t="s">
        <v>37</v>
      </c>
      <c r="G181" t="s">
        <v>38</v>
      </c>
      <c r="H181">
        <v>7.4</v>
      </c>
      <c r="I181" t="s">
        <v>1325</v>
      </c>
      <c r="J181" t="s">
        <v>953</v>
      </c>
      <c r="K181" t="s">
        <v>1671</v>
      </c>
      <c r="L181" t="s">
        <v>12332</v>
      </c>
    </row>
    <row r="182" spans="1:14" x14ac:dyDescent="0.35">
      <c r="A182" t="s">
        <v>696</v>
      </c>
      <c r="B182">
        <v>146</v>
      </c>
      <c r="C182">
        <v>130000000</v>
      </c>
      <c r="D182">
        <v>424645577</v>
      </c>
      <c r="E182" t="s">
        <v>24342</v>
      </c>
      <c r="F182" t="s">
        <v>37</v>
      </c>
      <c r="G182" t="s">
        <v>38</v>
      </c>
      <c r="H182">
        <v>7.6</v>
      </c>
      <c r="I182" t="s">
        <v>953</v>
      </c>
      <c r="J182" t="s">
        <v>12332</v>
      </c>
      <c r="K182" t="s">
        <v>10413</v>
      </c>
    </row>
    <row r="183" spans="1:14" x14ac:dyDescent="0.35">
      <c r="A183" t="s">
        <v>1175</v>
      </c>
      <c r="B183">
        <v>94</v>
      </c>
      <c r="C183">
        <v>135000000</v>
      </c>
      <c r="D183">
        <v>177343675</v>
      </c>
      <c r="E183" t="s">
        <v>24343</v>
      </c>
      <c r="F183" t="s">
        <v>37</v>
      </c>
      <c r="G183" t="s">
        <v>38</v>
      </c>
      <c r="H183">
        <v>6.7</v>
      </c>
      <c r="I183" t="s">
        <v>953</v>
      </c>
      <c r="J183" t="s">
        <v>11526</v>
      </c>
      <c r="K183" t="s">
        <v>1671</v>
      </c>
      <c r="L183" t="s">
        <v>18089</v>
      </c>
      <c r="M183" t="s">
        <v>1266</v>
      </c>
      <c r="N183" t="s">
        <v>12332</v>
      </c>
    </row>
    <row r="184" spans="1:14" x14ac:dyDescent="0.35">
      <c r="A184" t="s">
        <v>389</v>
      </c>
      <c r="B184">
        <v>116</v>
      </c>
      <c r="C184">
        <v>132000000</v>
      </c>
      <c r="D184">
        <v>234277056</v>
      </c>
      <c r="E184" t="s">
        <v>24344</v>
      </c>
      <c r="F184" t="s">
        <v>37</v>
      </c>
      <c r="G184" t="s">
        <v>38</v>
      </c>
      <c r="H184">
        <v>6.5</v>
      </c>
      <c r="I184" t="s">
        <v>953</v>
      </c>
      <c r="J184" t="s">
        <v>12332</v>
      </c>
      <c r="K184" t="s">
        <v>10413</v>
      </c>
    </row>
    <row r="185" spans="1:14" x14ac:dyDescent="0.35">
      <c r="A185" t="s">
        <v>278</v>
      </c>
      <c r="B185">
        <v>147</v>
      </c>
      <c r="C185">
        <v>130000000</v>
      </c>
      <c r="D185">
        <v>138396624</v>
      </c>
      <c r="E185" t="s">
        <v>24345</v>
      </c>
      <c r="F185" t="s">
        <v>37</v>
      </c>
      <c r="G185" t="s">
        <v>38</v>
      </c>
      <c r="H185">
        <v>6.6</v>
      </c>
      <c r="I185" t="s">
        <v>1325</v>
      </c>
      <c r="J185" t="s">
        <v>1671</v>
      </c>
      <c r="K185" t="s">
        <v>27949</v>
      </c>
      <c r="L185" t="s">
        <v>10413</v>
      </c>
    </row>
    <row r="186" spans="1:14" x14ac:dyDescent="0.35">
      <c r="A186" t="s">
        <v>721</v>
      </c>
      <c r="B186">
        <v>90</v>
      </c>
      <c r="C186">
        <v>130000000</v>
      </c>
      <c r="D186">
        <v>149234747</v>
      </c>
      <c r="E186" t="s">
        <v>24346</v>
      </c>
      <c r="F186" t="s">
        <v>37</v>
      </c>
      <c r="G186" t="s">
        <v>38</v>
      </c>
      <c r="H186">
        <v>6.7</v>
      </c>
      <c r="I186" t="s">
        <v>1325</v>
      </c>
      <c r="J186" t="s">
        <v>953</v>
      </c>
      <c r="K186" t="s">
        <v>11526</v>
      </c>
      <c r="L186" t="s">
        <v>1671</v>
      </c>
      <c r="M186" t="s">
        <v>18089</v>
      </c>
      <c r="N186" t="s">
        <v>1266</v>
      </c>
    </row>
    <row r="187" spans="1:14" x14ac:dyDescent="0.35">
      <c r="A187" t="s">
        <v>1198</v>
      </c>
      <c r="B187">
        <v>101</v>
      </c>
      <c r="C187">
        <v>110000000</v>
      </c>
      <c r="D187">
        <v>118311368</v>
      </c>
      <c r="E187" t="s">
        <v>24347</v>
      </c>
      <c r="F187" t="s">
        <v>37</v>
      </c>
      <c r="G187" t="s">
        <v>38</v>
      </c>
      <c r="H187">
        <v>6.4</v>
      </c>
      <c r="I187" t="s">
        <v>1325</v>
      </c>
      <c r="J187" t="s">
        <v>27949</v>
      </c>
      <c r="K187" t="s">
        <v>27947</v>
      </c>
      <c r="L187" t="s">
        <v>10413</v>
      </c>
    </row>
    <row r="188" spans="1:14" x14ac:dyDescent="0.35">
      <c r="A188" t="s">
        <v>1204</v>
      </c>
      <c r="B188">
        <v>138</v>
      </c>
      <c r="C188">
        <v>125000000</v>
      </c>
      <c r="D188">
        <v>101160529</v>
      </c>
      <c r="E188" t="s">
        <v>24348</v>
      </c>
      <c r="F188" t="s">
        <v>37</v>
      </c>
      <c r="G188" t="s">
        <v>38</v>
      </c>
      <c r="H188">
        <v>5.8</v>
      </c>
      <c r="I188" t="s">
        <v>1325</v>
      </c>
      <c r="J188" t="s">
        <v>953</v>
      </c>
      <c r="K188" t="s">
        <v>3409</v>
      </c>
    </row>
    <row r="189" spans="1:14" x14ac:dyDescent="0.35">
      <c r="A189" t="s">
        <v>389</v>
      </c>
      <c r="B189">
        <v>107</v>
      </c>
      <c r="C189">
        <v>135000000</v>
      </c>
      <c r="D189">
        <v>77564037</v>
      </c>
      <c r="E189" t="s">
        <v>24349</v>
      </c>
      <c r="F189" t="s">
        <v>37</v>
      </c>
      <c r="G189" t="s">
        <v>38</v>
      </c>
      <c r="H189">
        <v>7.4</v>
      </c>
      <c r="I189" t="s">
        <v>1325</v>
      </c>
      <c r="J189" t="s">
        <v>953</v>
      </c>
      <c r="K189" t="s">
        <v>18089</v>
      </c>
      <c r="L189" t="s">
        <v>27947</v>
      </c>
    </row>
    <row r="190" spans="1:14" x14ac:dyDescent="0.35">
      <c r="A190" t="s">
        <v>1217</v>
      </c>
      <c r="B190">
        <v>142</v>
      </c>
      <c r="C190">
        <v>130000000</v>
      </c>
      <c r="D190">
        <v>249358727</v>
      </c>
      <c r="E190" t="s">
        <v>24350</v>
      </c>
      <c r="F190" t="s">
        <v>37</v>
      </c>
      <c r="G190" t="s">
        <v>56</v>
      </c>
      <c r="H190">
        <v>7.8</v>
      </c>
      <c r="I190" t="s">
        <v>953</v>
      </c>
      <c r="J190" t="s">
        <v>18089</v>
      </c>
      <c r="K190" t="s">
        <v>1266</v>
      </c>
      <c r="L190" t="s">
        <v>27947</v>
      </c>
    </row>
    <row r="191" spans="1:14" x14ac:dyDescent="0.35">
      <c r="A191" t="s">
        <v>364</v>
      </c>
      <c r="B191">
        <v>165</v>
      </c>
      <c r="C191">
        <v>130000000</v>
      </c>
      <c r="D191">
        <v>49551662</v>
      </c>
      <c r="E191" t="s">
        <v>370</v>
      </c>
      <c r="F191" t="s">
        <v>37</v>
      </c>
      <c r="G191" t="s">
        <v>370</v>
      </c>
      <c r="H191">
        <v>6.6</v>
      </c>
      <c r="I191" t="s">
        <v>953</v>
      </c>
      <c r="J191" t="s">
        <v>3409</v>
      </c>
      <c r="K191" t="s">
        <v>19711</v>
      </c>
      <c r="L191" t="s">
        <v>25958</v>
      </c>
    </row>
    <row r="192" spans="1:14" x14ac:dyDescent="0.35">
      <c r="A192" t="s">
        <v>912</v>
      </c>
      <c r="B192">
        <v>100</v>
      </c>
      <c r="C192">
        <v>130000000</v>
      </c>
      <c r="D192">
        <v>60522097</v>
      </c>
      <c r="E192" t="s">
        <v>24351</v>
      </c>
      <c r="F192" t="s">
        <v>37</v>
      </c>
      <c r="G192" t="s">
        <v>38</v>
      </c>
      <c r="H192">
        <v>4.9000000000000004</v>
      </c>
      <c r="I192" t="s">
        <v>1325</v>
      </c>
      <c r="J192" t="s">
        <v>953</v>
      </c>
      <c r="K192" t="s">
        <v>12332</v>
      </c>
    </row>
    <row r="193" spans="1:13" x14ac:dyDescent="0.35">
      <c r="A193" t="s">
        <v>1229</v>
      </c>
      <c r="B193">
        <v>82</v>
      </c>
      <c r="C193">
        <v>127500000</v>
      </c>
      <c r="D193">
        <v>137748063</v>
      </c>
      <c r="E193" t="s">
        <v>24352</v>
      </c>
      <c r="F193" t="s">
        <v>37</v>
      </c>
      <c r="G193" t="s">
        <v>38</v>
      </c>
      <c r="H193">
        <v>6.5</v>
      </c>
      <c r="I193" t="s">
        <v>953</v>
      </c>
      <c r="J193" t="s">
        <v>11526</v>
      </c>
      <c r="K193" t="s">
        <v>18089</v>
      </c>
      <c r="L193" t="s">
        <v>10413</v>
      </c>
    </row>
    <row r="194" spans="1:13" x14ac:dyDescent="0.35">
      <c r="A194" t="s">
        <v>809</v>
      </c>
      <c r="B194">
        <v>98</v>
      </c>
      <c r="C194">
        <v>127000000</v>
      </c>
      <c r="D194">
        <v>113733726</v>
      </c>
      <c r="E194" t="s">
        <v>24353</v>
      </c>
      <c r="F194" t="s">
        <v>37</v>
      </c>
      <c r="G194" t="s">
        <v>38</v>
      </c>
      <c r="H194">
        <v>6.2</v>
      </c>
      <c r="I194" t="s">
        <v>953</v>
      </c>
      <c r="J194" t="s">
        <v>1671</v>
      </c>
      <c r="K194" t="s">
        <v>18089</v>
      </c>
      <c r="L194" t="s">
        <v>1266</v>
      </c>
    </row>
    <row r="195" spans="1:13" x14ac:dyDescent="0.35">
      <c r="A195" t="s">
        <v>1246</v>
      </c>
      <c r="B195">
        <v>95</v>
      </c>
      <c r="C195">
        <v>130000000</v>
      </c>
      <c r="D195">
        <v>148337537</v>
      </c>
      <c r="E195" t="s">
        <v>24354</v>
      </c>
      <c r="F195" t="s">
        <v>37</v>
      </c>
      <c r="G195" t="s">
        <v>38</v>
      </c>
      <c r="H195">
        <v>7.3</v>
      </c>
      <c r="I195" t="s">
        <v>1325</v>
      </c>
      <c r="J195" t="s">
        <v>11526</v>
      </c>
      <c r="K195" t="s">
        <v>1671</v>
      </c>
      <c r="L195" t="s">
        <v>18089</v>
      </c>
      <c r="M195" t="s">
        <v>12332</v>
      </c>
    </row>
    <row r="196" spans="1:13" x14ac:dyDescent="0.35">
      <c r="A196" t="s">
        <v>1252</v>
      </c>
      <c r="B196">
        <v>159</v>
      </c>
      <c r="C196">
        <v>125000000</v>
      </c>
      <c r="D196">
        <v>317557891</v>
      </c>
      <c r="E196" t="s">
        <v>24355</v>
      </c>
      <c r="F196" t="s">
        <v>37</v>
      </c>
      <c r="G196" t="s">
        <v>56</v>
      </c>
      <c r="H196">
        <v>7.5</v>
      </c>
      <c r="I196" t="s">
        <v>953</v>
      </c>
      <c r="J196" t="s">
        <v>18089</v>
      </c>
      <c r="K196" t="s">
        <v>1266</v>
      </c>
    </row>
    <row r="197" spans="1:13" x14ac:dyDescent="0.35">
      <c r="A197" t="s">
        <v>1257</v>
      </c>
      <c r="B197">
        <v>96</v>
      </c>
      <c r="C197">
        <v>130000000</v>
      </c>
      <c r="D197">
        <v>33592415</v>
      </c>
      <c r="E197" t="s">
        <v>24356</v>
      </c>
      <c r="F197" t="s">
        <v>37</v>
      </c>
      <c r="G197" t="s">
        <v>38</v>
      </c>
      <c r="H197">
        <v>5.6</v>
      </c>
      <c r="I197" t="s">
        <v>1325</v>
      </c>
      <c r="J197" t="s">
        <v>1671</v>
      </c>
      <c r="K197" t="s">
        <v>1266</v>
      </c>
    </row>
    <row r="198" spans="1:13" x14ac:dyDescent="0.35">
      <c r="A198" t="s">
        <v>40</v>
      </c>
      <c r="B198">
        <v>143</v>
      </c>
      <c r="C198">
        <v>140000000</v>
      </c>
      <c r="D198">
        <v>305388685</v>
      </c>
      <c r="E198" t="s">
        <v>24357</v>
      </c>
      <c r="F198" t="s">
        <v>37</v>
      </c>
      <c r="G198" t="s">
        <v>38</v>
      </c>
      <c r="H198">
        <v>8.1</v>
      </c>
      <c r="I198" t="s">
        <v>1325</v>
      </c>
      <c r="J198" t="s">
        <v>953</v>
      </c>
      <c r="K198" t="s">
        <v>1266</v>
      </c>
    </row>
    <row r="199" spans="1:13" x14ac:dyDescent="0.35">
      <c r="A199" t="s">
        <v>696</v>
      </c>
      <c r="B199">
        <v>123</v>
      </c>
      <c r="C199">
        <v>125000000</v>
      </c>
      <c r="D199">
        <v>337103873</v>
      </c>
      <c r="E199" t="s">
        <v>24358</v>
      </c>
      <c r="F199" t="s">
        <v>37</v>
      </c>
      <c r="G199" t="s">
        <v>38</v>
      </c>
      <c r="H199">
        <v>6.7</v>
      </c>
      <c r="I199" t="s">
        <v>953</v>
      </c>
      <c r="J199" t="s">
        <v>12332</v>
      </c>
      <c r="K199" t="s">
        <v>10413</v>
      </c>
    </row>
    <row r="200" spans="1:13" x14ac:dyDescent="0.35">
      <c r="A200" t="s">
        <v>850</v>
      </c>
      <c r="B200">
        <v>174</v>
      </c>
      <c r="C200">
        <v>125000000</v>
      </c>
      <c r="D200">
        <v>217536138</v>
      </c>
      <c r="E200" t="s">
        <v>24359</v>
      </c>
      <c r="F200" t="s">
        <v>37</v>
      </c>
      <c r="G200" t="s">
        <v>38</v>
      </c>
      <c r="H200">
        <v>6.6</v>
      </c>
      <c r="I200" t="s">
        <v>27947</v>
      </c>
      <c r="J200" t="s">
        <v>10413</v>
      </c>
    </row>
    <row r="201" spans="1:13" x14ac:dyDescent="0.35">
      <c r="A201" t="s">
        <v>1278</v>
      </c>
      <c r="B201">
        <v>101</v>
      </c>
      <c r="C201">
        <v>103000000</v>
      </c>
      <c r="D201">
        <v>131536019</v>
      </c>
      <c r="E201" t="s">
        <v>24360</v>
      </c>
      <c r="F201" t="s">
        <v>37</v>
      </c>
      <c r="G201" t="s">
        <v>38</v>
      </c>
      <c r="H201">
        <v>6.4</v>
      </c>
      <c r="I201" t="s">
        <v>953</v>
      </c>
      <c r="J201" t="s">
        <v>11526</v>
      </c>
      <c r="K201" t="s">
        <v>1671</v>
      </c>
      <c r="L201" t="s">
        <v>18089</v>
      </c>
      <c r="M201" t="s">
        <v>17378</v>
      </c>
    </row>
    <row r="202" spans="1:13" x14ac:dyDescent="0.35">
      <c r="A202" t="s">
        <v>118</v>
      </c>
      <c r="B202">
        <v>134</v>
      </c>
      <c r="C202">
        <v>110000000</v>
      </c>
      <c r="D202">
        <v>214948780</v>
      </c>
      <c r="E202" t="s">
        <v>24361</v>
      </c>
      <c r="F202" t="s">
        <v>37</v>
      </c>
      <c r="G202" t="s">
        <v>268</v>
      </c>
      <c r="H202">
        <v>7.5</v>
      </c>
      <c r="I202" t="s">
        <v>1325</v>
      </c>
      <c r="J202" t="s">
        <v>953</v>
      </c>
      <c r="K202" t="s">
        <v>1266</v>
      </c>
      <c r="L202" t="s">
        <v>12332</v>
      </c>
      <c r="M202" t="s">
        <v>10413</v>
      </c>
    </row>
    <row r="203" spans="1:13" x14ac:dyDescent="0.35">
      <c r="A203" t="s">
        <v>408</v>
      </c>
      <c r="B203">
        <v>132</v>
      </c>
      <c r="C203">
        <v>125000000</v>
      </c>
      <c r="D203">
        <v>209805005</v>
      </c>
      <c r="E203" t="s">
        <v>24362</v>
      </c>
      <c r="F203" t="s">
        <v>37</v>
      </c>
      <c r="G203" t="s">
        <v>38</v>
      </c>
      <c r="H203">
        <v>7.3</v>
      </c>
      <c r="I203" t="s">
        <v>1325</v>
      </c>
      <c r="J203" t="s">
        <v>27949</v>
      </c>
      <c r="K203" t="s">
        <v>10413</v>
      </c>
    </row>
    <row r="204" spans="1:13" x14ac:dyDescent="0.35">
      <c r="A204" t="s">
        <v>1294</v>
      </c>
      <c r="B204">
        <v>129</v>
      </c>
      <c r="C204">
        <v>125000000</v>
      </c>
      <c r="D204">
        <v>186830669</v>
      </c>
      <c r="E204" t="s">
        <v>24363</v>
      </c>
      <c r="F204" t="s">
        <v>37</v>
      </c>
      <c r="G204" t="s">
        <v>38</v>
      </c>
      <c r="H204">
        <v>7.5</v>
      </c>
      <c r="I204" t="s">
        <v>1325</v>
      </c>
      <c r="J204" t="s">
        <v>953</v>
      </c>
      <c r="K204" t="s">
        <v>27949</v>
      </c>
      <c r="L204" t="s">
        <v>27947</v>
      </c>
      <c r="M204" t="s">
        <v>10413</v>
      </c>
    </row>
    <row r="205" spans="1:13" x14ac:dyDescent="0.35">
      <c r="A205" t="s">
        <v>1114</v>
      </c>
      <c r="B205">
        <v>106</v>
      </c>
      <c r="C205">
        <v>125000000</v>
      </c>
      <c r="D205">
        <v>163192114</v>
      </c>
      <c r="E205" t="s">
        <v>24364</v>
      </c>
      <c r="F205" t="s">
        <v>37</v>
      </c>
      <c r="G205" t="s">
        <v>38</v>
      </c>
      <c r="H205">
        <v>5.8</v>
      </c>
      <c r="I205" t="s">
        <v>1325</v>
      </c>
      <c r="J205" t="s">
        <v>953</v>
      </c>
      <c r="K205" t="s">
        <v>1266</v>
      </c>
    </row>
    <row r="206" spans="1:13" x14ac:dyDescent="0.35">
      <c r="A206" t="s">
        <v>1304</v>
      </c>
      <c r="B206">
        <v>113</v>
      </c>
      <c r="C206">
        <v>65000000</v>
      </c>
      <c r="D206">
        <v>119412921</v>
      </c>
      <c r="E206" t="s">
        <v>24365</v>
      </c>
      <c r="F206" t="s">
        <v>37</v>
      </c>
      <c r="G206" t="s">
        <v>38</v>
      </c>
      <c r="H206">
        <v>7.5</v>
      </c>
      <c r="I206" t="s">
        <v>1325</v>
      </c>
      <c r="J206" t="s">
        <v>12332</v>
      </c>
    </row>
    <row r="207" spans="1:13" x14ac:dyDescent="0.35">
      <c r="A207" t="s">
        <v>1311</v>
      </c>
      <c r="B207">
        <v>102</v>
      </c>
      <c r="C207">
        <v>85000000</v>
      </c>
      <c r="D207">
        <v>32694788</v>
      </c>
      <c r="E207" t="s">
        <v>24366</v>
      </c>
      <c r="F207" t="s">
        <v>37</v>
      </c>
      <c r="G207" t="s">
        <v>38</v>
      </c>
      <c r="H207">
        <v>6.6</v>
      </c>
      <c r="I207" t="s">
        <v>1325</v>
      </c>
      <c r="J207" t="s">
        <v>953</v>
      </c>
      <c r="K207" t="s">
        <v>22704</v>
      </c>
    </row>
    <row r="208" spans="1:13" x14ac:dyDescent="0.35">
      <c r="A208" t="s">
        <v>1318</v>
      </c>
      <c r="B208">
        <v>135</v>
      </c>
      <c r="C208">
        <v>125000000</v>
      </c>
      <c r="D208">
        <v>113165635</v>
      </c>
      <c r="E208" t="s">
        <v>24367</v>
      </c>
      <c r="F208" t="s">
        <v>37</v>
      </c>
      <c r="G208" t="s">
        <v>38</v>
      </c>
      <c r="H208">
        <v>6.7</v>
      </c>
      <c r="I208" t="s">
        <v>1325</v>
      </c>
      <c r="J208" t="s">
        <v>953</v>
      </c>
      <c r="K208" t="s">
        <v>10413</v>
      </c>
    </row>
    <row r="209" spans="1:13" x14ac:dyDescent="0.35">
      <c r="A209" t="s">
        <v>1324</v>
      </c>
      <c r="B209">
        <v>125</v>
      </c>
      <c r="C209">
        <v>125000000</v>
      </c>
      <c r="D209">
        <v>107285004</v>
      </c>
      <c r="E209" t="s">
        <v>24368</v>
      </c>
      <c r="F209" t="s">
        <v>37</v>
      </c>
      <c r="G209" t="s">
        <v>38</v>
      </c>
      <c r="H209">
        <v>3.7</v>
      </c>
      <c r="I209" t="s">
        <v>1325</v>
      </c>
    </row>
    <row r="210" spans="1:13" x14ac:dyDescent="0.35">
      <c r="A210" t="s">
        <v>850</v>
      </c>
      <c r="B210">
        <v>110</v>
      </c>
      <c r="C210">
        <v>123000000</v>
      </c>
      <c r="D210">
        <v>260031035</v>
      </c>
      <c r="E210" t="s">
        <v>24369</v>
      </c>
      <c r="F210" t="s">
        <v>37</v>
      </c>
      <c r="G210" t="s">
        <v>38</v>
      </c>
      <c r="H210">
        <v>6</v>
      </c>
      <c r="I210" t="s">
        <v>1671</v>
      </c>
      <c r="J210" t="s">
        <v>18089</v>
      </c>
      <c r="K210" t="s">
        <v>1266</v>
      </c>
    </row>
    <row r="211" spans="1:13" x14ac:dyDescent="0.35">
      <c r="A211" t="s">
        <v>428</v>
      </c>
      <c r="B211">
        <v>124</v>
      </c>
      <c r="C211">
        <v>125000000</v>
      </c>
      <c r="D211">
        <v>186739919</v>
      </c>
      <c r="E211" t="s">
        <v>24370</v>
      </c>
      <c r="F211" t="s">
        <v>37</v>
      </c>
      <c r="G211" t="s">
        <v>38</v>
      </c>
      <c r="H211">
        <v>6.4</v>
      </c>
      <c r="I211" t="s">
        <v>1325</v>
      </c>
      <c r="J211" t="s">
        <v>953</v>
      </c>
      <c r="K211" t="s">
        <v>12332</v>
      </c>
      <c r="L211" t="s">
        <v>10413</v>
      </c>
    </row>
    <row r="212" spans="1:13" x14ac:dyDescent="0.35">
      <c r="A212" t="s">
        <v>1340</v>
      </c>
      <c r="B212">
        <v>123</v>
      </c>
      <c r="C212">
        <v>125000000</v>
      </c>
      <c r="D212">
        <v>215397307</v>
      </c>
      <c r="E212" t="s">
        <v>24371</v>
      </c>
      <c r="F212" t="s">
        <v>37</v>
      </c>
      <c r="G212" t="s">
        <v>38</v>
      </c>
      <c r="H212">
        <v>6.1</v>
      </c>
      <c r="I212" t="s">
        <v>1325</v>
      </c>
      <c r="J212" t="s">
        <v>953</v>
      </c>
      <c r="K212" t="s">
        <v>10413</v>
      </c>
    </row>
    <row r="213" spans="1:13" x14ac:dyDescent="0.35">
      <c r="A213" t="s">
        <v>710</v>
      </c>
      <c r="B213">
        <v>130</v>
      </c>
      <c r="C213">
        <v>140000000</v>
      </c>
      <c r="D213">
        <v>182618434</v>
      </c>
      <c r="E213" t="s">
        <v>24372</v>
      </c>
      <c r="F213" t="s">
        <v>37</v>
      </c>
      <c r="G213" t="s">
        <v>38</v>
      </c>
      <c r="H213">
        <v>6.4</v>
      </c>
      <c r="I213" t="s">
        <v>1325</v>
      </c>
      <c r="J213" t="s">
        <v>953</v>
      </c>
      <c r="K213" t="s">
        <v>3409</v>
      </c>
      <c r="L213" t="s">
        <v>10413</v>
      </c>
    </row>
    <row r="214" spans="1:13" x14ac:dyDescent="0.35">
      <c r="A214" t="s">
        <v>1351</v>
      </c>
      <c r="B214">
        <v>92</v>
      </c>
      <c r="C214">
        <v>130000000</v>
      </c>
      <c r="D214">
        <v>131920333</v>
      </c>
      <c r="E214" t="s">
        <v>24373</v>
      </c>
      <c r="F214" t="s">
        <v>37</v>
      </c>
      <c r="G214" t="s">
        <v>38</v>
      </c>
      <c r="H214">
        <v>5.6</v>
      </c>
      <c r="I214" t="s">
        <v>1325</v>
      </c>
      <c r="J214" t="s">
        <v>953</v>
      </c>
      <c r="K214" t="s">
        <v>12332</v>
      </c>
      <c r="L214" t="s">
        <v>10413</v>
      </c>
    </row>
    <row r="215" spans="1:13" x14ac:dyDescent="0.35">
      <c r="A215" t="s">
        <v>1064</v>
      </c>
      <c r="B215">
        <v>127</v>
      </c>
      <c r="C215">
        <v>120000000</v>
      </c>
      <c r="D215">
        <v>124976634</v>
      </c>
      <c r="E215" t="s">
        <v>24374</v>
      </c>
      <c r="F215" t="s">
        <v>37</v>
      </c>
      <c r="G215" t="s">
        <v>38</v>
      </c>
      <c r="H215">
        <v>8</v>
      </c>
      <c r="I215" t="s">
        <v>953</v>
      </c>
      <c r="J215" t="s">
        <v>3409</v>
      </c>
      <c r="K215" t="s">
        <v>1266</v>
      </c>
    </row>
    <row r="216" spans="1:13" x14ac:dyDescent="0.35">
      <c r="A216" t="s">
        <v>1362</v>
      </c>
      <c r="B216">
        <v>123</v>
      </c>
      <c r="C216">
        <v>110000000</v>
      </c>
      <c r="D216">
        <v>115802596</v>
      </c>
      <c r="E216" t="s">
        <v>24375</v>
      </c>
      <c r="F216" t="s">
        <v>37</v>
      </c>
      <c r="G216" t="s">
        <v>38</v>
      </c>
      <c r="H216">
        <v>5.2</v>
      </c>
      <c r="I216" t="s">
        <v>1325</v>
      </c>
      <c r="J216" t="s">
        <v>1266</v>
      </c>
      <c r="K216" t="s">
        <v>10413</v>
      </c>
    </row>
    <row r="217" spans="1:13" x14ac:dyDescent="0.35">
      <c r="A217" t="s">
        <v>1155</v>
      </c>
      <c r="B217">
        <v>123</v>
      </c>
      <c r="C217">
        <v>120000000</v>
      </c>
      <c r="D217">
        <v>108521835</v>
      </c>
      <c r="E217" t="s">
        <v>24376</v>
      </c>
      <c r="F217" t="s">
        <v>37</v>
      </c>
      <c r="G217" t="s">
        <v>56</v>
      </c>
      <c r="H217">
        <v>7.1</v>
      </c>
      <c r="I217" t="s">
        <v>1325</v>
      </c>
      <c r="J217" t="s">
        <v>10413</v>
      </c>
    </row>
    <row r="218" spans="1:13" x14ac:dyDescent="0.35">
      <c r="A218" t="s">
        <v>327</v>
      </c>
      <c r="B218">
        <v>107</v>
      </c>
      <c r="C218">
        <v>120000000</v>
      </c>
      <c r="D218">
        <v>100685880</v>
      </c>
      <c r="E218" t="s">
        <v>24377</v>
      </c>
      <c r="F218" t="s">
        <v>37</v>
      </c>
      <c r="G218" t="s">
        <v>38</v>
      </c>
      <c r="H218">
        <v>4.8</v>
      </c>
      <c r="I218" t="s">
        <v>1325</v>
      </c>
      <c r="J218" t="s">
        <v>953</v>
      </c>
      <c r="K218" t="s">
        <v>1671</v>
      </c>
      <c r="L218" t="s">
        <v>27949</v>
      </c>
    </row>
    <row r="219" spans="1:13" x14ac:dyDescent="0.35">
      <c r="A219" t="s">
        <v>187</v>
      </c>
      <c r="B219">
        <v>124</v>
      </c>
      <c r="C219">
        <v>130000000</v>
      </c>
      <c r="D219">
        <v>126464904</v>
      </c>
      <c r="E219" t="s">
        <v>24378</v>
      </c>
      <c r="F219" t="s">
        <v>37</v>
      </c>
      <c r="G219" t="s">
        <v>38</v>
      </c>
      <c r="H219">
        <v>7</v>
      </c>
      <c r="I219" t="s">
        <v>953</v>
      </c>
      <c r="J219" t="s">
        <v>27947</v>
      </c>
      <c r="K219" t="s">
        <v>12332</v>
      </c>
    </row>
    <row r="220" spans="1:13" x14ac:dyDescent="0.35">
      <c r="A220" t="s">
        <v>946</v>
      </c>
      <c r="B220">
        <v>77</v>
      </c>
      <c r="C220">
        <v>120000000</v>
      </c>
      <c r="D220">
        <v>64736114</v>
      </c>
      <c r="E220" t="s">
        <v>24379</v>
      </c>
      <c r="F220" t="s">
        <v>37</v>
      </c>
      <c r="G220" t="s">
        <v>38</v>
      </c>
      <c r="H220">
        <v>5.4</v>
      </c>
      <c r="I220" t="s">
        <v>953</v>
      </c>
      <c r="J220" t="s">
        <v>11526</v>
      </c>
      <c r="K220" t="s">
        <v>1671</v>
      </c>
      <c r="L220" t="s">
        <v>18089</v>
      </c>
      <c r="M220" t="s">
        <v>1266</v>
      </c>
    </row>
    <row r="221" spans="1:13" x14ac:dyDescent="0.35">
      <c r="A221" t="s">
        <v>1389</v>
      </c>
      <c r="B221">
        <v>109</v>
      </c>
      <c r="C221">
        <v>115000000</v>
      </c>
      <c r="D221">
        <v>93050117</v>
      </c>
      <c r="E221" t="s">
        <v>24380</v>
      </c>
      <c r="F221" t="s">
        <v>37</v>
      </c>
      <c r="G221" t="s">
        <v>38</v>
      </c>
      <c r="H221">
        <v>6.6</v>
      </c>
      <c r="I221" t="s">
        <v>1325</v>
      </c>
      <c r="J221" t="s">
        <v>3409</v>
      </c>
      <c r="K221" t="s">
        <v>12332</v>
      </c>
      <c r="L221" t="s">
        <v>10413</v>
      </c>
    </row>
    <row r="222" spans="1:13" x14ac:dyDescent="0.35">
      <c r="A222" t="s">
        <v>1394</v>
      </c>
      <c r="B222">
        <v>134</v>
      </c>
      <c r="C222">
        <v>105000000</v>
      </c>
      <c r="D222">
        <v>57637485</v>
      </c>
      <c r="E222" t="s">
        <v>24381</v>
      </c>
      <c r="F222" t="s">
        <v>37</v>
      </c>
      <c r="G222" t="s">
        <v>38</v>
      </c>
      <c r="H222">
        <v>6.7</v>
      </c>
      <c r="I222" t="s">
        <v>1325</v>
      </c>
      <c r="J222" t="s">
        <v>953</v>
      </c>
      <c r="K222" t="s">
        <v>12332</v>
      </c>
      <c r="L222" t="s">
        <v>10413</v>
      </c>
    </row>
    <row r="223" spans="1:13" x14ac:dyDescent="0.35">
      <c r="A223" t="s">
        <v>1399</v>
      </c>
      <c r="B223">
        <v>117</v>
      </c>
      <c r="C223">
        <v>100000000</v>
      </c>
      <c r="D223">
        <v>58607007</v>
      </c>
      <c r="E223" t="s">
        <v>24382</v>
      </c>
      <c r="F223" t="s">
        <v>37</v>
      </c>
      <c r="G223" t="s">
        <v>38</v>
      </c>
      <c r="H223">
        <v>6.2</v>
      </c>
      <c r="I223" t="s">
        <v>1325</v>
      </c>
      <c r="J223" t="s">
        <v>27949</v>
      </c>
      <c r="K223" t="s">
        <v>12332</v>
      </c>
      <c r="L223" t="s">
        <v>10413</v>
      </c>
    </row>
    <row r="224" spans="1:13" x14ac:dyDescent="0.35">
      <c r="A224" t="s">
        <v>443</v>
      </c>
      <c r="B224">
        <v>135</v>
      </c>
      <c r="C224">
        <v>120000000</v>
      </c>
      <c r="D224">
        <v>43929341</v>
      </c>
      <c r="E224" t="s">
        <v>24383</v>
      </c>
      <c r="F224" t="s">
        <v>37</v>
      </c>
      <c r="G224" t="s">
        <v>38</v>
      </c>
      <c r="H224">
        <v>6.1</v>
      </c>
      <c r="I224" t="s">
        <v>1325</v>
      </c>
      <c r="J224" t="s">
        <v>18089</v>
      </c>
      <c r="K224" t="s">
        <v>27948</v>
      </c>
    </row>
    <row r="225" spans="1:13" x14ac:dyDescent="0.35">
      <c r="A225" t="s">
        <v>1413</v>
      </c>
      <c r="B225">
        <v>121</v>
      </c>
      <c r="C225">
        <v>120000000</v>
      </c>
      <c r="D225">
        <v>30212620</v>
      </c>
      <c r="E225" t="s">
        <v>24384</v>
      </c>
      <c r="F225" t="s">
        <v>37</v>
      </c>
      <c r="G225" t="s">
        <v>38</v>
      </c>
      <c r="H225">
        <v>5.3</v>
      </c>
      <c r="I225" t="s">
        <v>1671</v>
      </c>
      <c r="J225" t="s">
        <v>3409</v>
      </c>
      <c r="K225" t="s">
        <v>19711</v>
      </c>
    </row>
    <row r="226" spans="1:13" x14ac:dyDescent="0.35">
      <c r="A226" t="s">
        <v>1421</v>
      </c>
      <c r="B226">
        <v>117</v>
      </c>
      <c r="C226">
        <v>117000000</v>
      </c>
      <c r="D226">
        <v>76418654</v>
      </c>
      <c r="E226" t="s">
        <v>24385</v>
      </c>
      <c r="F226" t="s">
        <v>37</v>
      </c>
      <c r="G226" t="s">
        <v>38</v>
      </c>
      <c r="H226">
        <v>6.3</v>
      </c>
      <c r="I226" t="s">
        <v>1325</v>
      </c>
      <c r="J226" t="s">
        <v>1671</v>
      </c>
      <c r="K226" t="s">
        <v>19711</v>
      </c>
    </row>
    <row r="227" spans="1:13" x14ac:dyDescent="0.35">
      <c r="A227" t="s">
        <v>299</v>
      </c>
      <c r="B227">
        <v>124</v>
      </c>
      <c r="C227">
        <v>120000000</v>
      </c>
      <c r="D227">
        <v>89021735</v>
      </c>
      <c r="E227" t="s">
        <v>24386</v>
      </c>
      <c r="F227" t="s">
        <v>37</v>
      </c>
      <c r="G227" t="s">
        <v>38</v>
      </c>
      <c r="H227">
        <v>7</v>
      </c>
      <c r="I227" t="s">
        <v>1325</v>
      </c>
      <c r="J227" t="s">
        <v>953</v>
      </c>
      <c r="K227" t="s">
        <v>27947</v>
      </c>
      <c r="L227" t="s">
        <v>12332</v>
      </c>
    </row>
    <row r="228" spans="1:13" x14ac:dyDescent="0.35">
      <c r="A228" t="s">
        <v>1432</v>
      </c>
      <c r="B228">
        <v>140</v>
      </c>
      <c r="C228">
        <v>113000000</v>
      </c>
      <c r="D228">
        <v>380262555</v>
      </c>
      <c r="E228" t="s">
        <v>24387</v>
      </c>
      <c r="F228" t="s">
        <v>37</v>
      </c>
      <c r="G228" t="s">
        <v>38</v>
      </c>
      <c r="H228">
        <v>7.6</v>
      </c>
      <c r="I228" t="s">
        <v>1325</v>
      </c>
      <c r="J228" t="s">
        <v>953</v>
      </c>
      <c r="K228" t="s">
        <v>1266</v>
      </c>
      <c r="L228" t="s">
        <v>12332</v>
      </c>
    </row>
    <row r="229" spans="1:13" x14ac:dyDescent="0.35">
      <c r="A229" t="s">
        <v>1432</v>
      </c>
      <c r="B229">
        <v>142</v>
      </c>
      <c r="C229">
        <v>115000000</v>
      </c>
      <c r="D229">
        <v>310675583</v>
      </c>
      <c r="E229" t="s">
        <v>24388</v>
      </c>
      <c r="F229" t="s">
        <v>37</v>
      </c>
      <c r="G229" t="s">
        <v>38</v>
      </c>
      <c r="H229">
        <v>6.7</v>
      </c>
      <c r="I229" t="s">
        <v>1325</v>
      </c>
      <c r="J229" t="s">
        <v>953</v>
      </c>
      <c r="K229" t="s">
        <v>1266</v>
      </c>
      <c r="L229" t="s">
        <v>12332</v>
      </c>
    </row>
    <row r="230" spans="1:13" x14ac:dyDescent="0.35">
      <c r="A230" t="s">
        <v>469</v>
      </c>
      <c r="B230">
        <v>92</v>
      </c>
      <c r="C230">
        <v>115000000</v>
      </c>
      <c r="D230">
        <v>289907418</v>
      </c>
      <c r="E230" t="s">
        <v>24389</v>
      </c>
      <c r="F230" t="s">
        <v>37</v>
      </c>
      <c r="G230" t="s">
        <v>38</v>
      </c>
      <c r="H230">
        <v>8.1</v>
      </c>
      <c r="I230" t="s">
        <v>953</v>
      </c>
      <c r="J230" t="s">
        <v>11526</v>
      </c>
      <c r="K230" t="s">
        <v>1671</v>
      </c>
      <c r="L230" t="s">
        <v>18089</v>
      </c>
      <c r="M230" t="s">
        <v>1266</v>
      </c>
    </row>
    <row r="231" spans="1:13" x14ac:dyDescent="0.35">
      <c r="A231" t="s">
        <v>1421</v>
      </c>
      <c r="B231">
        <v>138</v>
      </c>
      <c r="C231">
        <v>120000000</v>
      </c>
      <c r="D231">
        <v>132550960</v>
      </c>
      <c r="E231" t="s">
        <v>24390</v>
      </c>
      <c r="F231" t="s">
        <v>37</v>
      </c>
      <c r="G231" t="s">
        <v>38</v>
      </c>
      <c r="H231">
        <v>6.7</v>
      </c>
      <c r="I231" t="s">
        <v>1325</v>
      </c>
      <c r="J231" t="s">
        <v>953</v>
      </c>
      <c r="K231" t="s">
        <v>12332</v>
      </c>
      <c r="L231" t="s">
        <v>10413</v>
      </c>
    </row>
    <row r="232" spans="1:13" x14ac:dyDescent="0.35">
      <c r="A232" t="s">
        <v>1432</v>
      </c>
      <c r="B232">
        <v>136</v>
      </c>
      <c r="C232">
        <v>115000000</v>
      </c>
      <c r="D232">
        <v>474544677</v>
      </c>
      <c r="E232" t="s">
        <v>24391</v>
      </c>
      <c r="F232" t="s">
        <v>37</v>
      </c>
      <c r="G232" t="s">
        <v>38</v>
      </c>
      <c r="H232">
        <v>6.5</v>
      </c>
      <c r="I232" t="s">
        <v>1325</v>
      </c>
      <c r="J232" t="s">
        <v>953</v>
      </c>
      <c r="K232" t="s">
        <v>1266</v>
      </c>
      <c r="L232" t="s">
        <v>12332</v>
      </c>
    </row>
    <row r="233" spans="1:13" x14ac:dyDescent="0.35">
      <c r="A233" t="s">
        <v>1453</v>
      </c>
      <c r="B233">
        <v>98</v>
      </c>
      <c r="C233">
        <v>135000000</v>
      </c>
      <c r="D233">
        <v>187165546</v>
      </c>
      <c r="E233" t="s">
        <v>24392</v>
      </c>
      <c r="F233" t="s">
        <v>37</v>
      </c>
      <c r="G233" t="s">
        <v>38</v>
      </c>
      <c r="H233">
        <v>7.3</v>
      </c>
      <c r="I233" t="s">
        <v>953</v>
      </c>
      <c r="J233" t="s">
        <v>11526</v>
      </c>
      <c r="K233" t="s">
        <v>1671</v>
      </c>
      <c r="L233" t="s">
        <v>18089</v>
      </c>
      <c r="M233" t="s">
        <v>1266</v>
      </c>
    </row>
    <row r="234" spans="1:13" x14ac:dyDescent="0.35">
      <c r="A234" t="s">
        <v>1340</v>
      </c>
      <c r="B234">
        <v>153</v>
      </c>
      <c r="C234">
        <v>115000000</v>
      </c>
      <c r="D234">
        <v>40911830</v>
      </c>
      <c r="E234" t="s">
        <v>24393</v>
      </c>
      <c r="F234" t="s">
        <v>37</v>
      </c>
      <c r="G234" t="s">
        <v>38</v>
      </c>
      <c r="H234">
        <v>6</v>
      </c>
      <c r="I234" t="s">
        <v>1325</v>
      </c>
      <c r="J234" t="s">
        <v>3409</v>
      </c>
      <c r="K234" t="s">
        <v>25958</v>
      </c>
    </row>
    <row r="235" spans="1:13" x14ac:dyDescent="0.35">
      <c r="A235" t="s">
        <v>1472</v>
      </c>
      <c r="B235">
        <v>120</v>
      </c>
      <c r="C235">
        <v>115000000</v>
      </c>
      <c r="D235">
        <v>47952020</v>
      </c>
      <c r="E235" t="s">
        <v>24394</v>
      </c>
      <c r="F235" t="s">
        <v>37</v>
      </c>
      <c r="G235" t="s">
        <v>38</v>
      </c>
      <c r="H235">
        <v>6.1</v>
      </c>
      <c r="I235" t="s">
        <v>1325</v>
      </c>
      <c r="J235" t="s">
        <v>953</v>
      </c>
      <c r="K235" t="s">
        <v>3409</v>
      </c>
      <c r="L235" t="s">
        <v>1266</v>
      </c>
    </row>
    <row r="236" spans="1:13" x14ac:dyDescent="0.35">
      <c r="A236" t="s">
        <v>876</v>
      </c>
      <c r="B236">
        <v>101</v>
      </c>
      <c r="C236">
        <v>125000000</v>
      </c>
      <c r="D236">
        <v>190871240</v>
      </c>
      <c r="E236" t="s">
        <v>24395</v>
      </c>
      <c r="F236" t="s">
        <v>37</v>
      </c>
      <c r="G236" t="s">
        <v>38</v>
      </c>
      <c r="H236">
        <v>5.9</v>
      </c>
      <c r="I236" t="s">
        <v>1325</v>
      </c>
      <c r="J236" t="s">
        <v>953</v>
      </c>
      <c r="K236" t="s">
        <v>1671</v>
      </c>
      <c r="L236" t="s">
        <v>12332</v>
      </c>
    </row>
    <row r="237" spans="1:13" x14ac:dyDescent="0.35">
      <c r="A237" t="s">
        <v>1217</v>
      </c>
      <c r="B237">
        <v>91</v>
      </c>
      <c r="C237">
        <v>100000000</v>
      </c>
      <c r="D237">
        <v>274084951</v>
      </c>
      <c r="E237" t="s">
        <v>24396</v>
      </c>
      <c r="F237" t="s">
        <v>37</v>
      </c>
      <c r="G237" t="s">
        <v>56</v>
      </c>
      <c r="H237">
        <v>7.8</v>
      </c>
      <c r="I237" t="s">
        <v>953</v>
      </c>
      <c r="J237" t="s">
        <v>3409</v>
      </c>
      <c r="K237" t="s">
        <v>12332</v>
      </c>
      <c r="L237" t="s">
        <v>10413</v>
      </c>
    </row>
    <row r="238" spans="1:13" x14ac:dyDescent="0.35">
      <c r="A238" t="s">
        <v>1489</v>
      </c>
      <c r="B238">
        <v>108</v>
      </c>
      <c r="C238">
        <v>116000000</v>
      </c>
      <c r="D238">
        <v>67155742</v>
      </c>
      <c r="E238" t="s">
        <v>24397</v>
      </c>
      <c r="F238" t="s">
        <v>37</v>
      </c>
      <c r="G238" t="s">
        <v>38</v>
      </c>
      <c r="H238">
        <v>5.8</v>
      </c>
      <c r="I238" t="s">
        <v>1325</v>
      </c>
      <c r="J238" t="s">
        <v>953</v>
      </c>
      <c r="K238" t="s">
        <v>10413</v>
      </c>
    </row>
    <row r="239" spans="1:13" x14ac:dyDescent="0.35">
      <c r="A239" t="s">
        <v>1495</v>
      </c>
      <c r="B239">
        <v>112</v>
      </c>
      <c r="C239">
        <v>135000000</v>
      </c>
      <c r="D239">
        <v>81638674</v>
      </c>
      <c r="E239" t="s">
        <v>24398</v>
      </c>
      <c r="F239" t="s">
        <v>37</v>
      </c>
      <c r="G239" t="s">
        <v>38</v>
      </c>
      <c r="H239">
        <v>6.3</v>
      </c>
      <c r="I239" t="s">
        <v>1325</v>
      </c>
      <c r="J239" t="s">
        <v>953</v>
      </c>
      <c r="K239" t="s">
        <v>1671</v>
      </c>
      <c r="L239" t="s">
        <v>12332</v>
      </c>
    </row>
    <row r="240" spans="1:13" x14ac:dyDescent="0.35">
      <c r="A240" t="s">
        <v>1500</v>
      </c>
      <c r="B240">
        <v>100</v>
      </c>
      <c r="C240">
        <v>120000000</v>
      </c>
      <c r="D240">
        <v>56114221</v>
      </c>
      <c r="E240" t="s">
        <v>24399</v>
      </c>
      <c r="F240" t="s">
        <v>37</v>
      </c>
      <c r="G240" t="s">
        <v>38</v>
      </c>
      <c r="H240">
        <v>4.3</v>
      </c>
      <c r="I240" t="s">
        <v>1325</v>
      </c>
      <c r="J240" t="s">
        <v>953</v>
      </c>
      <c r="K240" t="s">
        <v>12332</v>
      </c>
    </row>
    <row r="241" spans="1:13" x14ac:dyDescent="0.35">
      <c r="A241" t="s">
        <v>809</v>
      </c>
      <c r="B241">
        <v>108</v>
      </c>
      <c r="C241">
        <v>110000000</v>
      </c>
      <c r="D241">
        <v>250863268</v>
      </c>
      <c r="E241" t="s">
        <v>24400</v>
      </c>
      <c r="F241" t="s">
        <v>37</v>
      </c>
      <c r="G241" t="s">
        <v>38</v>
      </c>
      <c r="H241">
        <v>6.4</v>
      </c>
      <c r="I241" t="s">
        <v>1325</v>
      </c>
      <c r="J241" t="s">
        <v>953</v>
      </c>
      <c r="K241" t="s">
        <v>1671</v>
      </c>
      <c r="L241" t="s">
        <v>18089</v>
      </c>
      <c r="M241" t="s">
        <v>1266</v>
      </c>
    </row>
    <row r="242" spans="1:13" x14ac:dyDescent="0.35">
      <c r="A242" t="s">
        <v>1511</v>
      </c>
      <c r="B242">
        <v>114</v>
      </c>
      <c r="C242">
        <v>110000000</v>
      </c>
      <c r="D242">
        <v>155181732</v>
      </c>
      <c r="E242" t="s">
        <v>24401</v>
      </c>
      <c r="F242" t="s">
        <v>37</v>
      </c>
      <c r="G242" t="s">
        <v>38</v>
      </c>
      <c r="H242">
        <v>6.1</v>
      </c>
      <c r="I242" t="s">
        <v>1325</v>
      </c>
      <c r="J242" t="s">
        <v>953</v>
      </c>
      <c r="K242" t="s">
        <v>3409</v>
      </c>
      <c r="L242" t="s">
        <v>10413</v>
      </c>
    </row>
    <row r="243" spans="1:13" x14ac:dyDescent="0.35">
      <c r="A243" t="s">
        <v>1516</v>
      </c>
      <c r="B243">
        <v>119</v>
      </c>
      <c r="C243">
        <v>110000000</v>
      </c>
      <c r="D243">
        <v>125332007</v>
      </c>
      <c r="E243" t="s">
        <v>24402</v>
      </c>
      <c r="F243" t="s">
        <v>37</v>
      </c>
      <c r="G243" t="s">
        <v>56</v>
      </c>
      <c r="H243">
        <v>6.5</v>
      </c>
      <c r="I243" t="s">
        <v>1325</v>
      </c>
      <c r="J243" t="s">
        <v>953</v>
      </c>
      <c r="K243" t="s">
        <v>10413</v>
      </c>
    </row>
    <row r="244" spans="1:13" x14ac:dyDescent="0.35">
      <c r="A244" t="s">
        <v>428</v>
      </c>
      <c r="B244">
        <v>142</v>
      </c>
      <c r="C244">
        <v>110000000</v>
      </c>
      <c r="D244">
        <v>113330342</v>
      </c>
      <c r="E244" t="s">
        <v>24403</v>
      </c>
      <c r="F244" t="s">
        <v>37</v>
      </c>
      <c r="G244" t="s">
        <v>38</v>
      </c>
      <c r="H244">
        <v>7.1</v>
      </c>
      <c r="I244" t="s">
        <v>1325</v>
      </c>
      <c r="J244" t="s">
        <v>3409</v>
      </c>
      <c r="K244" t="s">
        <v>22704</v>
      </c>
      <c r="L244" t="s">
        <v>25958</v>
      </c>
    </row>
    <row r="245" spans="1:13" x14ac:dyDescent="0.35">
      <c r="A245" t="s">
        <v>1526</v>
      </c>
      <c r="B245">
        <v>125</v>
      </c>
      <c r="C245">
        <v>110000000</v>
      </c>
      <c r="D245">
        <v>125531634</v>
      </c>
      <c r="E245" t="s">
        <v>24404</v>
      </c>
      <c r="F245" t="s">
        <v>37</v>
      </c>
      <c r="G245" t="s">
        <v>38</v>
      </c>
      <c r="H245">
        <v>6.4</v>
      </c>
      <c r="I245" t="s">
        <v>27949</v>
      </c>
      <c r="J245" t="s">
        <v>10413</v>
      </c>
    </row>
    <row r="246" spans="1:13" x14ac:dyDescent="0.35">
      <c r="A246" t="s">
        <v>521</v>
      </c>
      <c r="B246">
        <v>126</v>
      </c>
      <c r="C246">
        <v>120000000</v>
      </c>
      <c r="D246">
        <v>186336103</v>
      </c>
      <c r="E246" t="s">
        <v>24405</v>
      </c>
      <c r="F246" t="s">
        <v>37</v>
      </c>
      <c r="G246" t="s">
        <v>38</v>
      </c>
      <c r="H246">
        <v>6.5</v>
      </c>
      <c r="I246" t="s">
        <v>1325</v>
      </c>
      <c r="J246" t="s">
        <v>1671</v>
      </c>
      <c r="K246" t="s">
        <v>27949</v>
      </c>
      <c r="L246" t="s">
        <v>19711</v>
      </c>
      <c r="M246" t="s">
        <v>10413</v>
      </c>
    </row>
    <row r="247" spans="1:13" x14ac:dyDescent="0.35">
      <c r="A247" t="s">
        <v>1257</v>
      </c>
      <c r="B247">
        <v>119</v>
      </c>
      <c r="C247">
        <v>110000000</v>
      </c>
      <c r="D247">
        <v>129995817</v>
      </c>
      <c r="E247" t="s">
        <v>24406</v>
      </c>
      <c r="F247" t="s">
        <v>37</v>
      </c>
      <c r="G247" t="s">
        <v>38</v>
      </c>
      <c r="H247">
        <v>6.3</v>
      </c>
      <c r="I247" t="s">
        <v>953</v>
      </c>
      <c r="J247" t="s">
        <v>12332</v>
      </c>
      <c r="K247" t="s">
        <v>10413</v>
      </c>
    </row>
    <row r="248" spans="1:13" x14ac:dyDescent="0.35">
      <c r="A248" t="s">
        <v>487</v>
      </c>
      <c r="B248">
        <v>170</v>
      </c>
      <c r="C248">
        <v>110000000</v>
      </c>
      <c r="D248">
        <v>102608827</v>
      </c>
      <c r="E248" t="s">
        <v>24407</v>
      </c>
      <c r="F248" t="s">
        <v>37</v>
      </c>
      <c r="G248" t="s">
        <v>38</v>
      </c>
      <c r="H248">
        <v>7.5</v>
      </c>
      <c r="I248" t="s">
        <v>13307</v>
      </c>
      <c r="J248" t="s">
        <v>3409</v>
      </c>
    </row>
    <row r="249" spans="1:13" x14ac:dyDescent="0.35">
      <c r="A249" t="s">
        <v>476</v>
      </c>
      <c r="B249">
        <v>85</v>
      </c>
      <c r="C249">
        <v>112000000</v>
      </c>
      <c r="D249">
        <v>42776259</v>
      </c>
      <c r="E249" t="s">
        <v>24408</v>
      </c>
      <c r="F249" t="s">
        <v>37</v>
      </c>
      <c r="G249" t="s">
        <v>38</v>
      </c>
      <c r="H249">
        <v>4.9000000000000004</v>
      </c>
      <c r="I249" t="s">
        <v>953</v>
      </c>
      <c r="J249" t="s">
        <v>1671</v>
      </c>
      <c r="K249" t="s">
        <v>18089</v>
      </c>
      <c r="L249" t="s">
        <v>1266</v>
      </c>
    </row>
    <row r="250" spans="1:13" x14ac:dyDescent="0.35">
      <c r="A250" t="s">
        <v>1555</v>
      </c>
      <c r="B250">
        <v>119</v>
      </c>
      <c r="C250">
        <v>120000000</v>
      </c>
      <c r="D250">
        <v>98780042</v>
      </c>
      <c r="E250" t="s">
        <v>24409</v>
      </c>
      <c r="F250" t="s">
        <v>37</v>
      </c>
      <c r="G250" t="s">
        <v>38</v>
      </c>
      <c r="H250">
        <v>5.8</v>
      </c>
      <c r="I250" t="s">
        <v>1325</v>
      </c>
      <c r="J250" t="s">
        <v>1671</v>
      </c>
      <c r="K250" t="s">
        <v>27949</v>
      </c>
      <c r="L250" t="s">
        <v>12332</v>
      </c>
      <c r="M250" t="s">
        <v>10413</v>
      </c>
    </row>
    <row r="251" spans="1:13" x14ac:dyDescent="0.35">
      <c r="A251" t="s">
        <v>1569</v>
      </c>
      <c r="B251">
        <v>102</v>
      </c>
      <c r="C251">
        <v>110000000</v>
      </c>
      <c r="D251">
        <v>106369117</v>
      </c>
      <c r="E251" t="s">
        <v>24410</v>
      </c>
      <c r="F251" t="s">
        <v>37</v>
      </c>
      <c r="G251" t="s">
        <v>38</v>
      </c>
      <c r="H251">
        <v>6.2</v>
      </c>
      <c r="I251" t="s">
        <v>1325</v>
      </c>
      <c r="J251" t="s">
        <v>3409</v>
      </c>
      <c r="K251" t="s">
        <v>1266</v>
      </c>
      <c r="L251" t="s">
        <v>25958</v>
      </c>
    </row>
    <row r="252" spans="1:13" x14ac:dyDescent="0.35">
      <c r="A252" t="s">
        <v>1575</v>
      </c>
      <c r="B252">
        <v>103</v>
      </c>
      <c r="C252">
        <v>110000000</v>
      </c>
      <c r="D252">
        <v>142614158</v>
      </c>
      <c r="E252" t="s">
        <v>24411</v>
      </c>
      <c r="F252" t="s">
        <v>37</v>
      </c>
      <c r="G252" t="s">
        <v>38</v>
      </c>
      <c r="H252">
        <v>5.5</v>
      </c>
      <c r="I252" t="s">
        <v>953</v>
      </c>
      <c r="J252" t="s">
        <v>11526</v>
      </c>
      <c r="K252" t="s">
        <v>1671</v>
      </c>
      <c r="L252" t="s">
        <v>18089</v>
      </c>
      <c r="M252" t="s">
        <v>1266</v>
      </c>
    </row>
    <row r="253" spans="1:13" x14ac:dyDescent="0.35">
      <c r="A253" t="s">
        <v>1582</v>
      </c>
      <c r="B253">
        <v>76</v>
      </c>
      <c r="C253">
        <v>110000000</v>
      </c>
      <c r="D253">
        <v>50026353</v>
      </c>
      <c r="E253" t="s">
        <v>24412</v>
      </c>
      <c r="F253" t="s">
        <v>37</v>
      </c>
      <c r="G253" t="s">
        <v>38</v>
      </c>
      <c r="H253">
        <v>5.4</v>
      </c>
      <c r="I253" t="s">
        <v>11526</v>
      </c>
      <c r="J253" t="s">
        <v>1671</v>
      </c>
      <c r="K253" t="s">
        <v>18089</v>
      </c>
      <c r="L253" t="s">
        <v>17378</v>
      </c>
      <c r="M253" t="s">
        <v>15011</v>
      </c>
    </row>
    <row r="254" spans="1:13" x14ac:dyDescent="0.35">
      <c r="A254" t="s">
        <v>1257</v>
      </c>
      <c r="B254">
        <v>120</v>
      </c>
      <c r="C254">
        <v>110000000</v>
      </c>
      <c r="D254">
        <v>66002193</v>
      </c>
      <c r="E254" t="s">
        <v>24413</v>
      </c>
      <c r="F254" t="s">
        <v>37</v>
      </c>
      <c r="G254" t="s">
        <v>38</v>
      </c>
      <c r="H254">
        <v>5.8</v>
      </c>
      <c r="I254" t="s">
        <v>1325</v>
      </c>
      <c r="J254" t="s">
        <v>953</v>
      </c>
      <c r="K254" t="s">
        <v>27947</v>
      </c>
      <c r="L254" t="s">
        <v>12332</v>
      </c>
      <c r="M254" t="s">
        <v>10413</v>
      </c>
    </row>
    <row r="255" spans="1:13" x14ac:dyDescent="0.35">
      <c r="A255" t="s">
        <v>809</v>
      </c>
      <c r="B255">
        <v>127</v>
      </c>
      <c r="C255">
        <v>110000000</v>
      </c>
      <c r="D255">
        <v>85463309</v>
      </c>
      <c r="E255" t="s">
        <v>24414</v>
      </c>
      <c r="F255" t="s">
        <v>37</v>
      </c>
      <c r="G255" t="s">
        <v>38</v>
      </c>
      <c r="H255">
        <v>7.1</v>
      </c>
      <c r="I255" t="s">
        <v>1325</v>
      </c>
      <c r="J255" t="s">
        <v>3409</v>
      </c>
      <c r="K255" t="s">
        <v>12332</v>
      </c>
      <c r="L255" t="s">
        <v>27948</v>
      </c>
    </row>
    <row r="256" spans="1:13" x14ac:dyDescent="0.35">
      <c r="A256" t="s">
        <v>1575</v>
      </c>
      <c r="B256">
        <v>105</v>
      </c>
      <c r="C256">
        <v>105000000</v>
      </c>
      <c r="D256">
        <v>71017784</v>
      </c>
      <c r="E256" t="s">
        <v>24415</v>
      </c>
      <c r="F256" t="s">
        <v>37</v>
      </c>
      <c r="G256" t="s">
        <v>38</v>
      </c>
      <c r="H256">
        <v>5.4</v>
      </c>
      <c r="I256" t="s">
        <v>953</v>
      </c>
      <c r="J256" t="s">
        <v>11526</v>
      </c>
      <c r="K256" t="s">
        <v>1671</v>
      </c>
      <c r="L256" t="s">
        <v>18089</v>
      </c>
      <c r="M256" t="s">
        <v>1266</v>
      </c>
    </row>
    <row r="257" spans="1:13" x14ac:dyDescent="0.35">
      <c r="A257" t="s">
        <v>1605</v>
      </c>
      <c r="B257">
        <v>121</v>
      </c>
      <c r="C257">
        <v>160000000</v>
      </c>
      <c r="D257">
        <v>48068396</v>
      </c>
      <c r="E257" t="s">
        <v>24416</v>
      </c>
      <c r="F257" t="s">
        <v>37</v>
      </c>
      <c r="G257" t="s">
        <v>38</v>
      </c>
      <c r="H257">
        <v>3.7</v>
      </c>
      <c r="I257" t="s">
        <v>1325</v>
      </c>
      <c r="J257" t="s">
        <v>27949</v>
      </c>
      <c r="K257" t="s">
        <v>19711</v>
      </c>
      <c r="L257" t="s">
        <v>10413</v>
      </c>
    </row>
    <row r="258" spans="1:13" x14ac:dyDescent="0.35">
      <c r="A258" t="s">
        <v>816</v>
      </c>
      <c r="B258">
        <v>114</v>
      </c>
      <c r="C258">
        <v>110000000</v>
      </c>
      <c r="D258">
        <v>61656849</v>
      </c>
      <c r="E258" t="s">
        <v>24417</v>
      </c>
      <c r="F258" t="s">
        <v>37</v>
      </c>
      <c r="G258" t="s">
        <v>38</v>
      </c>
      <c r="H258">
        <v>6.7</v>
      </c>
      <c r="I258" t="s">
        <v>1325</v>
      </c>
      <c r="J258" t="s">
        <v>12332</v>
      </c>
    </row>
    <row r="259" spans="1:13" x14ac:dyDescent="0.35">
      <c r="A259" t="s">
        <v>1617</v>
      </c>
      <c r="B259">
        <v>129</v>
      </c>
      <c r="C259">
        <v>110000000</v>
      </c>
      <c r="D259">
        <v>134520804</v>
      </c>
      <c r="E259" t="s">
        <v>24418</v>
      </c>
      <c r="F259" t="s">
        <v>37</v>
      </c>
      <c r="G259" t="s">
        <v>38</v>
      </c>
      <c r="H259">
        <v>7.2</v>
      </c>
      <c r="I259" t="s">
        <v>1325</v>
      </c>
      <c r="J259" t="s">
        <v>953</v>
      </c>
      <c r="K259" t="s">
        <v>10413</v>
      </c>
    </row>
    <row r="260" spans="1:13" x14ac:dyDescent="0.35">
      <c r="A260" t="s">
        <v>171</v>
      </c>
      <c r="B260">
        <v>171</v>
      </c>
      <c r="C260">
        <v>93000000</v>
      </c>
      <c r="D260">
        <v>313837577</v>
      </c>
      <c r="E260" t="s">
        <v>24419</v>
      </c>
      <c r="F260" t="s">
        <v>37</v>
      </c>
      <c r="G260" t="s">
        <v>179</v>
      </c>
      <c r="H260">
        <v>8.8000000000000007</v>
      </c>
      <c r="I260" t="s">
        <v>1325</v>
      </c>
      <c r="J260" t="s">
        <v>953</v>
      </c>
      <c r="K260" t="s">
        <v>3409</v>
      </c>
      <c r="L260" t="s">
        <v>1266</v>
      </c>
    </row>
    <row r="261" spans="1:13" x14ac:dyDescent="0.35">
      <c r="A261" t="s">
        <v>1627</v>
      </c>
      <c r="B261">
        <v>120</v>
      </c>
      <c r="C261">
        <v>110000000</v>
      </c>
      <c r="D261">
        <v>24004159</v>
      </c>
      <c r="E261" t="s">
        <v>24420</v>
      </c>
      <c r="F261" t="s">
        <v>37</v>
      </c>
      <c r="G261" t="s">
        <v>38</v>
      </c>
      <c r="H261">
        <v>5.8</v>
      </c>
      <c r="I261" t="s">
        <v>1325</v>
      </c>
      <c r="J261" t="s">
        <v>953</v>
      </c>
      <c r="K261" t="s">
        <v>1671</v>
      </c>
    </row>
    <row r="262" spans="1:13" x14ac:dyDescent="0.35">
      <c r="A262" t="s">
        <v>1633</v>
      </c>
      <c r="B262">
        <v>165</v>
      </c>
      <c r="C262">
        <v>107000000</v>
      </c>
      <c r="D262">
        <v>58183966</v>
      </c>
      <c r="E262" t="s">
        <v>24421</v>
      </c>
      <c r="F262" t="s">
        <v>37</v>
      </c>
      <c r="G262" t="s">
        <v>38</v>
      </c>
      <c r="H262">
        <v>6.8</v>
      </c>
      <c r="I262" t="s">
        <v>13307</v>
      </c>
      <c r="J262" t="s">
        <v>3409</v>
      </c>
      <c r="K262" t="s">
        <v>27948</v>
      </c>
    </row>
    <row r="263" spans="1:13" x14ac:dyDescent="0.35">
      <c r="A263" t="s">
        <v>1638</v>
      </c>
      <c r="B263">
        <v>82</v>
      </c>
      <c r="C263">
        <v>109000000</v>
      </c>
      <c r="D263">
        <v>100446895</v>
      </c>
      <c r="E263" t="s">
        <v>24422</v>
      </c>
      <c r="F263" t="s">
        <v>37</v>
      </c>
      <c r="G263" t="s">
        <v>38</v>
      </c>
      <c r="H263">
        <v>3.8</v>
      </c>
      <c r="I263" t="s">
        <v>953</v>
      </c>
      <c r="J263" t="s">
        <v>1671</v>
      </c>
      <c r="K263" t="s">
        <v>18089</v>
      </c>
      <c r="L263" t="s">
        <v>1266</v>
      </c>
    </row>
    <row r="264" spans="1:13" x14ac:dyDescent="0.35">
      <c r="A264" t="s">
        <v>1039</v>
      </c>
      <c r="B264">
        <v>115</v>
      </c>
      <c r="C264">
        <v>120000000</v>
      </c>
      <c r="D264">
        <v>144795350</v>
      </c>
      <c r="E264" t="s">
        <v>24423</v>
      </c>
      <c r="F264" t="s">
        <v>37</v>
      </c>
      <c r="G264" t="s">
        <v>38</v>
      </c>
      <c r="H264">
        <v>7.1</v>
      </c>
      <c r="I264" t="s">
        <v>1325</v>
      </c>
      <c r="J264" t="s">
        <v>27947</v>
      </c>
      <c r="K264" t="s">
        <v>12332</v>
      </c>
      <c r="L264" t="s">
        <v>10413</v>
      </c>
    </row>
    <row r="265" spans="1:13" x14ac:dyDescent="0.35">
      <c r="A265" t="s">
        <v>187</v>
      </c>
      <c r="B265">
        <v>194</v>
      </c>
      <c r="C265">
        <v>130000000</v>
      </c>
      <c r="D265">
        <v>47396698</v>
      </c>
      <c r="E265" t="s">
        <v>24424</v>
      </c>
      <c r="F265" t="s">
        <v>37</v>
      </c>
      <c r="G265" t="s">
        <v>38</v>
      </c>
      <c r="H265">
        <v>7.2</v>
      </c>
      <c r="I265" t="s">
        <v>1325</v>
      </c>
      <c r="J265" t="s">
        <v>953</v>
      </c>
      <c r="K265" t="s">
        <v>3409</v>
      </c>
      <c r="L265" t="s">
        <v>22704</v>
      </c>
      <c r="M265" t="s">
        <v>25958</v>
      </c>
    </row>
    <row r="266" spans="1:13" x14ac:dyDescent="0.35">
      <c r="A266" t="s">
        <v>946</v>
      </c>
      <c r="B266">
        <v>84</v>
      </c>
      <c r="C266">
        <v>133000000</v>
      </c>
      <c r="D266">
        <v>140015224</v>
      </c>
      <c r="E266" t="s">
        <v>24425</v>
      </c>
      <c r="F266" t="s">
        <v>37</v>
      </c>
      <c r="G266" t="s">
        <v>767</v>
      </c>
      <c r="H266">
        <v>5.9</v>
      </c>
      <c r="I266" t="s">
        <v>953</v>
      </c>
      <c r="J266" t="s">
        <v>1671</v>
      </c>
      <c r="K266" t="s">
        <v>18089</v>
      </c>
      <c r="L266" t="s">
        <v>1266</v>
      </c>
    </row>
    <row r="267" spans="1:13" x14ac:dyDescent="0.35">
      <c r="A267" t="s">
        <v>1658</v>
      </c>
      <c r="B267">
        <v>97</v>
      </c>
      <c r="C267">
        <v>105000000</v>
      </c>
      <c r="D267">
        <v>104374107</v>
      </c>
      <c r="E267" t="s">
        <v>24426</v>
      </c>
      <c r="F267" t="s">
        <v>37</v>
      </c>
      <c r="G267" t="s">
        <v>38</v>
      </c>
      <c r="H267">
        <v>7.1</v>
      </c>
      <c r="I267" t="s">
        <v>11526</v>
      </c>
      <c r="J267" t="s">
        <v>18089</v>
      </c>
      <c r="K267" t="s">
        <v>1266</v>
      </c>
      <c r="L267" t="s">
        <v>17378</v>
      </c>
      <c r="M267" t="s">
        <v>19711</v>
      </c>
    </row>
    <row r="268" spans="1:13" x14ac:dyDescent="0.35">
      <c r="A268" t="s">
        <v>187</v>
      </c>
      <c r="B268">
        <v>151</v>
      </c>
      <c r="C268">
        <v>108000000</v>
      </c>
      <c r="D268">
        <v>228430993</v>
      </c>
      <c r="E268" t="s">
        <v>24427</v>
      </c>
      <c r="F268" t="s">
        <v>37</v>
      </c>
      <c r="G268" t="s">
        <v>38</v>
      </c>
      <c r="H268">
        <v>8.1</v>
      </c>
      <c r="I268" t="s">
        <v>953</v>
      </c>
      <c r="J268" t="s">
        <v>3409</v>
      </c>
      <c r="K268" t="s">
        <v>12332</v>
      </c>
    </row>
    <row r="269" spans="1:13" x14ac:dyDescent="0.35">
      <c r="A269" t="s">
        <v>278</v>
      </c>
      <c r="B269">
        <v>136</v>
      </c>
      <c r="C269">
        <v>126000000</v>
      </c>
      <c r="D269">
        <v>35799026</v>
      </c>
      <c r="E269" t="s">
        <v>24428</v>
      </c>
      <c r="F269" t="s">
        <v>37</v>
      </c>
      <c r="G269" t="s">
        <v>38</v>
      </c>
      <c r="H269">
        <v>6.9</v>
      </c>
      <c r="I269" t="s">
        <v>1325</v>
      </c>
      <c r="J269" t="s">
        <v>953</v>
      </c>
      <c r="K269" t="s">
        <v>19711</v>
      </c>
      <c r="L269" t="s">
        <v>12332</v>
      </c>
      <c r="M269" t="s">
        <v>10413</v>
      </c>
    </row>
    <row r="270" spans="1:13" x14ac:dyDescent="0.35">
      <c r="A270" t="s">
        <v>1679</v>
      </c>
      <c r="B270">
        <v>104</v>
      </c>
      <c r="C270">
        <v>90000000</v>
      </c>
      <c r="D270">
        <v>6712451</v>
      </c>
      <c r="E270" t="s">
        <v>24429</v>
      </c>
      <c r="F270" t="s">
        <v>37</v>
      </c>
      <c r="G270" t="s">
        <v>1686</v>
      </c>
      <c r="H270">
        <v>4.4000000000000004</v>
      </c>
      <c r="I270" t="s">
        <v>1671</v>
      </c>
      <c r="J270" t="s">
        <v>19711</v>
      </c>
    </row>
    <row r="271" spans="1:13" x14ac:dyDescent="0.35">
      <c r="A271" t="s">
        <v>1687</v>
      </c>
      <c r="B271">
        <v>127</v>
      </c>
      <c r="C271">
        <v>90000000</v>
      </c>
      <c r="D271">
        <v>101643008</v>
      </c>
      <c r="E271" t="s">
        <v>24430</v>
      </c>
      <c r="F271" t="s">
        <v>37</v>
      </c>
      <c r="G271" t="s">
        <v>38</v>
      </c>
      <c r="H271">
        <v>6.5</v>
      </c>
      <c r="I271" t="s">
        <v>1325</v>
      </c>
      <c r="J271" t="s">
        <v>27949</v>
      </c>
      <c r="K271" t="s">
        <v>10413</v>
      </c>
    </row>
    <row r="272" spans="1:13" x14ac:dyDescent="0.35">
      <c r="A272" t="s">
        <v>187</v>
      </c>
      <c r="B272">
        <v>171</v>
      </c>
      <c r="C272">
        <v>103000000</v>
      </c>
      <c r="D272">
        <v>187670866</v>
      </c>
      <c r="E272" t="s">
        <v>24431</v>
      </c>
      <c r="F272" t="s">
        <v>37</v>
      </c>
      <c r="G272" t="s">
        <v>38</v>
      </c>
      <c r="H272">
        <v>8.5</v>
      </c>
      <c r="I272" t="s">
        <v>1325</v>
      </c>
      <c r="J272" t="s">
        <v>3409</v>
      </c>
      <c r="K272" t="s">
        <v>19711</v>
      </c>
    </row>
    <row r="273" spans="1:13" x14ac:dyDescent="0.35">
      <c r="A273" t="s">
        <v>389</v>
      </c>
      <c r="B273">
        <v>145</v>
      </c>
      <c r="C273">
        <v>102000000</v>
      </c>
      <c r="D273">
        <v>132014112</v>
      </c>
      <c r="E273" t="s">
        <v>24432</v>
      </c>
      <c r="F273" t="s">
        <v>37</v>
      </c>
      <c r="G273" t="s">
        <v>38</v>
      </c>
      <c r="H273">
        <v>7.7</v>
      </c>
      <c r="I273" t="s">
        <v>1325</v>
      </c>
      <c r="J273" t="s">
        <v>27947</v>
      </c>
      <c r="K273" t="s">
        <v>12332</v>
      </c>
      <c r="L273" t="s">
        <v>10413</v>
      </c>
    </row>
    <row r="274" spans="1:13" x14ac:dyDescent="0.35">
      <c r="A274" t="s">
        <v>1252</v>
      </c>
      <c r="B274">
        <v>174</v>
      </c>
      <c r="C274">
        <v>100000000</v>
      </c>
      <c r="D274">
        <v>261970615</v>
      </c>
      <c r="E274" t="s">
        <v>24433</v>
      </c>
      <c r="F274" t="s">
        <v>37</v>
      </c>
      <c r="G274" t="s">
        <v>56</v>
      </c>
      <c r="H274">
        <v>7.4</v>
      </c>
      <c r="I274" t="s">
        <v>953</v>
      </c>
      <c r="J274" t="s">
        <v>18089</v>
      </c>
      <c r="K274" t="s">
        <v>1266</v>
      </c>
      <c r="L274" t="s">
        <v>27947</v>
      </c>
    </row>
    <row r="275" spans="1:13" x14ac:dyDescent="0.35">
      <c r="A275" t="s">
        <v>313</v>
      </c>
      <c r="B275">
        <v>144</v>
      </c>
      <c r="C275">
        <v>150000000</v>
      </c>
      <c r="D275">
        <v>167007184</v>
      </c>
      <c r="E275" t="s">
        <v>24434</v>
      </c>
      <c r="F275" t="s">
        <v>37</v>
      </c>
      <c r="G275" t="s">
        <v>56</v>
      </c>
      <c r="H275">
        <v>8</v>
      </c>
      <c r="I275" t="s">
        <v>1325</v>
      </c>
      <c r="J275" t="s">
        <v>953</v>
      </c>
      <c r="K275" t="s">
        <v>10413</v>
      </c>
    </row>
    <row r="276" spans="1:13" x14ac:dyDescent="0.35">
      <c r="A276" t="s">
        <v>255</v>
      </c>
      <c r="B276">
        <v>119</v>
      </c>
      <c r="C276">
        <v>100000000</v>
      </c>
      <c r="D276">
        <v>180011740</v>
      </c>
      <c r="E276" t="s">
        <v>24435</v>
      </c>
      <c r="F276" t="s">
        <v>37</v>
      </c>
      <c r="G276" t="s">
        <v>38</v>
      </c>
      <c r="H276">
        <v>5.7</v>
      </c>
      <c r="I276" t="s">
        <v>1325</v>
      </c>
      <c r="J276" t="s">
        <v>953</v>
      </c>
      <c r="K276" t="s">
        <v>12332</v>
      </c>
      <c r="L276" t="s">
        <v>10413</v>
      </c>
    </row>
    <row r="277" spans="1:13" x14ac:dyDescent="0.35">
      <c r="A277" t="s">
        <v>29</v>
      </c>
      <c r="B277">
        <v>153</v>
      </c>
      <c r="C277">
        <v>102000000</v>
      </c>
      <c r="D277">
        <v>204843350</v>
      </c>
      <c r="E277" t="s">
        <v>24436</v>
      </c>
      <c r="F277" t="s">
        <v>37</v>
      </c>
      <c r="G277" t="s">
        <v>38</v>
      </c>
      <c r="H277">
        <v>8.5</v>
      </c>
      <c r="I277" t="s">
        <v>1325</v>
      </c>
      <c r="J277" t="s">
        <v>12332</v>
      </c>
    </row>
    <row r="278" spans="1:13" x14ac:dyDescent="0.35">
      <c r="A278" t="s">
        <v>1633</v>
      </c>
      <c r="B278">
        <v>140</v>
      </c>
      <c r="C278">
        <v>100000000</v>
      </c>
      <c r="D278">
        <v>97030725</v>
      </c>
      <c r="E278" t="s">
        <v>24437</v>
      </c>
      <c r="F278" t="s">
        <v>37</v>
      </c>
      <c r="G278" t="s">
        <v>38</v>
      </c>
      <c r="H278">
        <v>7</v>
      </c>
      <c r="I278" t="s">
        <v>13307</v>
      </c>
      <c r="J278" t="s">
        <v>27949</v>
      </c>
      <c r="K278" t="s">
        <v>3409</v>
      </c>
      <c r="L278" t="s">
        <v>22704</v>
      </c>
      <c r="M278" t="s">
        <v>19711</v>
      </c>
    </row>
    <row r="279" spans="1:13" x14ac:dyDescent="0.35">
      <c r="A279" t="s">
        <v>187</v>
      </c>
      <c r="B279">
        <v>176</v>
      </c>
      <c r="C279">
        <v>100000000</v>
      </c>
      <c r="D279">
        <v>130127620</v>
      </c>
      <c r="E279" t="s">
        <v>24438</v>
      </c>
      <c r="F279" t="s">
        <v>37</v>
      </c>
      <c r="G279" t="s">
        <v>38</v>
      </c>
      <c r="H279">
        <v>7.8</v>
      </c>
      <c r="I279" t="s">
        <v>13307</v>
      </c>
      <c r="J279" t="s">
        <v>27949</v>
      </c>
      <c r="K279" t="s">
        <v>3409</v>
      </c>
    </row>
    <row r="280" spans="1:13" x14ac:dyDescent="0.35">
      <c r="A280" t="s">
        <v>29</v>
      </c>
      <c r="B280">
        <v>141</v>
      </c>
      <c r="C280">
        <v>115000000</v>
      </c>
      <c r="D280">
        <v>146282411</v>
      </c>
      <c r="E280" t="s">
        <v>24439</v>
      </c>
      <c r="F280" t="s">
        <v>37</v>
      </c>
      <c r="G280" t="s">
        <v>38</v>
      </c>
      <c r="H280">
        <v>7.2</v>
      </c>
      <c r="I280" t="s">
        <v>1325</v>
      </c>
      <c r="J280" t="s">
        <v>1671</v>
      </c>
      <c r="K280" t="s">
        <v>10413</v>
      </c>
    </row>
    <row r="281" spans="1:13" x14ac:dyDescent="0.35">
      <c r="A281" t="s">
        <v>1739</v>
      </c>
      <c r="B281">
        <v>106</v>
      </c>
      <c r="C281">
        <v>100000000</v>
      </c>
      <c r="D281">
        <v>65452312</v>
      </c>
      <c r="E281" t="s">
        <v>24440</v>
      </c>
      <c r="F281" t="s">
        <v>37</v>
      </c>
      <c r="G281" t="s">
        <v>38</v>
      </c>
      <c r="H281">
        <v>6.4</v>
      </c>
      <c r="I281" t="s">
        <v>1325</v>
      </c>
      <c r="J281" t="s">
        <v>27949</v>
      </c>
      <c r="K281" t="s">
        <v>10413</v>
      </c>
    </row>
    <row r="282" spans="1:13" x14ac:dyDescent="0.35">
      <c r="A282" t="s">
        <v>1744</v>
      </c>
      <c r="B282">
        <v>98</v>
      </c>
      <c r="C282">
        <v>100000000</v>
      </c>
      <c r="D282">
        <v>148383780</v>
      </c>
      <c r="E282" t="s">
        <v>24441</v>
      </c>
      <c r="F282" t="s">
        <v>37</v>
      </c>
      <c r="G282" t="s">
        <v>38</v>
      </c>
      <c r="H282">
        <v>5.5</v>
      </c>
      <c r="I282" t="s">
        <v>1671</v>
      </c>
      <c r="J282" t="s">
        <v>19711</v>
      </c>
    </row>
    <row r="283" spans="1:13" x14ac:dyDescent="0.35">
      <c r="A283" t="s">
        <v>1751</v>
      </c>
      <c r="B283">
        <v>116</v>
      </c>
      <c r="C283">
        <v>100000000</v>
      </c>
      <c r="D283">
        <v>119219978</v>
      </c>
      <c r="E283" t="s">
        <v>24442</v>
      </c>
      <c r="F283" t="s">
        <v>37</v>
      </c>
      <c r="G283" t="s">
        <v>38</v>
      </c>
      <c r="H283">
        <v>6.7</v>
      </c>
      <c r="I283" t="s">
        <v>1325</v>
      </c>
      <c r="J283" t="s">
        <v>1671</v>
      </c>
      <c r="K283" t="s">
        <v>27949</v>
      </c>
    </row>
    <row r="284" spans="1:13" x14ac:dyDescent="0.35">
      <c r="A284" t="s">
        <v>1757</v>
      </c>
      <c r="B284">
        <v>115</v>
      </c>
      <c r="C284">
        <v>100000000</v>
      </c>
      <c r="D284">
        <v>101228120</v>
      </c>
      <c r="E284" t="s">
        <v>24443</v>
      </c>
      <c r="F284" t="s">
        <v>37</v>
      </c>
      <c r="G284" t="s">
        <v>38</v>
      </c>
      <c r="H284">
        <v>6.1</v>
      </c>
      <c r="I284" t="s">
        <v>1325</v>
      </c>
      <c r="J284" t="s">
        <v>3409</v>
      </c>
      <c r="K284" t="s">
        <v>27947</v>
      </c>
      <c r="L284" t="s">
        <v>10413</v>
      </c>
    </row>
    <row r="285" spans="1:13" x14ac:dyDescent="0.35">
      <c r="A285" t="s">
        <v>1764</v>
      </c>
      <c r="B285">
        <v>165</v>
      </c>
      <c r="C285">
        <v>100000000</v>
      </c>
      <c r="D285">
        <v>162804648</v>
      </c>
      <c r="E285" t="s">
        <v>24444</v>
      </c>
      <c r="F285" t="s">
        <v>37</v>
      </c>
      <c r="G285" t="s">
        <v>38</v>
      </c>
      <c r="H285">
        <v>8.5</v>
      </c>
      <c r="I285" t="s">
        <v>3409</v>
      </c>
      <c r="J285" t="s">
        <v>15011</v>
      </c>
    </row>
    <row r="286" spans="1:13" x14ac:dyDescent="0.35">
      <c r="A286" t="s">
        <v>1769</v>
      </c>
      <c r="B286">
        <v>91</v>
      </c>
      <c r="C286">
        <v>100000000</v>
      </c>
      <c r="D286">
        <v>100117603</v>
      </c>
      <c r="E286" t="s">
        <v>24445</v>
      </c>
      <c r="F286" t="s">
        <v>37</v>
      </c>
      <c r="G286" t="s">
        <v>38</v>
      </c>
      <c r="H286">
        <v>6.9</v>
      </c>
      <c r="I286" t="s">
        <v>11526</v>
      </c>
      <c r="J286" t="s">
        <v>3409</v>
      </c>
      <c r="K286" t="s">
        <v>18089</v>
      </c>
      <c r="L286" t="s">
        <v>17378</v>
      </c>
      <c r="M286" t="s">
        <v>19711</v>
      </c>
    </row>
    <row r="287" spans="1:13" x14ac:dyDescent="0.35">
      <c r="A287" t="s">
        <v>1776</v>
      </c>
      <c r="B287">
        <v>78</v>
      </c>
      <c r="C287">
        <v>100000000</v>
      </c>
      <c r="D287">
        <v>89296573</v>
      </c>
      <c r="E287" t="s">
        <v>24446</v>
      </c>
      <c r="F287" t="s">
        <v>37</v>
      </c>
      <c r="G287" t="s">
        <v>38</v>
      </c>
      <c r="H287">
        <v>7.3</v>
      </c>
      <c r="I287" t="s">
        <v>953</v>
      </c>
      <c r="J287" t="s">
        <v>11526</v>
      </c>
      <c r="K287" t="s">
        <v>1671</v>
      </c>
      <c r="L287" t="s">
        <v>18089</v>
      </c>
      <c r="M287" t="s">
        <v>1266</v>
      </c>
    </row>
    <row r="288" spans="1:13" x14ac:dyDescent="0.35">
      <c r="A288" t="s">
        <v>1783</v>
      </c>
      <c r="B288">
        <v>103</v>
      </c>
      <c r="C288">
        <v>92000000</v>
      </c>
      <c r="D288">
        <v>85017401</v>
      </c>
      <c r="E288" t="s">
        <v>24447</v>
      </c>
      <c r="F288" t="s">
        <v>37</v>
      </c>
      <c r="G288" t="s">
        <v>38</v>
      </c>
      <c r="H288">
        <v>6.7</v>
      </c>
      <c r="I288" t="s">
        <v>1325</v>
      </c>
      <c r="J288" t="s">
        <v>953</v>
      </c>
      <c r="K288" t="s">
        <v>10413</v>
      </c>
    </row>
    <row r="289" spans="1:13" x14ac:dyDescent="0.35">
      <c r="A289" t="s">
        <v>703</v>
      </c>
      <c r="B289">
        <v>131</v>
      </c>
      <c r="C289">
        <v>100000000</v>
      </c>
      <c r="D289">
        <v>173005002</v>
      </c>
      <c r="E289" t="s">
        <v>24448</v>
      </c>
      <c r="F289" t="s">
        <v>37</v>
      </c>
      <c r="G289" t="s">
        <v>38</v>
      </c>
      <c r="H289">
        <v>6.9</v>
      </c>
      <c r="I289" t="s">
        <v>1325</v>
      </c>
      <c r="J289" t="s">
        <v>953</v>
      </c>
      <c r="K289" t="s">
        <v>1671</v>
      </c>
      <c r="L289" t="s">
        <v>18089</v>
      </c>
      <c r="M289" t="s">
        <v>27947</v>
      </c>
    </row>
    <row r="290" spans="1:13" x14ac:dyDescent="0.35">
      <c r="A290" t="s">
        <v>1794</v>
      </c>
      <c r="B290">
        <v>104</v>
      </c>
      <c r="C290">
        <v>100000000</v>
      </c>
      <c r="D290">
        <v>75030163</v>
      </c>
      <c r="E290" t="s">
        <v>24449</v>
      </c>
      <c r="F290" t="s">
        <v>37</v>
      </c>
      <c r="G290" t="s">
        <v>38</v>
      </c>
      <c r="H290">
        <v>5.0999999999999996</v>
      </c>
      <c r="I290" t="s">
        <v>1325</v>
      </c>
      <c r="J290" t="s">
        <v>953</v>
      </c>
      <c r="K290" t="s">
        <v>18089</v>
      </c>
      <c r="L290" t="s">
        <v>1266</v>
      </c>
    </row>
    <row r="291" spans="1:13" x14ac:dyDescent="0.35">
      <c r="A291" t="s">
        <v>1800</v>
      </c>
      <c r="B291">
        <v>101</v>
      </c>
      <c r="C291">
        <v>100000000</v>
      </c>
      <c r="D291">
        <v>77222184</v>
      </c>
      <c r="E291" t="s">
        <v>24450</v>
      </c>
      <c r="F291" t="s">
        <v>37</v>
      </c>
      <c r="G291" t="s">
        <v>767</v>
      </c>
      <c r="H291">
        <v>6.8</v>
      </c>
      <c r="I291" t="s">
        <v>953</v>
      </c>
      <c r="J291" t="s">
        <v>3409</v>
      </c>
      <c r="K291" t="s">
        <v>18089</v>
      </c>
      <c r="L291" t="s">
        <v>1266</v>
      </c>
    </row>
    <row r="292" spans="1:13" x14ac:dyDescent="0.35">
      <c r="A292" t="s">
        <v>1807</v>
      </c>
      <c r="B292">
        <v>102</v>
      </c>
      <c r="C292">
        <v>100000000</v>
      </c>
      <c r="D292">
        <v>107515297</v>
      </c>
      <c r="E292" t="s">
        <v>24451</v>
      </c>
      <c r="F292" t="s">
        <v>37</v>
      </c>
      <c r="G292" t="s">
        <v>38</v>
      </c>
      <c r="H292">
        <v>6.7</v>
      </c>
      <c r="I292" t="s">
        <v>953</v>
      </c>
      <c r="J292" t="s">
        <v>11526</v>
      </c>
      <c r="K292" t="s">
        <v>18089</v>
      </c>
      <c r="L292" t="s">
        <v>1266</v>
      </c>
    </row>
    <row r="293" spans="1:13" x14ac:dyDescent="0.35">
      <c r="A293" t="s">
        <v>1813</v>
      </c>
      <c r="B293">
        <v>103</v>
      </c>
      <c r="C293">
        <v>100000000</v>
      </c>
      <c r="D293">
        <v>67631157</v>
      </c>
      <c r="E293" t="s">
        <v>24452</v>
      </c>
      <c r="F293" t="s">
        <v>37</v>
      </c>
      <c r="G293" t="s">
        <v>38</v>
      </c>
      <c r="H293">
        <v>6</v>
      </c>
      <c r="I293" t="s">
        <v>1325</v>
      </c>
      <c r="J293" t="s">
        <v>19711</v>
      </c>
      <c r="K293" t="s">
        <v>10413</v>
      </c>
    </row>
    <row r="294" spans="1:13" x14ac:dyDescent="0.35">
      <c r="A294" t="s">
        <v>1819</v>
      </c>
      <c r="B294">
        <v>121</v>
      </c>
      <c r="C294">
        <v>83000000</v>
      </c>
      <c r="D294">
        <v>66862068</v>
      </c>
      <c r="E294" t="s">
        <v>24453</v>
      </c>
      <c r="F294" t="s">
        <v>37</v>
      </c>
      <c r="G294" t="s">
        <v>38</v>
      </c>
      <c r="H294">
        <v>5.7</v>
      </c>
      <c r="I294" t="s">
        <v>1325</v>
      </c>
      <c r="J294" t="s">
        <v>1266</v>
      </c>
      <c r="K294" t="s">
        <v>6403</v>
      </c>
      <c r="L294" t="s">
        <v>27947</v>
      </c>
    </row>
    <row r="295" spans="1:13" x14ac:dyDescent="0.35">
      <c r="A295" t="s">
        <v>1015</v>
      </c>
      <c r="B295">
        <v>143</v>
      </c>
      <c r="C295">
        <v>100000000</v>
      </c>
      <c r="D295">
        <v>57366262</v>
      </c>
      <c r="E295" t="s">
        <v>24454</v>
      </c>
      <c r="F295" t="s">
        <v>37</v>
      </c>
      <c r="G295" t="s">
        <v>767</v>
      </c>
      <c r="H295">
        <v>8</v>
      </c>
      <c r="I295" t="s">
        <v>953</v>
      </c>
      <c r="J295" t="s">
        <v>3409</v>
      </c>
      <c r="K295" t="s">
        <v>10413</v>
      </c>
    </row>
    <row r="296" spans="1:13" x14ac:dyDescent="0.35">
      <c r="A296" t="s">
        <v>487</v>
      </c>
      <c r="B296">
        <v>240</v>
      </c>
      <c r="C296">
        <v>100000000</v>
      </c>
      <c r="D296">
        <v>116866727</v>
      </c>
      <c r="E296" t="s">
        <v>24455</v>
      </c>
      <c r="F296" t="s">
        <v>37</v>
      </c>
      <c r="G296" t="s">
        <v>38</v>
      </c>
      <c r="H296">
        <v>8.1999999999999993</v>
      </c>
      <c r="I296" t="s">
        <v>13307</v>
      </c>
      <c r="J296" t="s">
        <v>1671</v>
      </c>
      <c r="K296" t="s">
        <v>27949</v>
      </c>
      <c r="L296" t="s">
        <v>3409</v>
      </c>
    </row>
    <row r="297" spans="1:13" x14ac:dyDescent="0.35">
      <c r="A297" t="s">
        <v>1324</v>
      </c>
      <c r="B297">
        <v>121</v>
      </c>
      <c r="C297">
        <v>100000000</v>
      </c>
      <c r="D297">
        <v>184031112</v>
      </c>
      <c r="E297" t="s">
        <v>24456</v>
      </c>
      <c r="F297" t="s">
        <v>37</v>
      </c>
      <c r="G297" t="s">
        <v>38</v>
      </c>
      <c r="H297">
        <v>5.4</v>
      </c>
      <c r="I297" t="s">
        <v>1325</v>
      </c>
      <c r="J297" t="s">
        <v>953</v>
      </c>
      <c r="K297" t="s">
        <v>1266</v>
      </c>
    </row>
    <row r="298" spans="1:13" x14ac:dyDescent="0.35">
      <c r="A298" t="s">
        <v>1304</v>
      </c>
      <c r="B298">
        <v>129</v>
      </c>
      <c r="C298">
        <v>105000000</v>
      </c>
      <c r="D298">
        <v>54700065</v>
      </c>
      <c r="E298" t="s">
        <v>24457</v>
      </c>
      <c r="F298" t="s">
        <v>37</v>
      </c>
      <c r="G298" t="s">
        <v>38</v>
      </c>
      <c r="H298">
        <v>7.2</v>
      </c>
      <c r="I298" t="s">
        <v>1325</v>
      </c>
      <c r="J298" t="s">
        <v>12332</v>
      </c>
      <c r="K298" t="s">
        <v>25958</v>
      </c>
    </row>
    <row r="299" spans="1:13" x14ac:dyDescent="0.35">
      <c r="A299" t="s">
        <v>1847</v>
      </c>
      <c r="B299">
        <v>172</v>
      </c>
      <c r="C299">
        <v>102000000</v>
      </c>
      <c r="D299">
        <v>27098580</v>
      </c>
      <c r="E299" t="s">
        <v>24458</v>
      </c>
      <c r="F299" t="s">
        <v>37</v>
      </c>
      <c r="G299" t="s">
        <v>767</v>
      </c>
      <c r="H299">
        <v>7.5</v>
      </c>
      <c r="I299" t="s">
        <v>3409</v>
      </c>
      <c r="J299" t="s">
        <v>12332</v>
      </c>
    </row>
    <row r="300" spans="1:13" x14ac:dyDescent="0.35">
      <c r="A300" t="s">
        <v>111</v>
      </c>
      <c r="B300">
        <v>101</v>
      </c>
      <c r="C300">
        <v>80000000</v>
      </c>
      <c r="D300">
        <v>55673333</v>
      </c>
      <c r="E300" t="s">
        <v>24459</v>
      </c>
      <c r="F300" t="s">
        <v>37</v>
      </c>
      <c r="G300" t="s">
        <v>38</v>
      </c>
      <c r="H300">
        <v>7</v>
      </c>
      <c r="I300" t="s">
        <v>1325</v>
      </c>
      <c r="J300" t="s">
        <v>953</v>
      </c>
      <c r="K300" t="s">
        <v>11526</v>
      </c>
      <c r="L300" t="s">
        <v>18089</v>
      </c>
      <c r="M300" t="s">
        <v>1266</v>
      </c>
    </row>
    <row r="301" spans="1:13" x14ac:dyDescent="0.35">
      <c r="A301" t="s">
        <v>1858</v>
      </c>
      <c r="B301">
        <v>87</v>
      </c>
      <c r="C301">
        <v>100000000</v>
      </c>
      <c r="D301">
        <v>40198710</v>
      </c>
      <c r="E301" t="s">
        <v>24460</v>
      </c>
      <c r="F301" t="s">
        <v>37</v>
      </c>
      <c r="G301" t="s">
        <v>38</v>
      </c>
      <c r="H301">
        <v>3.3</v>
      </c>
      <c r="I301" t="s">
        <v>1325</v>
      </c>
      <c r="J301" t="s">
        <v>27949</v>
      </c>
      <c r="K301" t="s">
        <v>1266</v>
      </c>
      <c r="L301" t="s">
        <v>19711</v>
      </c>
      <c r="M301" t="s">
        <v>10413</v>
      </c>
    </row>
    <row r="302" spans="1:13" x14ac:dyDescent="0.35">
      <c r="A302" t="s">
        <v>260</v>
      </c>
      <c r="B302">
        <v>101</v>
      </c>
      <c r="C302">
        <v>100000000</v>
      </c>
      <c r="D302">
        <v>72660029</v>
      </c>
      <c r="E302" t="s">
        <v>24461</v>
      </c>
      <c r="F302" t="s">
        <v>37</v>
      </c>
      <c r="G302" t="s">
        <v>38</v>
      </c>
      <c r="H302">
        <v>6</v>
      </c>
      <c r="I302" t="s">
        <v>1325</v>
      </c>
      <c r="J302" t="s">
        <v>953</v>
      </c>
    </row>
    <row r="303" spans="1:13" x14ac:dyDescent="0.35">
      <c r="A303" t="s">
        <v>1658</v>
      </c>
      <c r="B303">
        <v>95</v>
      </c>
      <c r="C303">
        <v>140000000</v>
      </c>
      <c r="D303">
        <v>38120554</v>
      </c>
      <c r="E303" t="s">
        <v>24462</v>
      </c>
      <c r="F303" t="s">
        <v>37</v>
      </c>
      <c r="G303" t="s">
        <v>38</v>
      </c>
      <c r="H303">
        <v>7.1</v>
      </c>
      <c r="I303" t="s">
        <v>953</v>
      </c>
      <c r="J303" t="s">
        <v>11526</v>
      </c>
      <c r="K303" t="s">
        <v>18089</v>
      </c>
      <c r="L303" t="s">
        <v>12332</v>
      </c>
    </row>
    <row r="304" spans="1:13" x14ac:dyDescent="0.35">
      <c r="A304" t="s">
        <v>1873</v>
      </c>
      <c r="B304">
        <v>102</v>
      </c>
      <c r="C304">
        <v>100000000</v>
      </c>
      <c r="D304">
        <v>49392095</v>
      </c>
      <c r="E304" t="s">
        <v>24463</v>
      </c>
      <c r="F304" t="s">
        <v>37</v>
      </c>
      <c r="G304" t="s">
        <v>38</v>
      </c>
      <c r="H304">
        <v>5.4</v>
      </c>
      <c r="I304" t="s">
        <v>953</v>
      </c>
      <c r="J304" t="s">
        <v>1671</v>
      </c>
      <c r="K304" t="s">
        <v>12332</v>
      </c>
    </row>
    <row r="305" spans="1:14" x14ac:dyDescent="0.35">
      <c r="A305" t="s">
        <v>1880</v>
      </c>
      <c r="B305">
        <v>131</v>
      </c>
      <c r="C305">
        <v>90000000</v>
      </c>
      <c r="D305">
        <v>39292022</v>
      </c>
      <c r="E305" t="s">
        <v>24464</v>
      </c>
      <c r="F305" t="s">
        <v>37</v>
      </c>
      <c r="G305" t="s">
        <v>38</v>
      </c>
      <c r="H305">
        <v>6.1</v>
      </c>
      <c r="I305" t="s">
        <v>1325</v>
      </c>
      <c r="J305" t="s">
        <v>953</v>
      </c>
      <c r="K305" t="s">
        <v>10413</v>
      </c>
    </row>
    <row r="306" spans="1:14" x14ac:dyDescent="0.35">
      <c r="A306" t="s">
        <v>1884</v>
      </c>
      <c r="B306">
        <v>114</v>
      </c>
      <c r="C306">
        <v>105000000</v>
      </c>
      <c r="D306">
        <v>28772222</v>
      </c>
      <c r="E306" t="s">
        <v>24465</v>
      </c>
      <c r="F306" t="s">
        <v>37</v>
      </c>
      <c r="G306" t="s">
        <v>38</v>
      </c>
      <c r="H306">
        <v>5.3</v>
      </c>
      <c r="I306" t="s">
        <v>1325</v>
      </c>
      <c r="J306" t="s">
        <v>27949</v>
      </c>
      <c r="K306" t="s">
        <v>27948</v>
      </c>
      <c r="L306" t="s">
        <v>10413</v>
      </c>
    </row>
    <row r="307" spans="1:14" x14ac:dyDescent="0.35">
      <c r="A307" t="s">
        <v>1889</v>
      </c>
      <c r="B307">
        <v>94</v>
      </c>
      <c r="C307">
        <v>84000000</v>
      </c>
      <c r="D307">
        <v>17010646</v>
      </c>
      <c r="E307" t="s">
        <v>24466</v>
      </c>
      <c r="F307" t="s">
        <v>37</v>
      </c>
      <c r="G307" t="s">
        <v>38</v>
      </c>
      <c r="H307">
        <v>2.2000000000000002</v>
      </c>
      <c r="I307" t="s">
        <v>1671</v>
      </c>
      <c r="J307" t="s">
        <v>18089</v>
      </c>
      <c r="K307" t="s">
        <v>1266</v>
      </c>
    </row>
    <row r="308" spans="1:14" x14ac:dyDescent="0.35">
      <c r="A308" t="s">
        <v>850</v>
      </c>
      <c r="B308">
        <v>122</v>
      </c>
      <c r="C308">
        <v>100000000</v>
      </c>
      <c r="D308">
        <v>24985612</v>
      </c>
      <c r="E308" t="s">
        <v>24467</v>
      </c>
      <c r="F308" t="s">
        <v>37</v>
      </c>
      <c r="G308" t="s">
        <v>38</v>
      </c>
      <c r="H308">
        <v>7</v>
      </c>
      <c r="I308" t="s">
        <v>1325</v>
      </c>
      <c r="J308" t="s">
        <v>953</v>
      </c>
      <c r="K308" t="s">
        <v>13307</v>
      </c>
      <c r="L308" t="s">
        <v>3409</v>
      </c>
      <c r="M308" t="s">
        <v>22704</v>
      </c>
      <c r="N308" t="s">
        <v>10413</v>
      </c>
    </row>
    <row r="309" spans="1:14" x14ac:dyDescent="0.35">
      <c r="A309" t="s">
        <v>1902</v>
      </c>
      <c r="B309">
        <v>95</v>
      </c>
      <c r="C309">
        <v>100000000</v>
      </c>
      <c r="D309">
        <v>4411102</v>
      </c>
      <c r="E309" t="s">
        <v>24468</v>
      </c>
      <c r="F309" t="s">
        <v>37</v>
      </c>
      <c r="G309" t="s">
        <v>38</v>
      </c>
      <c r="H309">
        <v>3.8</v>
      </c>
      <c r="I309" t="s">
        <v>1325</v>
      </c>
      <c r="J309" t="s">
        <v>1671</v>
      </c>
      <c r="K309" t="s">
        <v>12332</v>
      </c>
    </row>
    <row r="310" spans="1:14" x14ac:dyDescent="0.35">
      <c r="A310" t="s">
        <v>1155</v>
      </c>
      <c r="B310">
        <v>115</v>
      </c>
      <c r="C310">
        <v>100000000</v>
      </c>
      <c r="D310">
        <v>35024475</v>
      </c>
      <c r="E310" t="s">
        <v>24469</v>
      </c>
      <c r="F310" t="s">
        <v>37</v>
      </c>
      <c r="G310" t="s">
        <v>1465</v>
      </c>
      <c r="H310">
        <v>6.9</v>
      </c>
      <c r="I310" t="s">
        <v>1325</v>
      </c>
      <c r="J310" t="s">
        <v>3409</v>
      </c>
      <c r="K310" t="s">
        <v>10413</v>
      </c>
      <c r="L310" t="s">
        <v>25958</v>
      </c>
    </row>
    <row r="311" spans="1:14" x14ac:dyDescent="0.35">
      <c r="A311" t="s">
        <v>1915</v>
      </c>
      <c r="B311">
        <v>88</v>
      </c>
      <c r="C311">
        <v>99000000</v>
      </c>
      <c r="D311">
        <v>130174897</v>
      </c>
      <c r="E311" t="s">
        <v>24470</v>
      </c>
      <c r="F311" t="s">
        <v>37</v>
      </c>
      <c r="G311" t="s">
        <v>38</v>
      </c>
      <c r="H311">
        <v>7.2</v>
      </c>
      <c r="I311" t="s">
        <v>953</v>
      </c>
      <c r="J311" t="s">
        <v>11526</v>
      </c>
      <c r="K311" t="s">
        <v>1671</v>
      </c>
      <c r="L311" t="s">
        <v>18089</v>
      </c>
    </row>
    <row r="312" spans="1:14" x14ac:dyDescent="0.35">
      <c r="A312" t="s">
        <v>1922</v>
      </c>
      <c r="B312">
        <v>110</v>
      </c>
      <c r="C312">
        <v>10000000</v>
      </c>
      <c r="D312">
        <v>10200000</v>
      </c>
      <c r="E312" t="s">
        <v>24471</v>
      </c>
      <c r="F312" t="s">
        <v>37</v>
      </c>
      <c r="G312" t="s">
        <v>38</v>
      </c>
      <c r="H312">
        <v>7.3</v>
      </c>
      <c r="I312" t="s">
        <v>3409</v>
      </c>
      <c r="J312" t="s">
        <v>27947</v>
      </c>
      <c r="K312" t="s">
        <v>10413</v>
      </c>
    </row>
    <row r="313" spans="1:14" x14ac:dyDescent="0.35">
      <c r="A313" t="s">
        <v>535</v>
      </c>
      <c r="B313">
        <v>130</v>
      </c>
      <c r="C313">
        <v>98000000</v>
      </c>
      <c r="D313">
        <v>202007640</v>
      </c>
      <c r="E313" t="s">
        <v>24472</v>
      </c>
      <c r="F313" t="s">
        <v>37</v>
      </c>
      <c r="G313" t="s">
        <v>38</v>
      </c>
      <c r="H313">
        <v>6.3</v>
      </c>
      <c r="I313" t="s">
        <v>1325</v>
      </c>
      <c r="J313" t="s">
        <v>953</v>
      </c>
      <c r="K313" t="s">
        <v>1266</v>
      </c>
      <c r="L313" t="s">
        <v>10413</v>
      </c>
    </row>
    <row r="314" spans="1:14" x14ac:dyDescent="0.35">
      <c r="A314" t="s">
        <v>487</v>
      </c>
      <c r="B314">
        <v>216</v>
      </c>
      <c r="C314">
        <v>100000000</v>
      </c>
      <c r="D314">
        <v>77679638</v>
      </c>
      <c r="E314" t="s">
        <v>24473</v>
      </c>
      <c r="F314" t="s">
        <v>37</v>
      </c>
      <c r="G314" t="s">
        <v>38</v>
      </c>
      <c r="H314">
        <v>7.5</v>
      </c>
      <c r="I314" t="s">
        <v>27949</v>
      </c>
      <c r="J314" t="s">
        <v>3409</v>
      </c>
    </row>
    <row r="315" spans="1:14" x14ac:dyDescent="0.35">
      <c r="A315" t="s">
        <v>1939</v>
      </c>
      <c r="B315">
        <v>146</v>
      </c>
      <c r="C315">
        <v>94000000</v>
      </c>
      <c r="D315">
        <v>9213</v>
      </c>
      <c r="E315" t="s">
        <v>24474</v>
      </c>
      <c r="F315" t="s">
        <v>1946</v>
      </c>
      <c r="G315" t="s">
        <v>892</v>
      </c>
      <c r="H315">
        <v>7.6</v>
      </c>
      <c r="I315" t="s">
        <v>3409</v>
      </c>
      <c r="J315" t="s">
        <v>22704</v>
      </c>
      <c r="K315" t="s">
        <v>19711</v>
      </c>
      <c r="L315" t="s">
        <v>25958</v>
      </c>
    </row>
    <row r="316" spans="1:14" x14ac:dyDescent="0.35">
      <c r="A316" t="s">
        <v>1947</v>
      </c>
      <c r="B316">
        <v>85</v>
      </c>
      <c r="C316">
        <v>100000000</v>
      </c>
      <c r="D316">
        <v>58867694</v>
      </c>
      <c r="E316" t="s">
        <v>24475</v>
      </c>
      <c r="F316" t="s">
        <v>37</v>
      </c>
      <c r="G316" t="s">
        <v>38</v>
      </c>
      <c r="H316">
        <v>6.8</v>
      </c>
      <c r="I316" t="s">
        <v>11526</v>
      </c>
      <c r="J316" t="s">
        <v>1671</v>
      </c>
      <c r="K316" t="s">
        <v>18089</v>
      </c>
      <c r="L316" t="s">
        <v>27948</v>
      </c>
    </row>
    <row r="317" spans="1:14" x14ac:dyDescent="0.35">
      <c r="A317" t="s">
        <v>1954</v>
      </c>
      <c r="B317">
        <v>93</v>
      </c>
      <c r="C317">
        <v>90000000</v>
      </c>
      <c r="D317">
        <v>59475623</v>
      </c>
      <c r="E317" t="s">
        <v>24476</v>
      </c>
      <c r="F317" t="s">
        <v>37</v>
      </c>
      <c r="G317" t="s">
        <v>38</v>
      </c>
      <c r="H317">
        <v>5.2</v>
      </c>
      <c r="I317" t="s">
        <v>1671</v>
      </c>
      <c r="J317" t="s">
        <v>12332</v>
      </c>
      <c r="K317" t="s">
        <v>10413</v>
      </c>
    </row>
    <row r="318" spans="1:14" x14ac:dyDescent="0.35">
      <c r="A318" t="s">
        <v>187</v>
      </c>
      <c r="B318">
        <v>152</v>
      </c>
      <c r="C318">
        <v>92000000</v>
      </c>
      <c r="D318">
        <v>108638745</v>
      </c>
      <c r="E318" t="s">
        <v>24477</v>
      </c>
      <c r="F318" t="s">
        <v>37</v>
      </c>
      <c r="G318" t="s">
        <v>38</v>
      </c>
      <c r="H318">
        <v>7.7</v>
      </c>
      <c r="I318" t="s">
        <v>3409</v>
      </c>
      <c r="J318" t="s">
        <v>22704</v>
      </c>
      <c r="K318" t="s">
        <v>25958</v>
      </c>
    </row>
    <row r="319" spans="1:14" x14ac:dyDescent="0.35">
      <c r="A319" t="s">
        <v>1965</v>
      </c>
      <c r="B319">
        <v>85</v>
      </c>
      <c r="C319">
        <v>95000000</v>
      </c>
      <c r="D319">
        <v>86897182</v>
      </c>
      <c r="E319" t="s">
        <v>24478</v>
      </c>
      <c r="F319" t="s">
        <v>37</v>
      </c>
      <c r="G319" t="s">
        <v>38</v>
      </c>
      <c r="H319">
        <v>6.2</v>
      </c>
      <c r="I319" t="s">
        <v>1671</v>
      </c>
    </row>
    <row r="320" spans="1:14" x14ac:dyDescent="0.35">
      <c r="A320" t="s">
        <v>1971</v>
      </c>
      <c r="B320">
        <v>126</v>
      </c>
      <c r="C320">
        <v>93000000</v>
      </c>
      <c r="D320">
        <v>63540020</v>
      </c>
      <c r="E320" t="s">
        <v>24479</v>
      </c>
      <c r="F320" t="s">
        <v>37</v>
      </c>
      <c r="G320" t="s">
        <v>1465</v>
      </c>
      <c r="H320">
        <v>7.7</v>
      </c>
      <c r="I320" t="s">
        <v>1325</v>
      </c>
      <c r="J320" t="s">
        <v>953</v>
      </c>
      <c r="K320" t="s">
        <v>12332</v>
      </c>
    </row>
    <row r="321" spans="1:13" x14ac:dyDescent="0.35">
      <c r="A321" t="s">
        <v>1976</v>
      </c>
      <c r="B321">
        <v>146</v>
      </c>
      <c r="C321">
        <v>100000000</v>
      </c>
      <c r="D321">
        <v>95328937</v>
      </c>
      <c r="E321" t="s">
        <v>24480</v>
      </c>
      <c r="F321" t="s">
        <v>37</v>
      </c>
      <c r="G321" t="s">
        <v>38</v>
      </c>
      <c r="H321">
        <v>4.3</v>
      </c>
      <c r="I321" t="s">
        <v>1671</v>
      </c>
      <c r="J321" t="s">
        <v>3409</v>
      </c>
      <c r="K321" t="s">
        <v>19711</v>
      </c>
    </row>
    <row r="322" spans="1:13" x14ac:dyDescent="0.35">
      <c r="A322" t="s">
        <v>1983</v>
      </c>
      <c r="B322">
        <v>89</v>
      </c>
      <c r="C322">
        <v>95000000</v>
      </c>
      <c r="D322">
        <v>50802661</v>
      </c>
      <c r="E322" t="s">
        <v>24481</v>
      </c>
      <c r="F322" t="s">
        <v>37</v>
      </c>
      <c r="G322" t="s">
        <v>38</v>
      </c>
      <c r="H322">
        <v>6.9</v>
      </c>
      <c r="I322" t="s">
        <v>953</v>
      </c>
      <c r="J322" t="s">
        <v>11526</v>
      </c>
      <c r="K322" t="s">
        <v>1671</v>
      </c>
      <c r="L322" t="s">
        <v>18089</v>
      </c>
      <c r="M322" t="s">
        <v>19711</v>
      </c>
    </row>
    <row r="323" spans="1:13" x14ac:dyDescent="0.35">
      <c r="A323" t="s">
        <v>1915</v>
      </c>
      <c r="B323">
        <v>88</v>
      </c>
      <c r="C323">
        <v>95000000</v>
      </c>
      <c r="D323">
        <v>161317423</v>
      </c>
      <c r="E323" t="s">
        <v>24482</v>
      </c>
      <c r="F323" t="s">
        <v>37</v>
      </c>
      <c r="G323" t="s">
        <v>38</v>
      </c>
      <c r="H323">
        <v>6.6</v>
      </c>
      <c r="I323" t="s">
        <v>953</v>
      </c>
      <c r="J323" t="s">
        <v>11526</v>
      </c>
      <c r="K323" t="s">
        <v>1671</v>
      </c>
      <c r="L323" t="s">
        <v>18089</v>
      </c>
    </row>
    <row r="324" spans="1:13" x14ac:dyDescent="0.35">
      <c r="A324" t="s">
        <v>857</v>
      </c>
      <c r="B324">
        <v>105</v>
      </c>
      <c r="C324">
        <v>95000000</v>
      </c>
      <c r="D324">
        <v>201148159</v>
      </c>
      <c r="E324" t="s">
        <v>24483</v>
      </c>
      <c r="F324" t="s">
        <v>37</v>
      </c>
      <c r="G324" t="s">
        <v>38</v>
      </c>
      <c r="H324">
        <v>7</v>
      </c>
      <c r="I324" t="s">
        <v>3409</v>
      </c>
      <c r="J324" t="s">
        <v>18089</v>
      </c>
      <c r="K324" t="s">
        <v>1266</v>
      </c>
      <c r="L324" t="s">
        <v>19711</v>
      </c>
    </row>
    <row r="325" spans="1:13" x14ac:dyDescent="0.35">
      <c r="A325" t="s">
        <v>171</v>
      </c>
      <c r="B325">
        <v>135</v>
      </c>
      <c r="C325">
        <v>65000000</v>
      </c>
      <c r="D325">
        <v>43982842</v>
      </c>
      <c r="E325" t="s">
        <v>24484</v>
      </c>
      <c r="F325" t="s">
        <v>37</v>
      </c>
      <c r="G325" t="s">
        <v>38</v>
      </c>
      <c r="H325">
        <v>6.7</v>
      </c>
      <c r="I325" t="s">
        <v>3409</v>
      </c>
      <c r="J325" t="s">
        <v>1266</v>
      </c>
      <c r="K325" t="s">
        <v>10413</v>
      </c>
    </row>
    <row r="326" spans="1:13" x14ac:dyDescent="0.35">
      <c r="A326" t="s">
        <v>71</v>
      </c>
      <c r="B326">
        <v>100</v>
      </c>
      <c r="C326">
        <v>94000000</v>
      </c>
      <c r="D326">
        <v>380838870</v>
      </c>
      <c r="E326" t="s">
        <v>24485</v>
      </c>
      <c r="F326" t="s">
        <v>37</v>
      </c>
      <c r="G326" t="s">
        <v>38</v>
      </c>
      <c r="H326">
        <v>8.1999999999999993</v>
      </c>
      <c r="I326" t="s">
        <v>953</v>
      </c>
      <c r="J326" t="s">
        <v>11526</v>
      </c>
      <c r="K326" t="s">
        <v>1671</v>
      </c>
      <c r="L326" t="s">
        <v>18089</v>
      </c>
    </row>
    <row r="327" spans="1:13" x14ac:dyDescent="0.35">
      <c r="A327" t="s">
        <v>171</v>
      </c>
      <c r="B327">
        <v>192</v>
      </c>
      <c r="C327">
        <v>94000000</v>
      </c>
      <c r="D327">
        <v>377019252</v>
      </c>
      <c r="E327" t="s">
        <v>24486</v>
      </c>
      <c r="F327" t="s">
        <v>37</v>
      </c>
      <c r="G327" t="s">
        <v>38</v>
      </c>
      <c r="H327">
        <v>8.9</v>
      </c>
      <c r="I327" t="s">
        <v>1325</v>
      </c>
      <c r="J327" t="s">
        <v>953</v>
      </c>
      <c r="K327" t="s">
        <v>3409</v>
      </c>
      <c r="L327" t="s">
        <v>1266</v>
      </c>
    </row>
    <row r="328" spans="1:13" x14ac:dyDescent="0.35">
      <c r="A328" t="s">
        <v>171</v>
      </c>
      <c r="B328">
        <v>172</v>
      </c>
      <c r="C328">
        <v>94000000</v>
      </c>
      <c r="D328">
        <v>340478898</v>
      </c>
      <c r="E328" t="s">
        <v>24487</v>
      </c>
      <c r="F328" t="s">
        <v>37</v>
      </c>
      <c r="G328" t="s">
        <v>38</v>
      </c>
      <c r="H328">
        <v>8.6999999999999993</v>
      </c>
      <c r="I328" t="s">
        <v>1325</v>
      </c>
      <c r="J328" t="s">
        <v>953</v>
      </c>
      <c r="K328" t="s">
        <v>3409</v>
      </c>
      <c r="L328" t="s">
        <v>1266</v>
      </c>
    </row>
    <row r="329" spans="1:13" x14ac:dyDescent="0.35">
      <c r="A329" t="s">
        <v>2017</v>
      </c>
      <c r="B329">
        <v>102</v>
      </c>
      <c r="C329">
        <v>95000000</v>
      </c>
      <c r="D329">
        <v>17176900</v>
      </c>
      <c r="E329" t="s">
        <v>24488</v>
      </c>
      <c r="F329" t="s">
        <v>37</v>
      </c>
      <c r="G329" t="s">
        <v>38</v>
      </c>
      <c r="H329">
        <v>5.5</v>
      </c>
      <c r="I329" t="s">
        <v>1325</v>
      </c>
      <c r="J329" t="s">
        <v>953</v>
      </c>
      <c r="K329" t="s">
        <v>1266</v>
      </c>
    </row>
    <row r="330" spans="1:13" x14ac:dyDescent="0.35">
      <c r="A330" t="s">
        <v>1783</v>
      </c>
      <c r="B330">
        <v>100</v>
      </c>
      <c r="C330">
        <v>115000000</v>
      </c>
      <c r="D330">
        <v>131144183</v>
      </c>
      <c r="E330" t="s">
        <v>24489</v>
      </c>
      <c r="F330" t="s">
        <v>37</v>
      </c>
      <c r="G330" t="s">
        <v>38</v>
      </c>
      <c r="H330">
        <v>5.7</v>
      </c>
      <c r="I330" t="s">
        <v>1325</v>
      </c>
      <c r="J330" t="s">
        <v>953</v>
      </c>
      <c r="K330" t="s">
        <v>1266</v>
      </c>
      <c r="L330" t="s">
        <v>10413</v>
      </c>
    </row>
    <row r="331" spans="1:13" x14ac:dyDescent="0.35">
      <c r="A331" t="s">
        <v>2026</v>
      </c>
      <c r="B331">
        <v>119</v>
      </c>
      <c r="C331">
        <v>100000000</v>
      </c>
      <c r="D331">
        <v>23014504</v>
      </c>
      <c r="E331" t="s">
        <v>24490</v>
      </c>
      <c r="F331" t="s">
        <v>37</v>
      </c>
      <c r="G331" t="s">
        <v>56</v>
      </c>
      <c r="H331">
        <v>6.3</v>
      </c>
      <c r="I331" t="s">
        <v>3409</v>
      </c>
      <c r="J331" t="s">
        <v>27947</v>
      </c>
      <c r="K331" t="s">
        <v>19711</v>
      </c>
      <c r="L331" t="s">
        <v>12332</v>
      </c>
      <c r="M331" t="s">
        <v>10413</v>
      </c>
    </row>
    <row r="332" spans="1:13" x14ac:dyDescent="0.35">
      <c r="A332" t="s">
        <v>893</v>
      </c>
      <c r="B332">
        <v>92</v>
      </c>
      <c r="C332">
        <v>93000000</v>
      </c>
      <c r="D332">
        <v>181166115</v>
      </c>
      <c r="E332" t="s">
        <v>24491</v>
      </c>
      <c r="F332" t="s">
        <v>37</v>
      </c>
      <c r="G332" t="s">
        <v>38</v>
      </c>
      <c r="H332">
        <v>5.9</v>
      </c>
      <c r="I332" t="s">
        <v>1325</v>
      </c>
      <c r="J332" t="s">
        <v>953</v>
      </c>
      <c r="K332" t="s">
        <v>12332</v>
      </c>
      <c r="L332" t="s">
        <v>10413</v>
      </c>
    </row>
    <row r="333" spans="1:13" x14ac:dyDescent="0.35">
      <c r="A333" t="s">
        <v>2037</v>
      </c>
      <c r="B333">
        <v>105</v>
      </c>
      <c r="C333">
        <v>93000000</v>
      </c>
      <c r="D333">
        <v>176740650</v>
      </c>
      <c r="E333" t="s">
        <v>24492</v>
      </c>
      <c r="F333" t="s">
        <v>37</v>
      </c>
      <c r="G333" t="s">
        <v>38</v>
      </c>
      <c r="H333">
        <v>7.6</v>
      </c>
      <c r="I333" t="s">
        <v>1325</v>
      </c>
      <c r="J333" t="s">
        <v>3409</v>
      </c>
      <c r="K333" t="s">
        <v>12332</v>
      </c>
      <c r="L333" t="s">
        <v>10413</v>
      </c>
    </row>
    <row r="334" spans="1:13" x14ac:dyDescent="0.35">
      <c r="A334" t="s">
        <v>2042</v>
      </c>
      <c r="B334">
        <v>107</v>
      </c>
      <c r="C334">
        <v>90000000</v>
      </c>
      <c r="D334">
        <v>71148699</v>
      </c>
      <c r="E334" t="s">
        <v>24493</v>
      </c>
      <c r="F334" t="s">
        <v>37</v>
      </c>
      <c r="G334" t="s">
        <v>38</v>
      </c>
      <c r="H334">
        <v>6.6</v>
      </c>
      <c r="I334" t="s">
        <v>953</v>
      </c>
      <c r="J334" t="s">
        <v>18089</v>
      </c>
      <c r="K334" t="s">
        <v>1266</v>
      </c>
    </row>
    <row r="335" spans="1:13" x14ac:dyDescent="0.35">
      <c r="A335" t="s">
        <v>2048</v>
      </c>
      <c r="B335">
        <v>101</v>
      </c>
      <c r="C335">
        <v>92000000</v>
      </c>
      <c r="D335">
        <v>67344392</v>
      </c>
      <c r="E335" t="s">
        <v>24494</v>
      </c>
      <c r="F335" t="s">
        <v>37</v>
      </c>
      <c r="G335" t="s">
        <v>38</v>
      </c>
      <c r="H335">
        <v>5.3</v>
      </c>
      <c r="I335" t="s">
        <v>1325</v>
      </c>
      <c r="J335" t="s">
        <v>10413</v>
      </c>
    </row>
    <row r="336" spans="1:13" x14ac:dyDescent="0.35">
      <c r="A336" t="s">
        <v>2054</v>
      </c>
      <c r="B336">
        <v>137</v>
      </c>
      <c r="C336">
        <v>107000000</v>
      </c>
      <c r="D336">
        <v>22406362</v>
      </c>
      <c r="E336" t="s">
        <v>24495</v>
      </c>
      <c r="F336" t="s">
        <v>37</v>
      </c>
      <c r="G336" t="s">
        <v>38</v>
      </c>
      <c r="H336">
        <v>6</v>
      </c>
      <c r="I336" t="s">
        <v>3409</v>
      </c>
      <c r="J336" t="s">
        <v>22704</v>
      </c>
      <c r="K336" t="s">
        <v>25958</v>
      </c>
      <c r="L336" t="s">
        <v>15011</v>
      </c>
    </row>
    <row r="337" spans="1:14" x14ac:dyDescent="0.35">
      <c r="A337" t="s">
        <v>604</v>
      </c>
      <c r="B337">
        <v>115</v>
      </c>
      <c r="C337">
        <v>92000000</v>
      </c>
      <c r="D337">
        <v>261437578</v>
      </c>
      <c r="E337" t="s">
        <v>24496</v>
      </c>
      <c r="F337" t="s">
        <v>37</v>
      </c>
      <c r="G337" t="s">
        <v>38</v>
      </c>
      <c r="H337">
        <v>8</v>
      </c>
      <c r="I337" t="s">
        <v>1325</v>
      </c>
      <c r="J337" t="s">
        <v>953</v>
      </c>
      <c r="K337" t="s">
        <v>11526</v>
      </c>
      <c r="L337" t="s">
        <v>18089</v>
      </c>
    </row>
    <row r="338" spans="1:14" x14ac:dyDescent="0.35">
      <c r="A338" t="s">
        <v>2066</v>
      </c>
      <c r="B338">
        <v>124</v>
      </c>
      <c r="C338">
        <v>98000000</v>
      </c>
      <c r="D338">
        <v>11000000</v>
      </c>
      <c r="E338" t="s">
        <v>24497</v>
      </c>
      <c r="F338" t="s">
        <v>37</v>
      </c>
      <c r="G338" t="s">
        <v>38</v>
      </c>
      <c r="H338">
        <v>5.6</v>
      </c>
      <c r="I338" t="s">
        <v>1325</v>
      </c>
      <c r="J338" t="s">
        <v>953</v>
      </c>
      <c r="K338" t="s">
        <v>1671</v>
      </c>
    </row>
    <row r="339" spans="1:14" x14ac:dyDescent="0.35">
      <c r="A339" t="s">
        <v>1252</v>
      </c>
      <c r="B339">
        <v>118</v>
      </c>
      <c r="C339">
        <v>95000000</v>
      </c>
      <c r="D339">
        <v>88761720</v>
      </c>
      <c r="E339" t="s">
        <v>24498</v>
      </c>
      <c r="F339" t="s">
        <v>37</v>
      </c>
      <c r="G339" t="s">
        <v>56</v>
      </c>
      <c r="H339">
        <v>5.9</v>
      </c>
      <c r="I339" t="s">
        <v>953</v>
      </c>
      <c r="J339" t="s">
        <v>18089</v>
      </c>
      <c r="K339" t="s">
        <v>1266</v>
      </c>
    </row>
    <row r="340" spans="1:14" x14ac:dyDescent="0.35">
      <c r="A340" t="s">
        <v>163</v>
      </c>
      <c r="B340">
        <v>98</v>
      </c>
      <c r="C340">
        <v>90000000</v>
      </c>
      <c r="D340">
        <v>250147615</v>
      </c>
      <c r="E340" t="s">
        <v>24499</v>
      </c>
      <c r="F340" t="s">
        <v>37</v>
      </c>
      <c r="G340" t="s">
        <v>38</v>
      </c>
      <c r="H340">
        <v>7.3</v>
      </c>
      <c r="I340" t="s">
        <v>953</v>
      </c>
      <c r="J340" t="s">
        <v>1671</v>
      </c>
      <c r="K340" t="s">
        <v>18089</v>
      </c>
      <c r="L340" t="s">
        <v>27947</v>
      </c>
      <c r="M340" t="s">
        <v>12332</v>
      </c>
    </row>
    <row r="341" spans="1:14" x14ac:dyDescent="0.35">
      <c r="A341" t="s">
        <v>306</v>
      </c>
      <c r="B341">
        <v>82</v>
      </c>
      <c r="C341">
        <v>90000000</v>
      </c>
      <c r="D341">
        <v>245823397</v>
      </c>
      <c r="E341" t="s">
        <v>24500</v>
      </c>
      <c r="F341" t="s">
        <v>37</v>
      </c>
      <c r="G341" t="s">
        <v>38</v>
      </c>
      <c r="H341">
        <v>7.9</v>
      </c>
      <c r="I341" t="s">
        <v>953</v>
      </c>
      <c r="J341" t="s">
        <v>11526</v>
      </c>
      <c r="K341" t="s">
        <v>1671</v>
      </c>
      <c r="L341" t="s">
        <v>18089</v>
      </c>
      <c r="M341" t="s">
        <v>1266</v>
      </c>
    </row>
    <row r="342" spans="1:14" x14ac:dyDescent="0.35">
      <c r="A342" t="s">
        <v>1739</v>
      </c>
      <c r="B342">
        <v>98</v>
      </c>
      <c r="C342">
        <v>100000000</v>
      </c>
      <c r="D342">
        <v>81557479</v>
      </c>
      <c r="E342" t="s">
        <v>24501</v>
      </c>
      <c r="F342" t="s">
        <v>37</v>
      </c>
      <c r="G342" t="s">
        <v>38</v>
      </c>
      <c r="H342">
        <v>6.8</v>
      </c>
      <c r="I342" t="s">
        <v>1325</v>
      </c>
      <c r="J342" t="s">
        <v>10413</v>
      </c>
    </row>
    <row r="343" spans="1:14" x14ac:dyDescent="0.35">
      <c r="A343" t="s">
        <v>260</v>
      </c>
      <c r="B343">
        <v>90</v>
      </c>
      <c r="C343">
        <v>90000000</v>
      </c>
      <c r="D343">
        <v>226138454</v>
      </c>
      <c r="E343" t="s">
        <v>24502</v>
      </c>
      <c r="F343" t="s">
        <v>37</v>
      </c>
      <c r="G343" t="s">
        <v>38</v>
      </c>
      <c r="H343">
        <v>6.6</v>
      </c>
      <c r="I343" t="s">
        <v>1325</v>
      </c>
      <c r="J343" t="s">
        <v>1671</v>
      </c>
      <c r="K343" t="s">
        <v>27949</v>
      </c>
      <c r="L343" t="s">
        <v>10413</v>
      </c>
    </row>
    <row r="344" spans="1:14" x14ac:dyDescent="0.35">
      <c r="A344" t="s">
        <v>435</v>
      </c>
      <c r="B344">
        <v>130</v>
      </c>
      <c r="C344">
        <v>100000000</v>
      </c>
      <c r="D344">
        <v>155370362</v>
      </c>
      <c r="E344" t="s">
        <v>24503</v>
      </c>
      <c r="F344" t="s">
        <v>37</v>
      </c>
      <c r="G344" t="s">
        <v>38</v>
      </c>
      <c r="H344">
        <v>6.6</v>
      </c>
      <c r="I344" t="s">
        <v>3409</v>
      </c>
      <c r="J344" t="s">
        <v>1266</v>
      </c>
      <c r="K344" t="s">
        <v>6403</v>
      </c>
      <c r="L344" t="s">
        <v>27947</v>
      </c>
      <c r="M344" t="s">
        <v>10413</v>
      </c>
    </row>
    <row r="345" spans="1:14" x14ac:dyDescent="0.35">
      <c r="A345" t="s">
        <v>2099</v>
      </c>
      <c r="B345">
        <v>90</v>
      </c>
      <c r="C345">
        <v>100000000</v>
      </c>
      <c r="D345">
        <v>124870275</v>
      </c>
      <c r="E345" t="s">
        <v>24504</v>
      </c>
      <c r="F345" t="s">
        <v>37</v>
      </c>
      <c r="G345" t="s">
        <v>38</v>
      </c>
      <c r="H345">
        <v>7</v>
      </c>
      <c r="I345" t="s">
        <v>11526</v>
      </c>
      <c r="J345" t="s">
        <v>1671</v>
      </c>
      <c r="K345" t="s">
        <v>18089</v>
      </c>
      <c r="L345" t="s">
        <v>12332</v>
      </c>
    </row>
    <row r="346" spans="1:14" x14ac:dyDescent="0.35">
      <c r="A346" t="s">
        <v>1278</v>
      </c>
      <c r="B346">
        <v>94</v>
      </c>
      <c r="C346">
        <v>90000000</v>
      </c>
      <c r="D346">
        <v>196573705</v>
      </c>
      <c r="E346" t="s">
        <v>24505</v>
      </c>
      <c r="F346" t="s">
        <v>37</v>
      </c>
      <c r="G346" t="s">
        <v>38</v>
      </c>
      <c r="H346">
        <v>7</v>
      </c>
      <c r="I346" t="s">
        <v>1325</v>
      </c>
      <c r="J346" t="s">
        <v>953</v>
      </c>
      <c r="K346" t="s">
        <v>11526</v>
      </c>
      <c r="L346" t="s">
        <v>1671</v>
      </c>
      <c r="M346" t="s">
        <v>18089</v>
      </c>
    </row>
    <row r="347" spans="1:14" x14ac:dyDescent="0.35">
      <c r="A347" t="s">
        <v>2112</v>
      </c>
      <c r="B347">
        <v>114</v>
      </c>
      <c r="C347">
        <v>90000000</v>
      </c>
      <c r="D347">
        <v>58229120</v>
      </c>
      <c r="E347" t="s">
        <v>24506</v>
      </c>
      <c r="F347" t="s">
        <v>37</v>
      </c>
      <c r="G347" t="s">
        <v>38</v>
      </c>
      <c r="H347">
        <v>7.3</v>
      </c>
      <c r="I347" t="s">
        <v>953</v>
      </c>
      <c r="J347" t="s">
        <v>1671</v>
      </c>
      <c r="K347" t="s">
        <v>3409</v>
      </c>
      <c r="L347" t="s">
        <v>1266</v>
      </c>
      <c r="M347" t="s">
        <v>19711</v>
      </c>
    </row>
    <row r="348" spans="1:14" x14ac:dyDescent="0.35">
      <c r="A348" t="s">
        <v>327</v>
      </c>
      <c r="B348">
        <v>94</v>
      </c>
      <c r="C348">
        <v>92000000</v>
      </c>
      <c r="D348">
        <v>125305545</v>
      </c>
      <c r="E348" t="s">
        <v>24507</v>
      </c>
      <c r="F348" t="s">
        <v>37</v>
      </c>
      <c r="G348" t="s">
        <v>38</v>
      </c>
      <c r="H348">
        <v>5.5</v>
      </c>
      <c r="I348" t="s">
        <v>1325</v>
      </c>
      <c r="J348" t="s">
        <v>953</v>
      </c>
      <c r="K348" t="s">
        <v>1671</v>
      </c>
      <c r="L348" t="s">
        <v>27949</v>
      </c>
      <c r="M348" t="s">
        <v>10413</v>
      </c>
    </row>
    <row r="349" spans="1:14" x14ac:dyDescent="0.35">
      <c r="A349" t="s">
        <v>487</v>
      </c>
      <c r="B349">
        <v>151</v>
      </c>
      <c r="C349">
        <v>90000000</v>
      </c>
      <c r="D349">
        <v>132373442</v>
      </c>
      <c r="E349" t="s">
        <v>24508</v>
      </c>
      <c r="F349" t="s">
        <v>37</v>
      </c>
      <c r="G349" t="s">
        <v>38</v>
      </c>
      <c r="H349">
        <v>8.5</v>
      </c>
      <c r="I349" t="s">
        <v>27949</v>
      </c>
      <c r="J349" t="s">
        <v>3409</v>
      </c>
      <c r="K349" t="s">
        <v>10413</v>
      </c>
    </row>
    <row r="350" spans="1:14" x14ac:dyDescent="0.35">
      <c r="A350" t="s">
        <v>2129</v>
      </c>
      <c r="B350">
        <v>88</v>
      </c>
      <c r="C350">
        <v>90000000</v>
      </c>
      <c r="D350">
        <v>120618403</v>
      </c>
      <c r="E350" t="s">
        <v>24509</v>
      </c>
      <c r="F350" t="s">
        <v>37</v>
      </c>
      <c r="G350" t="s">
        <v>38</v>
      </c>
      <c r="H350">
        <v>7.5</v>
      </c>
      <c r="I350" t="s">
        <v>953</v>
      </c>
      <c r="J350" t="s">
        <v>11526</v>
      </c>
      <c r="K350" t="s">
        <v>18089</v>
      </c>
      <c r="L350" t="s">
        <v>1266</v>
      </c>
      <c r="M350" t="s">
        <v>17378</v>
      </c>
      <c r="N350" t="s">
        <v>25958</v>
      </c>
    </row>
    <row r="351" spans="1:14" x14ac:dyDescent="0.35">
      <c r="A351" t="s">
        <v>2112</v>
      </c>
      <c r="B351">
        <v>121</v>
      </c>
      <c r="C351">
        <v>92000000</v>
      </c>
      <c r="D351">
        <v>110416702</v>
      </c>
      <c r="E351" t="s">
        <v>24510</v>
      </c>
      <c r="F351" t="s">
        <v>37</v>
      </c>
      <c r="G351" t="s">
        <v>38</v>
      </c>
      <c r="H351">
        <v>7</v>
      </c>
      <c r="I351" t="s">
        <v>1325</v>
      </c>
      <c r="J351" t="s">
        <v>1671</v>
      </c>
    </row>
    <row r="352" spans="1:14" x14ac:dyDescent="0.35">
      <c r="A352" t="s">
        <v>685</v>
      </c>
      <c r="B352">
        <v>158</v>
      </c>
      <c r="C352">
        <v>90000000</v>
      </c>
      <c r="D352">
        <v>102515793</v>
      </c>
      <c r="E352" t="s">
        <v>24511</v>
      </c>
      <c r="F352" t="s">
        <v>37</v>
      </c>
      <c r="G352" t="s">
        <v>38</v>
      </c>
      <c r="H352">
        <v>7.8</v>
      </c>
      <c r="I352" t="s">
        <v>27949</v>
      </c>
      <c r="J352" t="s">
        <v>3409</v>
      </c>
      <c r="K352" t="s">
        <v>27947</v>
      </c>
      <c r="L352" t="s">
        <v>10413</v>
      </c>
    </row>
    <row r="353" spans="1:14" x14ac:dyDescent="0.35">
      <c r="A353" t="s">
        <v>1311</v>
      </c>
      <c r="B353">
        <v>128</v>
      </c>
      <c r="C353">
        <v>90000000</v>
      </c>
      <c r="D353">
        <v>100012500</v>
      </c>
      <c r="E353" t="s">
        <v>24512</v>
      </c>
      <c r="F353" t="s">
        <v>37</v>
      </c>
      <c r="G353" t="s">
        <v>38</v>
      </c>
      <c r="H353">
        <v>7.6</v>
      </c>
      <c r="I353" t="s">
        <v>1325</v>
      </c>
      <c r="J353" t="s">
        <v>953</v>
      </c>
      <c r="K353" t="s">
        <v>10413</v>
      </c>
    </row>
    <row r="354" spans="1:14" x14ac:dyDescent="0.35">
      <c r="A354" t="s">
        <v>1294</v>
      </c>
      <c r="B354">
        <v>128</v>
      </c>
      <c r="C354">
        <v>90000000</v>
      </c>
      <c r="D354">
        <v>209019489</v>
      </c>
      <c r="E354" t="s">
        <v>24513</v>
      </c>
      <c r="F354" t="s">
        <v>37</v>
      </c>
      <c r="G354" t="s">
        <v>38</v>
      </c>
      <c r="H354">
        <v>7.6</v>
      </c>
      <c r="I354" t="s">
        <v>1325</v>
      </c>
      <c r="J354" t="s">
        <v>953</v>
      </c>
      <c r="K354" t="s">
        <v>27949</v>
      </c>
      <c r="L354" t="s">
        <v>27947</v>
      </c>
      <c r="M354" t="s">
        <v>10413</v>
      </c>
    </row>
    <row r="355" spans="1:14" x14ac:dyDescent="0.35">
      <c r="A355" t="s">
        <v>1769</v>
      </c>
      <c r="B355">
        <v>95</v>
      </c>
      <c r="C355">
        <v>120000000</v>
      </c>
      <c r="D355">
        <v>84037039</v>
      </c>
      <c r="E355" t="s">
        <v>24514</v>
      </c>
      <c r="F355" t="s">
        <v>37</v>
      </c>
      <c r="G355" t="s">
        <v>38</v>
      </c>
      <c r="H355">
        <v>6.8</v>
      </c>
      <c r="I355" t="s">
        <v>1325</v>
      </c>
      <c r="J355" t="s">
        <v>953</v>
      </c>
      <c r="K355" t="s">
        <v>11526</v>
      </c>
      <c r="L355" t="s">
        <v>18089</v>
      </c>
      <c r="M355" t="s">
        <v>1266</v>
      </c>
      <c r="N355" t="s">
        <v>12332</v>
      </c>
    </row>
    <row r="356" spans="1:14" x14ac:dyDescent="0.35">
      <c r="A356" t="s">
        <v>2166</v>
      </c>
      <c r="B356">
        <v>92</v>
      </c>
      <c r="C356">
        <v>90000000</v>
      </c>
      <c r="D356">
        <v>85884815</v>
      </c>
      <c r="E356" t="s">
        <v>24515</v>
      </c>
      <c r="F356" t="s">
        <v>37</v>
      </c>
      <c r="G356" t="s">
        <v>38</v>
      </c>
      <c r="H356">
        <v>5</v>
      </c>
      <c r="I356" t="s">
        <v>953</v>
      </c>
      <c r="J356" t="s">
        <v>11526</v>
      </c>
      <c r="K356" t="s">
        <v>1671</v>
      </c>
      <c r="L356" t="s">
        <v>18089</v>
      </c>
      <c r="M356" t="s">
        <v>1266</v>
      </c>
      <c r="N356" t="s">
        <v>17378</v>
      </c>
    </row>
    <row r="357" spans="1:14" x14ac:dyDescent="0.35">
      <c r="A357" t="s">
        <v>118</v>
      </c>
      <c r="B357">
        <v>121</v>
      </c>
      <c r="C357">
        <v>75000000</v>
      </c>
      <c r="D357">
        <v>83077470</v>
      </c>
      <c r="E357" t="s">
        <v>24516</v>
      </c>
      <c r="F357" t="s">
        <v>37</v>
      </c>
      <c r="G357" t="s">
        <v>38</v>
      </c>
      <c r="H357">
        <v>7.1</v>
      </c>
      <c r="I357" t="s">
        <v>3409</v>
      </c>
      <c r="J357" t="s">
        <v>22704</v>
      </c>
      <c r="K357" t="s">
        <v>10413</v>
      </c>
      <c r="L357" t="s">
        <v>25958</v>
      </c>
    </row>
    <row r="358" spans="1:14" x14ac:dyDescent="0.35">
      <c r="A358" t="s">
        <v>2178</v>
      </c>
      <c r="B358">
        <v>113</v>
      </c>
      <c r="C358">
        <v>90000000</v>
      </c>
      <c r="D358">
        <v>100018837</v>
      </c>
      <c r="E358" t="s">
        <v>24517</v>
      </c>
      <c r="F358" t="s">
        <v>37</v>
      </c>
      <c r="G358" t="s">
        <v>38</v>
      </c>
      <c r="H358">
        <v>5.5</v>
      </c>
      <c r="I358" t="s">
        <v>1325</v>
      </c>
      <c r="J358" t="s">
        <v>1671</v>
      </c>
    </row>
    <row r="359" spans="1:14" x14ac:dyDescent="0.35">
      <c r="A359" t="s">
        <v>1252</v>
      </c>
      <c r="B359">
        <v>106</v>
      </c>
      <c r="C359">
        <v>88000000</v>
      </c>
      <c r="D359">
        <v>78747585</v>
      </c>
      <c r="E359" t="s">
        <v>24518</v>
      </c>
      <c r="F359" t="s">
        <v>37</v>
      </c>
      <c r="G359" t="s">
        <v>38</v>
      </c>
      <c r="H359">
        <v>5.6</v>
      </c>
      <c r="I359" t="s">
        <v>1325</v>
      </c>
      <c r="J359" t="s">
        <v>11526</v>
      </c>
      <c r="K359" t="s">
        <v>1671</v>
      </c>
      <c r="L359" t="s">
        <v>12332</v>
      </c>
    </row>
    <row r="360" spans="1:14" x14ac:dyDescent="0.35">
      <c r="A360" t="s">
        <v>389</v>
      </c>
      <c r="B360">
        <v>146</v>
      </c>
      <c r="C360">
        <v>100000000</v>
      </c>
      <c r="D360">
        <v>78616689</v>
      </c>
      <c r="E360" t="s">
        <v>24519</v>
      </c>
      <c r="F360" t="s">
        <v>37</v>
      </c>
      <c r="G360" t="s">
        <v>38</v>
      </c>
      <c r="H360">
        <v>7.1</v>
      </c>
      <c r="I360" t="s">
        <v>953</v>
      </c>
      <c r="J360" t="s">
        <v>3409</v>
      </c>
      <c r="K360" t="s">
        <v>12332</v>
      </c>
    </row>
    <row r="361" spans="1:14" x14ac:dyDescent="0.35">
      <c r="A361" t="s">
        <v>946</v>
      </c>
      <c r="B361">
        <v>88</v>
      </c>
      <c r="C361">
        <v>90000000</v>
      </c>
      <c r="D361">
        <v>75817994</v>
      </c>
      <c r="E361" t="s">
        <v>24520</v>
      </c>
      <c r="F361" t="s">
        <v>37</v>
      </c>
      <c r="G361" t="s">
        <v>38</v>
      </c>
      <c r="H361">
        <v>4.9000000000000004</v>
      </c>
      <c r="I361" t="s">
        <v>1671</v>
      </c>
      <c r="J361" t="s">
        <v>18089</v>
      </c>
      <c r="K361" t="s">
        <v>1266</v>
      </c>
      <c r="L361" t="s">
        <v>6403</v>
      </c>
      <c r="M361" t="s">
        <v>27947</v>
      </c>
    </row>
    <row r="362" spans="1:14" x14ac:dyDescent="0.35">
      <c r="A362" t="s">
        <v>435</v>
      </c>
      <c r="B362">
        <v>150</v>
      </c>
      <c r="C362">
        <v>90000000</v>
      </c>
      <c r="D362">
        <v>100853835</v>
      </c>
      <c r="E362" t="s">
        <v>24521</v>
      </c>
      <c r="F362" t="s">
        <v>37</v>
      </c>
      <c r="G362" t="s">
        <v>38</v>
      </c>
      <c r="H362">
        <v>7.4</v>
      </c>
      <c r="I362" t="s">
        <v>3409</v>
      </c>
      <c r="J362" t="s">
        <v>27947</v>
      </c>
      <c r="K362" t="s">
        <v>12332</v>
      </c>
      <c r="L362" t="s">
        <v>10413</v>
      </c>
    </row>
    <row r="363" spans="1:14" x14ac:dyDescent="0.35">
      <c r="A363" t="s">
        <v>1304</v>
      </c>
      <c r="B363">
        <v>119</v>
      </c>
      <c r="C363">
        <v>95000000</v>
      </c>
      <c r="D363">
        <v>73209340</v>
      </c>
      <c r="E363" t="s">
        <v>24522</v>
      </c>
      <c r="F363" t="s">
        <v>37</v>
      </c>
      <c r="G363" t="s">
        <v>38</v>
      </c>
      <c r="H363">
        <v>5.7</v>
      </c>
      <c r="I363" t="s">
        <v>1325</v>
      </c>
      <c r="J363" t="s">
        <v>6403</v>
      </c>
      <c r="K363" t="s">
        <v>12332</v>
      </c>
      <c r="L363" t="s">
        <v>10413</v>
      </c>
    </row>
    <row r="364" spans="1:14" x14ac:dyDescent="0.35">
      <c r="A364" t="s">
        <v>2213</v>
      </c>
      <c r="B364">
        <v>128</v>
      </c>
      <c r="C364">
        <v>80000000</v>
      </c>
      <c r="D364">
        <v>72515360</v>
      </c>
      <c r="E364" t="s">
        <v>24523</v>
      </c>
      <c r="F364" t="s">
        <v>2221</v>
      </c>
      <c r="G364" t="s">
        <v>56</v>
      </c>
      <c r="H364">
        <v>6.4</v>
      </c>
      <c r="I364" t="s">
        <v>27949</v>
      </c>
      <c r="J364" t="s">
        <v>27947</v>
      </c>
      <c r="K364" t="s">
        <v>10413</v>
      </c>
    </row>
    <row r="365" spans="1:14" x14ac:dyDescent="0.35">
      <c r="A365" t="s">
        <v>2222</v>
      </c>
      <c r="B365">
        <v>106</v>
      </c>
      <c r="C365">
        <v>90000000</v>
      </c>
      <c r="D365">
        <v>68558662</v>
      </c>
      <c r="E365" t="s">
        <v>24524</v>
      </c>
      <c r="F365" t="s">
        <v>37</v>
      </c>
      <c r="G365" t="s">
        <v>38</v>
      </c>
      <c r="H365">
        <v>5.9</v>
      </c>
      <c r="I365" t="s">
        <v>953</v>
      </c>
      <c r="J365" t="s">
        <v>18089</v>
      </c>
      <c r="K365" t="s">
        <v>1266</v>
      </c>
    </row>
    <row r="366" spans="1:14" x14ac:dyDescent="0.35">
      <c r="A366" t="s">
        <v>1605</v>
      </c>
      <c r="B366">
        <v>117</v>
      </c>
      <c r="C366">
        <v>95000000</v>
      </c>
      <c r="D366">
        <v>65653758</v>
      </c>
      <c r="E366" t="s">
        <v>24525</v>
      </c>
      <c r="F366" t="s">
        <v>37</v>
      </c>
      <c r="G366" t="s">
        <v>38</v>
      </c>
      <c r="H366">
        <v>5.5</v>
      </c>
      <c r="I366" t="s">
        <v>1325</v>
      </c>
      <c r="J366" t="s">
        <v>953</v>
      </c>
      <c r="K366" t="s">
        <v>1266</v>
      </c>
    </row>
    <row r="367" spans="1:14" x14ac:dyDescent="0.35">
      <c r="A367" t="s">
        <v>1071</v>
      </c>
      <c r="B367">
        <v>129</v>
      </c>
      <c r="C367">
        <v>90000000</v>
      </c>
      <c r="D367">
        <v>64685359</v>
      </c>
      <c r="E367" t="s">
        <v>24526</v>
      </c>
      <c r="F367" t="s">
        <v>37</v>
      </c>
      <c r="G367" t="s">
        <v>38</v>
      </c>
      <c r="H367">
        <v>6.9</v>
      </c>
      <c r="I367" t="s">
        <v>1325</v>
      </c>
      <c r="J367" t="s">
        <v>953</v>
      </c>
      <c r="K367" t="s">
        <v>1671</v>
      </c>
      <c r="L367" t="s">
        <v>27949</v>
      </c>
      <c r="M367" t="s">
        <v>27947</v>
      </c>
      <c r="N367" t="s">
        <v>10413</v>
      </c>
    </row>
    <row r="368" spans="1:14" x14ac:dyDescent="0.35">
      <c r="A368" t="s">
        <v>1198</v>
      </c>
      <c r="B368">
        <v>116</v>
      </c>
      <c r="C368">
        <v>68000000</v>
      </c>
      <c r="D368">
        <v>61355436</v>
      </c>
      <c r="E368" t="s">
        <v>24527</v>
      </c>
      <c r="F368" t="s">
        <v>37</v>
      </c>
      <c r="G368" t="s">
        <v>38</v>
      </c>
      <c r="H368">
        <v>6.2</v>
      </c>
      <c r="I368" t="s">
        <v>1325</v>
      </c>
      <c r="J368" t="s">
        <v>953</v>
      </c>
      <c r="K368" t="s">
        <v>19711</v>
      </c>
      <c r="L368" t="s">
        <v>12332</v>
      </c>
      <c r="M368" t="s">
        <v>10413</v>
      </c>
    </row>
    <row r="369" spans="1:13" x14ac:dyDescent="0.35">
      <c r="A369" t="s">
        <v>1739</v>
      </c>
      <c r="B369">
        <v>114</v>
      </c>
      <c r="C369">
        <v>92000000</v>
      </c>
      <c r="D369">
        <v>26871</v>
      </c>
      <c r="E369" t="s">
        <v>24528</v>
      </c>
      <c r="F369" t="s">
        <v>37</v>
      </c>
      <c r="G369" t="s">
        <v>767</v>
      </c>
      <c r="H369">
        <v>7</v>
      </c>
      <c r="I369" t="s">
        <v>1325</v>
      </c>
      <c r="J369" t="s">
        <v>27949</v>
      </c>
      <c r="K369" t="s">
        <v>10413</v>
      </c>
    </row>
    <row r="370" spans="1:13" x14ac:dyDescent="0.35">
      <c r="A370" t="s">
        <v>2246</v>
      </c>
      <c r="B370">
        <v>114</v>
      </c>
      <c r="C370">
        <v>90000000</v>
      </c>
      <c r="D370">
        <v>60874615</v>
      </c>
      <c r="E370" t="s">
        <v>24529</v>
      </c>
      <c r="F370" t="s">
        <v>37</v>
      </c>
      <c r="G370" t="s">
        <v>38</v>
      </c>
      <c r="H370">
        <v>5.6</v>
      </c>
      <c r="I370" t="s">
        <v>953</v>
      </c>
      <c r="J370" t="s">
        <v>12332</v>
      </c>
      <c r="K370" t="s">
        <v>10413</v>
      </c>
    </row>
    <row r="371" spans="1:13" x14ac:dyDescent="0.35">
      <c r="A371" t="s">
        <v>1278</v>
      </c>
      <c r="B371">
        <v>96</v>
      </c>
      <c r="C371">
        <v>90000000</v>
      </c>
      <c r="D371">
        <v>143618384</v>
      </c>
      <c r="E371" t="s">
        <v>24530</v>
      </c>
      <c r="F371" t="s">
        <v>37</v>
      </c>
      <c r="G371" t="s">
        <v>38</v>
      </c>
      <c r="H371">
        <v>7</v>
      </c>
      <c r="I371" t="s">
        <v>953</v>
      </c>
      <c r="J371" t="s">
        <v>11526</v>
      </c>
      <c r="K371" t="s">
        <v>1671</v>
      </c>
      <c r="L371" t="s">
        <v>18089</v>
      </c>
      <c r="M371" t="s">
        <v>17378</v>
      </c>
    </row>
    <row r="372" spans="1:13" x14ac:dyDescent="0.35">
      <c r="A372" t="s">
        <v>1252</v>
      </c>
      <c r="B372">
        <v>132</v>
      </c>
      <c r="C372">
        <v>100000000</v>
      </c>
      <c r="D372">
        <v>58220776</v>
      </c>
      <c r="E372" t="s">
        <v>24531</v>
      </c>
      <c r="F372" t="s">
        <v>37</v>
      </c>
      <c r="G372" t="s">
        <v>38</v>
      </c>
      <c r="H372">
        <v>6.8</v>
      </c>
      <c r="I372" t="s">
        <v>1671</v>
      </c>
      <c r="J372" t="s">
        <v>3409</v>
      </c>
      <c r="K372" t="s">
        <v>12332</v>
      </c>
    </row>
    <row r="373" spans="1:13" x14ac:dyDescent="0.35">
      <c r="A373" t="s">
        <v>2260</v>
      </c>
      <c r="B373">
        <v>104</v>
      </c>
      <c r="C373">
        <v>90000000</v>
      </c>
      <c r="D373">
        <v>47474112</v>
      </c>
      <c r="E373" t="s">
        <v>24532</v>
      </c>
      <c r="F373" t="s">
        <v>37</v>
      </c>
      <c r="G373" t="s">
        <v>38</v>
      </c>
      <c r="H373">
        <v>5.4</v>
      </c>
      <c r="I373" t="s">
        <v>1325</v>
      </c>
      <c r="J373" t="s">
        <v>3409</v>
      </c>
      <c r="K373" t="s">
        <v>12332</v>
      </c>
      <c r="L373" t="s">
        <v>10413</v>
      </c>
    </row>
    <row r="374" spans="1:13" x14ac:dyDescent="0.35">
      <c r="A374" t="s">
        <v>2266</v>
      </c>
      <c r="B374">
        <v>111</v>
      </c>
      <c r="C374">
        <v>86000000</v>
      </c>
      <c r="D374">
        <v>42877165</v>
      </c>
      <c r="E374" t="s">
        <v>24533</v>
      </c>
      <c r="F374" t="s">
        <v>37</v>
      </c>
      <c r="G374" t="s">
        <v>38</v>
      </c>
      <c r="H374">
        <v>6.1</v>
      </c>
      <c r="I374" t="s">
        <v>1325</v>
      </c>
      <c r="J374" t="s">
        <v>27949</v>
      </c>
      <c r="K374" t="s">
        <v>3409</v>
      </c>
      <c r="L374" t="s">
        <v>10413</v>
      </c>
    </row>
    <row r="375" spans="1:13" x14ac:dyDescent="0.35">
      <c r="A375" t="s">
        <v>2271</v>
      </c>
      <c r="B375">
        <v>138</v>
      </c>
      <c r="C375">
        <v>100000000</v>
      </c>
      <c r="D375">
        <v>35168677</v>
      </c>
      <c r="E375" t="s">
        <v>24534</v>
      </c>
      <c r="F375" t="s">
        <v>37</v>
      </c>
      <c r="G375" t="s">
        <v>56</v>
      </c>
      <c r="H375">
        <v>6.7</v>
      </c>
      <c r="I375" t="s">
        <v>3409</v>
      </c>
      <c r="J375" t="s">
        <v>22704</v>
      </c>
      <c r="K375" t="s">
        <v>10413</v>
      </c>
      <c r="L375" t="s">
        <v>25958</v>
      </c>
    </row>
    <row r="376" spans="1:13" x14ac:dyDescent="0.35">
      <c r="A376" t="s">
        <v>2277</v>
      </c>
      <c r="B376">
        <v>129</v>
      </c>
      <c r="C376">
        <v>20000000</v>
      </c>
      <c r="D376">
        <v>37567440</v>
      </c>
      <c r="E376" t="s">
        <v>24535</v>
      </c>
      <c r="F376" t="s">
        <v>37</v>
      </c>
      <c r="G376" t="s">
        <v>38</v>
      </c>
      <c r="H376">
        <v>6.9</v>
      </c>
      <c r="I376" t="s">
        <v>953</v>
      </c>
      <c r="J376" t="s">
        <v>1266</v>
      </c>
    </row>
    <row r="377" spans="1:13" x14ac:dyDescent="0.35">
      <c r="A377" t="s">
        <v>850</v>
      </c>
      <c r="B377">
        <v>144</v>
      </c>
      <c r="C377">
        <v>88000000</v>
      </c>
      <c r="D377">
        <v>61644321</v>
      </c>
      <c r="E377" t="s">
        <v>24536</v>
      </c>
      <c r="F377" t="s">
        <v>37</v>
      </c>
      <c r="G377" t="s">
        <v>38</v>
      </c>
      <c r="H377">
        <v>8</v>
      </c>
      <c r="I377" t="s">
        <v>13307</v>
      </c>
      <c r="J377" t="s">
        <v>3409</v>
      </c>
      <c r="K377" t="s">
        <v>27948</v>
      </c>
    </row>
    <row r="378" spans="1:13" x14ac:dyDescent="0.35">
      <c r="A378" t="s">
        <v>2289</v>
      </c>
      <c r="B378">
        <v>110</v>
      </c>
      <c r="C378">
        <v>90000000</v>
      </c>
      <c r="D378">
        <v>190562</v>
      </c>
      <c r="E378" t="s">
        <v>24537</v>
      </c>
      <c r="F378" t="s">
        <v>37</v>
      </c>
      <c r="G378" t="s">
        <v>56</v>
      </c>
      <c r="H378">
        <v>4.4000000000000004</v>
      </c>
      <c r="I378" t="s">
        <v>1325</v>
      </c>
      <c r="J378" t="s">
        <v>18089</v>
      </c>
      <c r="K378" t="s">
        <v>1266</v>
      </c>
      <c r="L378" t="s">
        <v>17378</v>
      </c>
    </row>
    <row r="379" spans="1:13" x14ac:dyDescent="0.35">
      <c r="A379" t="s">
        <v>2296</v>
      </c>
      <c r="B379">
        <v>140</v>
      </c>
      <c r="C379">
        <v>87000000</v>
      </c>
      <c r="D379">
        <v>120147445</v>
      </c>
      <c r="E379" t="s">
        <v>24538</v>
      </c>
      <c r="F379" t="s">
        <v>37</v>
      </c>
      <c r="G379" t="s">
        <v>38</v>
      </c>
      <c r="H379">
        <v>7.3</v>
      </c>
      <c r="I379" t="s">
        <v>3409</v>
      </c>
      <c r="J379" t="s">
        <v>22704</v>
      </c>
      <c r="K379" t="s">
        <v>27948</v>
      </c>
    </row>
    <row r="380" spans="1:13" x14ac:dyDescent="0.35">
      <c r="A380" t="s">
        <v>1605</v>
      </c>
      <c r="B380">
        <v>113</v>
      </c>
      <c r="C380">
        <v>92000000</v>
      </c>
      <c r="D380">
        <v>241688385</v>
      </c>
      <c r="E380" t="s">
        <v>24539</v>
      </c>
      <c r="F380" t="s">
        <v>37</v>
      </c>
      <c r="G380" t="s">
        <v>38</v>
      </c>
      <c r="H380">
        <v>6.3</v>
      </c>
      <c r="I380" t="s">
        <v>1325</v>
      </c>
      <c r="J380" t="s">
        <v>953</v>
      </c>
      <c r="K380" t="s">
        <v>3409</v>
      </c>
      <c r="L380" t="s">
        <v>10413</v>
      </c>
    </row>
    <row r="381" spans="1:13" x14ac:dyDescent="0.35">
      <c r="A381" t="s">
        <v>435</v>
      </c>
      <c r="B381">
        <v>143</v>
      </c>
      <c r="C381">
        <v>90000000</v>
      </c>
      <c r="D381">
        <v>233630478</v>
      </c>
      <c r="E381" t="s">
        <v>24540</v>
      </c>
      <c r="F381" t="s">
        <v>37</v>
      </c>
      <c r="G381" t="s">
        <v>38</v>
      </c>
      <c r="H381">
        <v>7.7</v>
      </c>
      <c r="I381" t="s">
        <v>953</v>
      </c>
      <c r="J381" t="s">
        <v>3409</v>
      </c>
      <c r="K381" t="s">
        <v>19711</v>
      </c>
    </row>
    <row r="382" spans="1:13" x14ac:dyDescent="0.35">
      <c r="A382" t="s">
        <v>845</v>
      </c>
      <c r="B382">
        <v>108</v>
      </c>
      <c r="C382">
        <v>100000000</v>
      </c>
      <c r="D382">
        <v>197992827</v>
      </c>
      <c r="E382" t="s">
        <v>24541</v>
      </c>
      <c r="F382" t="s">
        <v>37</v>
      </c>
      <c r="G382" t="s">
        <v>38</v>
      </c>
      <c r="H382">
        <v>6.5</v>
      </c>
      <c r="I382" t="s">
        <v>11526</v>
      </c>
      <c r="J382" t="s">
        <v>1671</v>
      </c>
      <c r="K382" t="s">
        <v>18089</v>
      </c>
      <c r="L382" t="s">
        <v>17378</v>
      </c>
      <c r="M382" t="s">
        <v>19711</v>
      </c>
    </row>
    <row r="383" spans="1:13" x14ac:dyDescent="0.35">
      <c r="A383" t="s">
        <v>1155</v>
      </c>
      <c r="B383">
        <v>108</v>
      </c>
      <c r="C383">
        <v>75000000</v>
      </c>
      <c r="D383">
        <v>176049130</v>
      </c>
      <c r="E383" t="s">
        <v>24542</v>
      </c>
      <c r="F383" t="s">
        <v>37</v>
      </c>
      <c r="G383" t="s">
        <v>38</v>
      </c>
      <c r="H383">
        <v>7.8</v>
      </c>
      <c r="I383" t="s">
        <v>1325</v>
      </c>
      <c r="J383" t="s">
        <v>27947</v>
      </c>
      <c r="K383" t="s">
        <v>10413</v>
      </c>
    </row>
    <row r="384" spans="1:13" x14ac:dyDescent="0.35">
      <c r="A384" t="s">
        <v>710</v>
      </c>
      <c r="B384">
        <v>124</v>
      </c>
      <c r="C384">
        <v>85000000</v>
      </c>
      <c r="D384">
        <v>172620724</v>
      </c>
      <c r="E384" t="s">
        <v>24543</v>
      </c>
      <c r="F384" t="s">
        <v>37</v>
      </c>
      <c r="G384" t="s">
        <v>38</v>
      </c>
      <c r="H384">
        <v>6.4</v>
      </c>
      <c r="I384" t="s">
        <v>1325</v>
      </c>
      <c r="J384" t="s">
        <v>953</v>
      </c>
      <c r="K384" t="s">
        <v>3409</v>
      </c>
      <c r="L384" t="s">
        <v>10413</v>
      </c>
    </row>
    <row r="385" spans="1:14" x14ac:dyDescent="0.35">
      <c r="A385" t="s">
        <v>1526</v>
      </c>
      <c r="B385">
        <v>116</v>
      </c>
      <c r="C385">
        <v>85000000</v>
      </c>
      <c r="D385">
        <v>183405771</v>
      </c>
      <c r="E385" t="s">
        <v>24544</v>
      </c>
      <c r="F385" t="s">
        <v>37</v>
      </c>
      <c r="G385" t="s">
        <v>38</v>
      </c>
      <c r="H385">
        <v>7.8</v>
      </c>
      <c r="I385" t="s">
        <v>27949</v>
      </c>
      <c r="J385" t="s">
        <v>10413</v>
      </c>
    </row>
    <row r="386" spans="1:14" x14ac:dyDescent="0.35">
      <c r="A386" t="s">
        <v>2331</v>
      </c>
      <c r="B386">
        <v>110</v>
      </c>
      <c r="C386">
        <v>75000000</v>
      </c>
      <c r="D386">
        <v>20315324</v>
      </c>
      <c r="E386" t="s">
        <v>24545</v>
      </c>
      <c r="F386" t="s">
        <v>37</v>
      </c>
      <c r="G386" t="s">
        <v>767</v>
      </c>
      <c r="H386">
        <v>5.8</v>
      </c>
      <c r="I386" t="s">
        <v>1325</v>
      </c>
      <c r="J386" t="s">
        <v>953</v>
      </c>
      <c r="K386" t="s">
        <v>19711</v>
      </c>
    </row>
    <row r="387" spans="1:14" x14ac:dyDescent="0.35">
      <c r="A387" t="s">
        <v>2335</v>
      </c>
      <c r="B387">
        <v>91</v>
      </c>
      <c r="C387">
        <v>85000000</v>
      </c>
      <c r="D387">
        <v>148313048</v>
      </c>
      <c r="E387" t="s">
        <v>24546</v>
      </c>
      <c r="F387" t="s">
        <v>37</v>
      </c>
      <c r="G387" t="s">
        <v>38</v>
      </c>
      <c r="H387">
        <v>7.1</v>
      </c>
      <c r="I387" t="s">
        <v>11526</v>
      </c>
      <c r="J387" t="s">
        <v>1671</v>
      </c>
      <c r="K387" t="s">
        <v>18089</v>
      </c>
      <c r="L387" t="s">
        <v>1266</v>
      </c>
    </row>
    <row r="388" spans="1:14" x14ac:dyDescent="0.35">
      <c r="A388" t="s">
        <v>2339</v>
      </c>
      <c r="B388">
        <v>107</v>
      </c>
      <c r="C388">
        <v>85000000</v>
      </c>
      <c r="D388">
        <v>127706877</v>
      </c>
      <c r="E388" t="s">
        <v>24547</v>
      </c>
      <c r="F388" t="s">
        <v>37</v>
      </c>
      <c r="G388" t="s">
        <v>38</v>
      </c>
      <c r="H388">
        <v>7.1</v>
      </c>
      <c r="I388" t="s">
        <v>11526</v>
      </c>
      <c r="J388" t="s">
        <v>1671</v>
      </c>
      <c r="K388" t="s">
        <v>18089</v>
      </c>
      <c r="L388" t="s">
        <v>1266</v>
      </c>
      <c r="M388" t="s">
        <v>17378</v>
      </c>
      <c r="N388" t="s">
        <v>19711</v>
      </c>
    </row>
    <row r="389" spans="1:14" x14ac:dyDescent="0.35">
      <c r="A389" t="s">
        <v>2354</v>
      </c>
      <c r="B389">
        <v>115</v>
      </c>
      <c r="C389">
        <v>85000000</v>
      </c>
      <c r="D389">
        <v>126149655</v>
      </c>
      <c r="E389" t="s">
        <v>24548</v>
      </c>
      <c r="F389" t="s">
        <v>37</v>
      </c>
      <c r="G389" t="s">
        <v>38</v>
      </c>
      <c r="H389">
        <v>6.8</v>
      </c>
      <c r="I389" t="s">
        <v>1325</v>
      </c>
      <c r="J389" t="s">
        <v>27949</v>
      </c>
      <c r="K389" t="s">
        <v>27947</v>
      </c>
      <c r="L389" t="s">
        <v>10413</v>
      </c>
    </row>
    <row r="390" spans="1:14" x14ac:dyDescent="0.35">
      <c r="A390" t="s">
        <v>2339</v>
      </c>
      <c r="B390">
        <v>100</v>
      </c>
      <c r="C390">
        <v>85000000</v>
      </c>
      <c r="D390">
        <v>66941559</v>
      </c>
      <c r="E390" t="s">
        <v>24549</v>
      </c>
      <c r="F390" t="s">
        <v>37</v>
      </c>
      <c r="G390" t="s">
        <v>38</v>
      </c>
      <c r="H390">
        <v>4.8</v>
      </c>
      <c r="I390" t="s">
        <v>953</v>
      </c>
      <c r="J390" t="s">
        <v>1671</v>
      </c>
      <c r="K390" t="s">
        <v>18089</v>
      </c>
    </row>
    <row r="391" spans="1:14" x14ac:dyDescent="0.35">
      <c r="A391" t="s">
        <v>260</v>
      </c>
      <c r="B391">
        <v>104</v>
      </c>
      <c r="C391">
        <v>75000000</v>
      </c>
      <c r="D391">
        <v>78009155</v>
      </c>
      <c r="E391" t="s">
        <v>24550</v>
      </c>
      <c r="F391" t="s">
        <v>37</v>
      </c>
      <c r="G391" t="s">
        <v>38</v>
      </c>
      <c r="H391">
        <v>6.2</v>
      </c>
      <c r="I391" t="s">
        <v>1325</v>
      </c>
      <c r="J391" t="s">
        <v>1671</v>
      </c>
      <c r="K391" t="s">
        <v>27949</v>
      </c>
    </row>
    <row r="392" spans="1:14" x14ac:dyDescent="0.35">
      <c r="A392" t="s">
        <v>2367</v>
      </c>
      <c r="B392">
        <v>138</v>
      </c>
      <c r="C392">
        <v>85000000</v>
      </c>
      <c r="D392">
        <v>63224849</v>
      </c>
      <c r="E392" t="s">
        <v>24551</v>
      </c>
      <c r="F392" t="s">
        <v>37</v>
      </c>
      <c r="G392" t="s">
        <v>38</v>
      </c>
      <c r="H392">
        <v>6.9</v>
      </c>
      <c r="I392" t="s">
        <v>1671</v>
      </c>
      <c r="J392" t="s">
        <v>19711</v>
      </c>
    </row>
    <row r="393" spans="1:14" x14ac:dyDescent="0.35">
      <c r="A393" t="s">
        <v>1739</v>
      </c>
      <c r="B393">
        <v>140</v>
      </c>
      <c r="C393">
        <v>90000000</v>
      </c>
      <c r="D393">
        <v>111544445</v>
      </c>
      <c r="E393" t="s">
        <v>24552</v>
      </c>
      <c r="F393" t="s">
        <v>37</v>
      </c>
      <c r="G393" t="s">
        <v>38</v>
      </c>
      <c r="H393">
        <v>7.3</v>
      </c>
      <c r="I393" t="s">
        <v>1325</v>
      </c>
      <c r="J393" t="s">
        <v>27949</v>
      </c>
      <c r="K393" t="s">
        <v>3409</v>
      </c>
      <c r="L393" t="s">
        <v>27947</v>
      </c>
      <c r="M393" t="s">
        <v>10413</v>
      </c>
    </row>
    <row r="394" spans="1:14" x14ac:dyDescent="0.35">
      <c r="A394" t="s">
        <v>2367</v>
      </c>
      <c r="B394">
        <v>120</v>
      </c>
      <c r="C394">
        <v>85000000</v>
      </c>
      <c r="D394">
        <v>112703470</v>
      </c>
      <c r="E394" t="s">
        <v>24553</v>
      </c>
      <c r="F394" t="s">
        <v>37</v>
      </c>
      <c r="G394" t="s">
        <v>38</v>
      </c>
      <c r="H394">
        <v>6.6</v>
      </c>
      <c r="I394" t="s">
        <v>1671</v>
      </c>
      <c r="J394" t="s">
        <v>3409</v>
      </c>
      <c r="K394" t="s">
        <v>19711</v>
      </c>
    </row>
    <row r="395" spans="1:14" x14ac:dyDescent="0.35">
      <c r="A395" t="s">
        <v>1526</v>
      </c>
      <c r="B395">
        <v>122</v>
      </c>
      <c r="C395">
        <v>85000000</v>
      </c>
      <c r="D395">
        <v>117144465</v>
      </c>
      <c r="E395" t="s">
        <v>24554</v>
      </c>
      <c r="F395" t="s">
        <v>37</v>
      </c>
      <c r="G395" t="s">
        <v>38</v>
      </c>
      <c r="H395">
        <v>6.9</v>
      </c>
      <c r="I395" t="s">
        <v>27949</v>
      </c>
      <c r="J395" t="s">
        <v>10413</v>
      </c>
    </row>
    <row r="396" spans="1:14" x14ac:dyDescent="0.35">
      <c r="A396" t="s">
        <v>2386</v>
      </c>
      <c r="B396">
        <v>83</v>
      </c>
      <c r="C396">
        <v>85000000</v>
      </c>
      <c r="D396">
        <v>84303558</v>
      </c>
      <c r="E396" t="s">
        <v>24555</v>
      </c>
      <c r="F396" t="s">
        <v>37</v>
      </c>
      <c r="G396" t="s">
        <v>38</v>
      </c>
      <c r="H396">
        <v>6.2</v>
      </c>
      <c r="I396" t="s">
        <v>953</v>
      </c>
      <c r="J396" t="s">
        <v>11526</v>
      </c>
      <c r="K396" t="s">
        <v>1671</v>
      </c>
      <c r="L396" t="s">
        <v>18089</v>
      </c>
    </row>
    <row r="397" spans="1:14" x14ac:dyDescent="0.35">
      <c r="A397" t="s">
        <v>2392</v>
      </c>
      <c r="B397">
        <v>139</v>
      </c>
      <c r="C397">
        <v>85000000</v>
      </c>
      <c r="D397">
        <v>150832203</v>
      </c>
      <c r="E397" t="s">
        <v>24556</v>
      </c>
      <c r="F397" t="s">
        <v>37</v>
      </c>
      <c r="G397" t="s">
        <v>38</v>
      </c>
      <c r="H397">
        <v>6.7</v>
      </c>
      <c r="I397" t="s">
        <v>953</v>
      </c>
      <c r="J397" t="s">
        <v>27947</v>
      </c>
      <c r="K397" t="s">
        <v>12332</v>
      </c>
    </row>
    <row r="398" spans="1:14" x14ac:dyDescent="0.35">
      <c r="A398" t="s">
        <v>2396</v>
      </c>
      <c r="B398">
        <v>131</v>
      </c>
      <c r="C398">
        <v>68000000</v>
      </c>
      <c r="D398">
        <v>51396781</v>
      </c>
      <c r="E398" t="s">
        <v>24557</v>
      </c>
      <c r="F398" t="s">
        <v>37</v>
      </c>
      <c r="G398" t="s">
        <v>38</v>
      </c>
      <c r="H398">
        <v>7.6</v>
      </c>
      <c r="I398" t="s">
        <v>3409</v>
      </c>
      <c r="J398" t="s">
        <v>22704</v>
      </c>
      <c r="K398" t="s">
        <v>25958</v>
      </c>
    </row>
    <row r="399" spans="1:14" x14ac:dyDescent="0.35">
      <c r="A399" t="s">
        <v>225</v>
      </c>
      <c r="B399">
        <v>104</v>
      </c>
      <c r="C399">
        <v>85000000</v>
      </c>
      <c r="D399">
        <v>47592825</v>
      </c>
      <c r="E399" t="s">
        <v>24558</v>
      </c>
      <c r="F399" t="s">
        <v>37</v>
      </c>
      <c r="G399" t="s">
        <v>38</v>
      </c>
      <c r="H399">
        <v>6.7</v>
      </c>
      <c r="I399" t="s">
        <v>1325</v>
      </c>
      <c r="J399" t="s">
        <v>953</v>
      </c>
      <c r="K399" t="s">
        <v>1671</v>
      </c>
      <c r="L399" t="s">
        <v>10413</v>
      </c>
    </row>
    <row r="400" spans="1:14" x14ac:dyDescent="0.35">
      <c r="A400" t="s">
        <v>1311</v>
      </c>
      <c r="B400">
        <v>130</v>
      </c>
      <c r="C400">
        <v>70000000</v>
      </c>
      <c r="D400">
        <v>50016394</v>
      </c>
      <c r="E400" t="s">
        <v>24559</v>
      </c>
      <c r="F400" t="s">
        <v>37</v>
      </c>
      <c r="G400" t="s">
        <v>38</v>
      </c>
      <c r="H400">
        <v>6.2</v>
      </c>
      <c r="I400" t="s">
        <v>1325</v>
      </c>
      <c r="J400" t="s">
        <v>953</v>
      </c>
      <c r="K400" t="s">
        <v>1671</v>
      </c>
      <c r="L400" t="s">
        <v>1266</v>
      </c>
    </row>
    <row r="401" spans="1:13" x14ac:dyDescent="0.35">
      <c r="A401" t="s">
        <v>157</v>
      </c>
      <c r="B401">
        <v>145</v>
      </c>
      <c r="C401">
        <v>85000000</v>
      </c>
      <c r="D401">
        <v>57010853</v>
      </c>
      <c r="E401" t="s">
        <v>24560</v>
      </c>
      <c r="F401" t="s">
        <v>37</v>
      </c>
      <c r="G401" t="s">
        <v>38</v>
      </c>
      <c r="H401">
        <v>7.3</v>
      </c>
      <c r="I401" t="s">
        <v>3409</v>
      </c>
      <c r="J401" t="s">
        <v>19711</v>
      </c>
    </row>
    <row r="402" spans="1:13" x14ac:dyDescent="0.35">
      <c r="A402" t="s">
        <v>408</v>
      </c>
      <c r="B402">
        <v>104</v>
      </c>
      <c r="C402">
        <v>85000000</v>
      </c>
      <c r="D402">
        <v>62494975</v>
      </c>
      <c r="E402" t="s">
        <v>24561</v>
      </c>
      <c r="F402" t="s">
        <v>37</v>
      </c>
      <c r="G402" t="s">
        <v>38</v>
      </c>
      <c r="H402">
        <v>6</v>
      </c>
      <c r="I402" t="s">
        <v>1325</v>
      </c>
      <c r="J402" t="s">
        <v>27949</v>
      </c>
      <c r="K402" t="s">
        <v>10413</v>
      </c>
    </row>
    <row r="403" spans="1:13" x14ac:dyDescent="0.35">
      <c r="A403" t="s">
        <v>2423</v>
      </c>
      <c r="B403">
        <v>97</v>
      </c>
      <c r="C403">
        <v>100000000</v>
      </c>
      <c r="D403">
        <v>46440491</v>
      </c>
      <c r="E403" t="s">
        <v>24562</v>
      </c>
      <c r="F403" t="s">
        <v>37</v>
      </c>
      <c r="G403" t="s">
        <v>56</v>
      </c>
      <c r="H403">
        <v>7.1</v>
      </c>
      <c r="I403" t="s">
        <v>953</v>
      </c>
      <c r="J403" t="s">
        <v>11526</v>
      </c>
      <c r="K403" t="s">
        <v>1671</v>
      </c>
      <c r="L403" t="s">
        <v>18089</v>
      </c>
      <c r="M403" t="s">
        <v>1266</v>
      </c>
    </row>
    <row r="404" spans="1:13" x14ac:dyDescent="0.35">
      <c r="A404" t="s">
        <v>2429</v>
      </c>
      <c r="B404">
        <v>178</v>
      </c>
      <c r="C404">
        <v>90000000</v>
      </c>
      <c r="D404">
        <v>44606335</v>
      </c>
      <c r="E404" t="s">
        <v>24563</v>
      </c>
      <c r="F404" t="s">
        <v>37</v>
      </c>
      <c r="G404" t="s">
        <v>38</v>
      </c>
      <c r="H404">
        <v>7.1</v>
      </c>
      <c r="I404" t="s">
        <v>3409</v>
      </c>
      <c r="J404" t="s">
        <v>1266</v>
      </c>
      <c r="K404" t="s">
        <v>19711</v>
      </c>
    </row>
    <row r="405" spans="1:13" x14ac:dyDescent="0.35">
      <c r="A405" t="s">
        <v>2433</v>
      </c>
      <c r="B405">
        <v>108</v>
      </c>
      <c r="C405">
        <v>85000000</v>
      </c>
      <c r="D405">
        <v>40048332</v>
      </c>
      <c r="E405" t="s">
        <v>24564</v>
      </c>
      <c r="F405" t="s">
        <v>37</v>
      </c>
      <c r="G405" t="s">
        <v>38</v>
      </c>
      <c r="H405">
        <v>5.5</v>
      </c>
      <c r="I405" t="s">
        <v>1325</v>
      </c>
      <c r="J405" t="s">
        <v>3409</v>
      </c>
      <c r="K405" t="s">
        <v>10413</v>
      </c>
    </row>
    <row r="406" spans="1:13" x14ac:dyDescent="0.35">
      <c r="A406" t="s">
        <v>2448</v>
      </c>
      <c r="B406">
        <v>106</v>
      </c>
      <c r="C406">
        <v>85000000</v>
      </c>
      <c r="D406">
        <v>64933670</v>
      </c>
      <c r="E406" t="s">
        <v>24565</v>
      </c>
      <c r="F406" t="s">
        <v>37</v>
      </c>
      <c r="G406" t="s">
        <v>38</v>
      </c>
      <c r="H406">
        <v>5.6</v>
      </c>
      <c r="I406" t="s">
        <v>953</v>
      </c>
      <c r="J406" t="s">
        <v>1671</v>
      </c>
      <c r="K406" t="s">
        <v>3409</v>
      </c>
      <c r="L406" t="s">
        <v>18089</v>
      </c>
      <c r="M406" t="s">
        <v>1266</v>
      </c>
    </row>
    <row r="407" spans="1:13" x14ac:dyDescent="0.35">
      <c r="A407" t="s">
        <v>2453</v>
      </c>
      <c r="B407">
        <v>112</v>
      </c>
      <c r="C407">
        <v>60000000</v>
      </c>
      <c r="D407">
        <v>31494270</v>
      </c>
      <c r="E407" t="s">
        <v>24566</v>
      </c>
      <c r="F407" t="s">
        <v>37</v>
      </c>
      <c r="G407" t="s">
        <v>38</v>
      </c>
      <c r="H407">
        <v>7.5</v>
      </c>
      <c r="I407" t="s">
        <v>1325</v>
      </c>
      <c r="J407" t="s">
        <v>1671</v>
      </c>
      <c r="K407" t="s">
        <v>1266</v>
      </c>
      <c r="L407" t="s">
        <v>19711</v>
      </c>
    </row>
    <row r="408" spans="1:13" x14ac:dyDescent="0.35">
      <c r="A408" t="s">
        <v>2461</v>
      </c>
      <c r="B408">
        <v>135</v>
      </c>
      <c r="C408">
        <v>60000000</v>
      </c>
      <c r="D408">
        <v>31111260</v>
      </c>
      <c r="E408" t="s">
        <v>24567</v>
      </c>
      <c r="F408" t="s">
        <v>37</v>
      </c>
      <c r="G408" t="s">
        <v>38</v>
      </c>
      <c r="H408">
        <v>5.4</v>
      </c>
      <c r="I408" t="s">
        <v>1325</v>
      </c>
      <c r="J408" t="s">
        <v>953</v>
      </c>
      <c r="K408" t="s">
        <v>12332</v>
      </c>
      <c r="L408" t="s">
        <v>10413</v>
      </c>
    </row>
    <row r="409" spans="1:13" x14ac:dyDescent="0.35">
      <c r="A409" t="s">
        <v>2467</v>
      </c>
      <c r="B409">
        <v>109</v>
      </c>
      <c r="C409">
        <v>65000000</v>
      </c>
      <c r="D409">
        <v>123307945</v>
      </c>
      <c r="E409" t="s">
        <v>24568</v>
      </c>
      <c r="F409" t="s">
        <v>37</v>
      </c>
      <c r="G409" t="s">
        <v>38</v>
      </c>
      <c r="H409">
        <v>4.3</v>
      </c>
      <c r="I409" t="s">
        <v>1671</v>
      </c>
      <c r="J409" t="s">
        <v>19711</v>
      </c>
      <c r="K409" t="s">
        <v>12332</v>
      </c>
    </row>
    <row r="410" spans="1:13" x14ac:dyDescent="0.35">
      <c r="A410" t="s">
        <v>1575</v>
      </c>
      <c r="B410">
        <v>86</v>
      </c>
      <c r="C410">
        <v>84000000</v>
      </c>
      <c r="D410">
        <v>153288182</v>
      </c>
      <c r="E410" t="s">
        <v>24569</v>
      </c>
      <c r="F410" t="s">
        <v>37</v>
      </c>
      <c r="G410" t="s">
        <v>38</v>
      </c>
      <c r="H410">
        <v>4.9000000000000004</v>
      </c>
      <c r="I410" t="s">
        <v>953</v>
      </c>
      <c r="J410" t="s">
        <v>1671</v>
      </c>
      <c r="K410" t="s">
        <v>27947</v>
      </c>
    </row>
    <row r="411" spans="1:13" x14ac:dyDescent="0.35">
      <c r="A411" t="s">
        <v>2482</v>
      </c>
      <c r="B411">
        <v>95</v>
      </c>
      <c r="C411">
        <v>35000000</v>
      </c>
      <c r="D411">
        <v>13401683</v>
      </c>
      <c r="E411" t="s">
        <v>24570</v>
      </c>
      <c r="F411" t="s">
        <v>37</v>
      </c>
      <c r="G411" t="s">
        <v>56</v>
      </c>
      <c r="H411">
        <v>7.1</v>
      </c>
      <c r="I411" t="s">
        <v>1325</v>
      </c>
      <c r="J411" t="s">
        <v>12332</v>
      </c>
    </row>
    <row r="412" spans="1:13" x14ac:dyDescent="0.35">
      <c r="A412" t="s">
        <v>1627</v>
      </c>
      <c r="B412">
        <v>107</v>
      </c>
      <c r="C412">
        <v>70000000</v>
      </c>
      <c r="D412">
        <v>137340146</v>
      </c>
      <c r="E412" t="s">
        <v>24571</v>
      </c>
      <c r="F412" t="s">
        <v>37</v>
      </c>
      <c r="G412" t="s">
        <v>38</v>
      </c>
      <c r="H412">
        <v>6.4</v>
      </c>
      <c r="I412" t="s">
        <v>1671</v>
      </c>
      <c r="J412" t="s">
        <v>3409</v>
      </c>
      <c r="K412" t="s">
        <v>1266</v>
      </c>
      <c r="L412" t="s">
        <v>19711</v>
      </c>
    </row>
    <row r="413" spans="1:13" x14ac:dyDescent="0.35">
      <c r="A413" t="s">
        <v>1511</v>
      </c>
      <c r="B413">
        <v>82</v>
      </c>
      <c r="C413">
        <v>85000000</v>
      </c>
      <c r="D413">
        <v>43575716</v>
      </c>
      <c r="E413" t="s">
        <v>24572</v>
      </c>
      <c r="F413" t="s">
        <v>37</v>
      </c>
      <c r="G413" t="s">
        <v>38</v>
      </c>
      <c r="H413">
        <v>4.3</v>
      </c>
      <c r="I413" t="s">
        <v>1325</v>
      </c>
      <c r="J413" t="s">
        <v>1671</v>
      </c>
      <c r="K413" t="s">
        <v>18089</v>
      </c>
      <c r="L413" t="s">
        <v>1266</v>
      </c>
    </row>
    <row r="414" spans="1:13" x14ac:dyDescent="0.35">
      <c r="A414" t="s">
        <v>521</v>
      </c>
      <c r="B414">
        <v>88</v>
      </c>
      <c r="C414">
        <v>85000000</v>
      </c>
      <c r="D414">
        <v>80170146</v>
      </c>
      <c r="E414" t="s">
        <v>24573</v>
      </c>
      <c r="F414" t="s">
        <v>37</v>
      </c>
      <c r="G414" t="s">
        <v>38</v>
      </c>
      <c r="H414">
        <v>6.1</v>
      </c>
      <c r="I414" t="s">
        <v>1325</v>
      </c>
      <c r="J414" t="s">
        <v>953</v>
      </c>
      <c r="K414" t="s">
        <v>12332</v>
      </c>
      <c r="L414" t="s">
        <v>10413</v>
      </c>
    </row>
    <row r="415" spans="1:13" x14ac:dyDescent="0.35">
      <c r="A415" t="s">
        <v>378</v>
      </c>
      <c r="B415">
        <v>120</v>
      </c>
      <c r="C415">
        <v>85000000</v>
      </c>
      <c r="D415">
        <v>75754670</v>
      </c>
      <c r="E415" t="s">
        <v>24574</v>
      </c>
      <c r="F415" t="s">
        <v>37</v>
      </c>
      <c r="G415" t="s">
        <v>38</v>
      </c>
      <c r="H415">
        <v>7</v>
      </c>
      <c r="I415" t="s">
        <v>1325</v>
      </c>
      <c r="J415" t="s">
        <v>953</v>
      </c>
      <c r="K415" t="s">
        <v>1266</v>
      </c>
      <c r="L415" t="s">
        <v>6403</v>
      </c>
      <c r="M415" t="s">
        <v>12332</v>
      </c>
    </row>
    <row r="416" spans="1:13" x14ac:dyDescent="0.35">
      <c r="A416" t="s">
        <v>685</v>
      </c>
      <c r="B416">
        <v>162</v>
      </c>
      <c r="C416">
        <v>65000000</v>
      </c>
      <c r="D416">
        <v>33048353</v>
      </c>
      <c r="E416" t="s">
        <v>24575</v>
      </c>
      <c r="F416" t="s">
        <v>37</v>
      </c>
      <c r="G416" t="s">
        <v>38</v>
      </c>
      <c r="H416">
        <v>7.7</v>
      </c>
      <c r="I416" t="s">
        <v>27949</v>
      </c>
      <c r="J416" t="s">
        <v>3409</v>
      </c>
      <c r="K416" t="s">
        <v>22704</v>
      </c>
      <c r="L416" t="s">
        <v>27947</v>
      </c>
      <c r="M416" t="s">
        <v>10413</v>
      </c>
    </row>
    <row r="417" spans="1:15" x14ac:dyDescent="0.35">
      <c r="A417" t="s">
        <v>1516</v>
      </c>
      <c r="B417">
        <v>123</v>
      </c>
      <c r="C417">
        <v>82000000</v>
      </c>
      <c r="D417">
        <v>34543701</v>
      </c>
      <c r="E417" t="s">
        <v>24576</v>
      </c>
      <c r="F417" t="s">
        <v>37</v>
      </c>
      <c r="G417" t="s">
        <v>38</v>
      </c>
      <c r="H417">
        <v>5.9</v>
      </c>
      <c r="I417" t="s">
        <v>1325</v>
      </c>
      <c r="J417" t="s">
        <v>27947</v>
      </c>
      <c r="K417" t="s">
        <v>12332</v>
      </c>
      <c r="L417" t="s">
        <v>10413</v>
      </c>
    </row>
    <row r="418" spans="1:15" x14ac:dyDescent="0.35">
      <c r="A418" t="s">
        <v>514</v>
      </c>
      <c r="B418">
        <v>101</v>
      </c>
      <c r="C418">
        <v>81000000</v>
      </c>
      <c r="D418">
        <v>242589580</v>
      </c>
      <c r="E418" t="s">
        <v>24577</v>
      </c>
      <c r="F418" t="s">
        <v>37</v>
      </c>
      <c r="G418" t="s">
        <v>38</v>
      </c>
      <c r="H418">
        <v>6.7</v>
      </c>
      <c r="I418" t="s">
        <v>1671</v>
      </c>
      <c r="J418" t="s">
        <v>3409</v>
      </c>
    </row>
    <row r="419" spans="1:15" x14ac:dyDescent="0.35">
      <c r="A419" t="s">
        <v>1784</v>
      </c>
      <c r="B419">
        <v>113</v>
      </c>
      <c r="C419">
        <v>80000000</v>
      </c>
      <c r="D419">
        <v>102981571</v>
      </c>
      <c r="E419" t="s">
        <v>24578</v>
      </c>
      <c r="F419" t="s">
        <v>37</v>
      </c>
      <c r="G419" t="s">
        <v>38</v>
      </c>
      <c r="H419">
        <v>6.5</v>
      </c>
      <c r="I419" t="s">
        <v>1325</v>
      </c>
      <c r="J419" t="s">
        <v>953</v>
      </c>
      <c r="K419" t="s">
        <v>10413</v>
      </c>
    </row>
    <row r="420" spans="1:15" x14ac:dyDescent="0.35">
      <c r="A420" t="s">
        <v>2246</v>
      </c>
      <c r="B420">
        <v>110</v>
      </c>
      <c r="C420">
        <v>80000000</v>
      </c>
      <c r="D420">
        <v>180965237</v>
      </c>
      <c r="E420" t="s">
        <v>24579</v>
      </c>
      <c r="F420" t="s">
        <v>37</v>
      </c>
      <c r="G420" t="s">
        <v>38</v>
      </c>
      <c r="H420">
        <v>7.1</v>
      </c>
      <c r="I420" t="s">
        <v>1325</v>
      </c>
      <c r="J420" t="s">
        <v>953</v>
      </c>
      <c r="K420" t="s">
        <v>10413</v>
      </c>
    </row>
    <row r="421" spans="1:15" x14ac:dyDescent="0.35">
      <c r="A421" t="s">
        <v>2296</v>
      </c>
      <c r="B421">
        <v>142</v>
      </c>
      <c r="C421">
        <v>78000000</v>
      </c>
      <c r="D421">
        <v>407999255</v>
      </c>
      <c r="E421" t="s">
        <v>24580</v>
      </c>
      <c r="F421" t="s">
        <v>37</v>
      </c>
      <c r="G421" t="s">
        <v>38</v>
      </c>
      <c r="H421">
        <v>7.3</v>
      </c>
      <c r="I421" t="s">
        <v>953</v>
      </c>
      <c r="J421" t="s">
        <v>3409</v>
      </c>
      <c r="K421" t="s">
        <v>12332</v>
      </c>
      <c r="L421" t="s">
        <v>10413</v>
      </c>
    </row>
    <row r="422" spans="1:15" x14ac:dyDescent="0.35">
      <c r="A422" t="s">
        <v>2542</v>
      </c>
      <c r="B422">
        <v>102</v>
      </c>
      <c r="C422">
        <v>80000000</v>
      </c>
      <c r="D422">
        <v>254455986</v>
      </c>
      <c r="E422" t="s">
        <v>24581</v>
      </c>
      <c r="F422" t="s">
        <v>37</v>
      </c>
      <c r="G422" t="s">
        <v>38</v>
      </c>
      <c r="H422">
        <v>6.5</v>
      </c>
      <c r="I422" t="s">
        <v>1671</v>
      </c>
    </row>
    <row r="423" spans="1:15" x14ac:dyDescent="0.35">
      <c r="A423" t="s">
        <v>255</v>
      </c>
      <c r="B423">
        <v>126</v>
      </c>
      <c r="C423">
        <v>80000000</v>
      </c>
      <c r="D423">
        <v>162831698</v>
      </c>
      <c r="E423" t="s">
        <v>24582</v>
      </c>
      <c r="F423" t="s">
        <v>37</v>
      </c>
      <c r="G423" t="s">
        <v>38</v>
      </c>
      <c r="H423">
        <v>7</v>
      </c>
      <c r="I423" t="s">
        <v>1325</v>
      </c>
    </row>
    <row r="424" spans="1:15" x14ac:dyDescent="0.35">
      <c r="A424" t="s">
        <v>1175</v>
      </c>
      <c r="B424">
        <v>83</v>
      </c>
      <c r="C424">
        <v>80000000</v>
      </c>
      <c r="D424">
        <v>155019340</v>
      </c>
      <c r="E424" t="s">
        <v>24583</v>
      </c>
      <c r="F424" t="s">
        <v>37</v>
      </c>
      <c r="G424" t="s">
        <v>38</v>
      </c>
      <c r="H424">
        <v>6.8</v>
      </c>
      <c r="I424" t="s">
        <v>953</v>
      </c>
      <c r="J424" t="s">
        <v>11526</v>
      </c>
      <c r="K424" t="s">
        <v>1671</v>
      </c>
      <c r="L424" t="s">
        <v>18089</v>
      </c>
    </row>
    <row r="425" spans="1:15" x14ac:dyDescent="0.35">
      <c r="A425" t="s">
        <v>639</v>
      </c>
      <c r="B425">
        <v>85</v>
      </c>
      <c r="C425">
        <v>80000000</v>
      </c>
      <c r="D425">
        <v>145771527</v>
      </c>
      <c r="E425" t="s">
        <v>24584</v>
      </c>
      <c r="F425" t="s">
        <v>37</v>
      </c>
      <c r="G425" t="s">
        <v>38</v>
      </c>
      <c r="H425">
        <v>7.2</v>
      </c>
      <c r="I425" t="s">
        <v>953</v>
      </c>
      <c r="J425" t="s">
        <v>11526</v>
      </c>
      <c r="K425" t="s">
        <v>1671</v>
      </c>
      <c r="L425" t="s">
        <v>3409</v>
      </c>
      <c r="M425" t="s">
        <v>18089</v>
      </c>
      <c r="N425" t="s">
        <v>1266</v>
      </c>
      <c r="O425" t="s">
        <v>12332</v>
      </c>
    </row>
    <row r="426" spans="1:15" x14ac:dyDescent="0.35">
      <c r="A426" t="s">
        <v>2565</v>
      </c>
      <c r="B426">
        <v>120</v>
      </c>
      <c r="C426">
        <v>75000000</v>
      </c>
      <c r="D426">
        <v>140459099</v>
      </c>
      <c r="E426" t="s">
        <v>24585</v>
      </c>
      <c r="F426" t="s">
        <v>37</v>
      </c>
      <c r="G426" t="s">
        <v>38</v>
      </c>
      <c r="H426">
        <v>6.1</v>
      </c>
      <c r="I426" t="s">
        <v>1325</v>
      </c>
      <c r="J426" t="s">
        <v>3409</v>
      </c>
      <c r="K426" t="s">
        <v>19711</v>
      </c>
      <c r="L426" t="s">
        <v>12332</v>
      </c>
      <c r="M426" t="s">
        <v>10413</v>
      </c>
    </row>
    <row r="427" spans="1:15" x14ac:dyDescent="0.35">
      <c r="A427" t="s">
        <v>1007</v>
      </c>
      <c r="B427">
        <v>116</v>
      </c>
      <c r="C427">
        <v>84000000</v>
      </c>
      <c r="D427">
        <v>53215979</v>
      </c>
      <c r="E427" t="s">
        <v>24586</v>
      </c>
      <c r="F427" t="s">
        <v>37</v>
      </c>
      <c r="G427" t="s">
        <v>38</v>
      </c>
      <c r="H427">
        <v>6.7</v>
      </c>
      <c r="I427" t="s">
        <v>1325</v>
      </c>
      <c r="J427" t="s">
        <v>1671</v>
      </c>
      <c r="K427" t="s">
        <v>27949</v>
      </c>
      <c r="L427" t="s">
        <v>10413</v>
      </c>
    </row>
    <row r="428" spans="1:15" x14ac:dyDescent="0.35">
      <c r="A428" t="s">
        <v>2467</v>
      </c>
      <c r="B428">
        <v>113</v>
      </c>
      <c r="C428">
        <v>82000000</v>
      </c>
      <c r="D428">
        <v>158115031</v>
      </c>
      <c r="E428" t="s">
        <v>24587</v>
      </c>
      <c r="F428" t="s">
        <v>37</v>
      </c>
      <c r="G428" t="s">
        <v>38</v>
      </c>
      <c r="H428">
        <v>6.4</v>
      </c>
      <c r="I428" t="s">
        <v>1671</v>
      </c>
      <c r="J428" t="s">
        <v>27949</v>
      </c>
      <c r="K428" t="s">
        <v>27948</v>
      </c>
    </row>
    <row r="429" spans="1:15" x14ac:dyDescent="0.35">
      <c r="A429" t="s">
        <v>597</v>
      </c>
      <c r="B429">
        <v>87</v>
      </c>
      <c r="C429">
        <v>75000000</v>
      </c>
      <c r="D429">
        <v>133103929</v>
      </c>
      <c r="E429" t="s">
        <v>24588</v>
      </c>
      <c r="F429" t="s">
        <v>37</v>
      </c>
      <c r="G429" t="s">
        <v>38</v>
      </c>
      <c r="H429">
        <v>4.4000000000000004</v>
      </c>
      <c r="I429" t="s">
        <v>953</v>
      </c>
      <c r="J429" t="s">
        <v>11526</v>
      </c>
      <c r="K429" t="s">
        <v>1671</v>
      </c>
      <c r="L429" t="s">
        <v>18089</v>
      </c>
      <c r="M429" t="s">
        <v>1266</v>
      </c>
      <c r="N429" t="s">
        <v>17378</v>
      </c>
    </row>
    <row r="430" spans="1:15" x14ac:dyDescent="0.35">
      <c r="A430" t="s">
        <v>2178</v>
      </c>
      <c r="B430">
        <v>101</v>
      </c>
      <c r="C430">
        <v>80000000</v>
      </c>
      <c r="D430">
        <v>133668525</v>
      </c>
      <c r="E430" t="s">
        <v>24589</v>
      </c>
      <c r="F430" t="s">
        <v>37</v>
      </c>
      <c r="G430" t="s">
        <v>38</v>
      </c>
      <c r="H430">
        <v>5.4</v>
      </c>
      <c r="I430" t="s">
        <v>1671</v>
      </c>
    </row>
    <row r="431" spans="1:15" x14ac:dyDescent="0.35">
      <c r="A431" t="s">
        <v>2467</v>
      </c>
      <c r="B431">
        <v>110</v>
      </c>
      <c r="C431">
        <v>80000000</v>
      </c>
      <c r="D431">
        <v>130313314</v>
      </c>
      <c r="E431" t="s">
        <v>24590</v>
      </c>
      <c r="F431" t="s">
        <v>37</v>
      </c>
      <c r="G431" t="s">
        <v>38</v>
      </c>
      <c r="H431">
        <v>6.5</v>
      </c>
      <c r="I431" t="s">
        <v>1325</v>
      </c>
      <c r="J431" t="s">
        <v>953</v>
      </c>
      <c r="K431" t="s">
        <v>1671</v>
      </c>
    </row>
    <row r="432" spans="1:15" x14ac:dyDescent="0.35">
      <c r="A432" t="s">
        <v>2367</v>
      </c>
      <c r="B432">
        <v>128</v>
      </c>
      <c r="C432">
        <v>80000000</v>
      </c>
      <c r="D432">
        <v>124590960</v>
      </c>
      <c r="E432" t="s">
        <v>24591</v>
      </c>
      <c r="F432" t="s">
        <v>37</v>
      </c>
      <c r="G432" t="s">
        <v>38</v>
      </c>
      <c r="H432">
        <v>6.7</v>
      </c>
      <c r="I432" t="s">
        <v>1671</v>
      </c>
      <c r="J432" t="s">
        <v>3409</v>
      </c>
      <c r="K432" t="s">
        <v>19711</v>
      </c>
    </row>
    <row r="433" spans="1:15" x14ac:dyDescent="0.35">
      <c r="A433" t="s">
        <v>487</v>
      </c>
      <c r="B433">
        <v>138</v>
      </c>
      <c r="C433">
        <v>80000000</v>
      </c>
      <c r="D433">
        <v>127968405</v>
      </c>
      <c r="E433" t="s">
        <v>24592</v>
      </c>
      <c r="F433" t="s">
        <v>37</v>
      </c>
      <c r="G433" t="s">
        <v>38</v>
      </c>
      <c r="H433">
        <v>8.1</v>
      </c>
      <c r="I433" t="s">
        <v>27947</v>
      </c>
      <c r="J433" t="s">
        <v>10413</v>
      </c>
    </row>
    <row r="434" spans="1:15" x14ac:dyDescent="0.35">
      <c r="A434" t="s">
        <v>2599</v>
      </c>
      <c r="B434">
        <v>88</v>
      </c>
      <c r="C434">
        <v>80000000</v>
      </c>
      <c r="D434">
        <v>120136047</v>
      </c>
      <c r="E434" t="s">
        <v>24593</v>
      </c>
      <c r="F434" t="s">
        <v>37</v>
      </c>
      <c r="G434" t="s">
        <v>767</v>
      </c>
      <c r="H434">
        <v>5.6</v>
      </c>
      <c r="I434" t="s">
        <v>1671</v>
      </c>
      <c r="J434" t="s">
        <v>3409</v>
      </c>
      <c r="K434" t="s">
        <v>19711</v>
      </c>
    </row>
    <row r="435" spans="1:15" x14ac:dyDescent="0.35">
      <c r="A435" t="s">
        <v>1807</v>
      </c>
      <c r="B435">
        <v>91</v>
      </c>
      <c r="C435">
        <v>75000000</v>
      </c>
      <c r="D435">
        <v>128200012</v>
      </c>
      <c r="E435" t="s">
        <v>24594</v>
      </c>
      <c r="F435" t="s">
        <v>37</v>
      </c>
      <c r="G435" t="s">
        <v>38</v>
      </c>
      <c r="H435">
        <v>6.3</v>
      </c>
      <c r="I435" t="s">
        <v>953</v>
      </c>
      <c r="J435" t="s">
        <v>11526</v>
      </c>
      <c r="K435" t="s">
        <v>1671</v>
      </c>
      <c r="L435" t="s">
        <v>18089</v>
      </c>
      <c r="M435" t="s">
        <v>12332</v>
      </c>
    </row>
    <row r="436" spans="1:15" x14ac:dyDescent="0.35">
      <c r="A436" t="s">
        <v>1340</v>
      </c>
      <c r="B436">
        <v>138</v>
      </c>
      <c r="C436">
        <v>80000000</v>
      </c>
      <c r="D436">
        <v>112225777</v>
      </c>
      <c r="E436" t="s">
        <v>24595</v>
      </c>
      <c r="F436" t="s">
        <v>37</v>
      </c>
      <c r="G436" t="s">
        <v>38</v>
      </c>
      <c r="H436">
        <v>7.3</v>
      </c>
      <c r="I436" t="s">
        <v>1325</v>
      </c>
      <c r="J436" t="s">
        <v>27949</v>
      </c>
      <c r="K436" t="s">
        <v>12332</v>
      </c>
      <c r="L436" t="s">
        <v>10413</v>
      </c>
    </row>
    <row r="437" spans="1:15" x14ac:dyDescent="0.35">
      <c r="A437" t="s">
        <v>2612</v>
      </c>
      <c r="B437">
        <v>99</v>
      </c>
      <c r="C437">
        <v>80000000</v>
      </c>
      <c r="D437">
        <v>109993847</v>
      </c>
      <c r="E437" t="s">
        <v>24596</v>
      </c>
      <c r="F437" t="s">
        <v>37</v>
      </c>
      <c r="G437" t="s">
        <v>38</v>
      </c>
      <c r="H437">
        <v>6.1</v>
      </c>
      <c r="I437" t="s">
        <v>1671</v>
      </c>
      <c r="J437" t="s">
        <v>18089</v>
      </c>
      <c r="K437" t="s">
        <v>1266</v>
      </c>
      <c r="L437" t="s">
        <v>19711</v>
      </c>
    </row>
    <row r="438" spans="1:15" x14ac:dyDescent="0.35">
      <c r="A438" t="s">
        <v>48</v>
      </c>
      <c r="B438">
        <v>117</v>
      </c>
      <c r="C438">
        <v>80000000</v>
      </c>
      <c r="D438">
        <v>104054514</v>
      </c>
      <c r="E438" t="s">
        <v>24597</v>
      </c>
      <c r="F438" t="s">
        <v>37</v>
      </c>
      <c r="G438" t="s">
        <v>38</v>
      </c>
      <c r="H438">
        <v>7.7</v>
      </c>
      <c r="I438" t="s">
        <v>27949</v>
      </c>
      <c r="J438" t="s">
        <v>3409</v>
      </c>
      <c r="K438" t="s">
        <v>10413</v>
      </c>
    </row>
    <row r="439" spans="1:15" x14ac:dyDescent="0.35">
      <c r="A439" t="s">
        <v>2178</v>
      </c>
      <c r="B439">
        <v>117</v>
      </c>
      <c r="C439">
        <v>80000000</v>
      </c>
      <c r="D439">
        <v>103028109</v>
      </c>
      <c r="E439" t="s">
        <v>24598</v>
      </c>
      <c r="F439" t="s">
        <v>37</v>
      </c>
      <c r="G439" t="s">
        <v>38</v>
      </c>
      <c r="H439">
        <v>6.4</v>
      </c>
      <c r="I439" t="s">
        <v>1671</v>
      </c>
      <c r="J439" t="s">
        <v>19711</v>
      </c>
    </row>
    <row r="440" spans="1:15" x14ac:dyDescent="0.35">
      <c r="A440" t="s">
        <v>1783</v>
      </c>
      <c r="B440">
        <v>123</v>
      </c>
      <c r="C440">
        <v>75000000</v>
      </c>
      <c r="D440">
        <v>101087161</v>
      </c>
      <c r="E440" t="s">
        <v>24599</v>
      </c>
      <c r="F440" t="s">
        <v>37</v>
      </c>
      <c r="G440" t="s">
        <v>38</v>
      </c>
      <c r="H440">
        <v>6.8</v>
      </c>
      <c r="I440" t="s">
        <v>1325</v>
      </c>
      <c r="J440" t="s">
        <v>27949</v>
      </c>
      <c r="K440" t="s">
        <v>10413</v>
      </c>
    </row>
    <row r="441" spans="1:15" x14ac:dyDescent="0.35">
      <c r="A441" t="s">
        <v>2641</v>
      </c>
      <c r="B441">
        <v>118</v>
      </c>
      <c r="C441">
        <v>80000000</v>
      </c>
      <c r="D441">
        <v>101111837</v>
      </c>
      <c r="E441" t="s">
        <v>24600</v>
      </c>
      <c r="F441" t="s">
        <v>37</v>
      </c>
      <c r="G441" t="s">
        <v>38</v>
      </c>
      <c r="H441">
        <v>6.6</v>
      </c>
      <c r="I441" t="s">
        <v>1325</v>
      </c>
      <c r="J441" t="s">
        <v>27947</v>
      </c>
      <c r="K441" t="s">
        <v>10413</v>
      </c>
    </row>
    <row r="442" spans="1:15" x14ac:dyDescent="0.35">
      <c r="A442" t="s">
        <v>2647</v>
      </c>
      <c r="B442">
        <v>154</v>
      </c>
      <c r="C442">
        <v>79000000</v>
      </c>
      <c r="D442">
        <v>95632614</v>
      </c>
      <c r="E442" t="s">
        <v>24601</v>
      </c>
      <c r="F442" t="s">
        <v>37</v>
      </c>
      <c r="G442" t="s">
        <v>38</v>
      </c>
      <c r="H442">
        <v>7.2</v>
      </c>
      <c r="I442" t="s">
        <v>953</v>
      </c>
      <c r="J442" t="s">
        <v>3409</v>
      </c>
      <c r="K442" t="s">
        <v>22704</v>
      </c>
      <c r="L442" t="s">
        <v>19711</v>
      </c>
      <c r="M442" t="s">
        <v>25958</v>
      </c>
    </row>
    <row r="443" spans="1:15" x14ac:dyDescent="0.35">
      <c r="A443" t="s">
        <v>2652</v>
      </c>
      <c r="B443">
        <v>118</v>
      </c>
      <c r="C443">
        <v>80000000</v>
      </c>
      <c r="D443">
        <v>94822707</v>
      </c>
      <c r="E443" t="s">
        <v>24602</v>
      </c>
      <c r="F443" t="s">
        <v>37</v>
      </c>
      <c r="G443" t="s">
        <v>38</v>
      </c>
      <c r="H443">
        <v>6.9</v>
      </c>
      <c r="I443" t="s">
        <v>1325</v>
      </c>
      <c r="J443" t="s">
        <v>953</v>
      </c>
      <c r="K443" t="s">
        <v>3409</v>
      </c>
      <c r="L443" t="s">
        <v>10413</v>
      </c>
    </row>
    <row r="444" spans="1:15" x14ac:dyDescent="0.35">
      <c r="A444" t="s">
        <v>2656</v>
      </c>
      <c r="B444">
        <v>90</v>
      </c>
      <c r="C444">
        <v>80000000</v>
      </c>
      <c r="D444">
        <v>92969824</v>
      </c>
      <c r="E444" t="s">
        <v>24603</v>
      </c>
      <c r="F444" t="s">
        <v>37</v>
      </c>
      <c r="G444" t="s">
        <v>38</v>
      </c>
      <c r="H444">
        <v>5.2</v>
      </c>
      <c r="I444" t="s">
        <v>1671</v>
      </c>
      <c r="J444" t="s">
        <v>18089</v>
      </c>
      <c r="K444" t="s">
        <v>12332</v>
      </c>
    </row>
    <row r="445" spans="1:15" x14ac:dyDescent="0.35">
      <c r="A445" t="s">
        <v>1605</v>
      </c>
      <c r="B445">
        <v>113</v>
      </c>
      <c r="C445">
        <v>80000000</v>
      </c>
      <c r="D445">
        <v>91188905</v>
      </c>
      <c r="E445" t="s">
        <v>24604</v>
      </c>
      <c r="F445" t="s">
        <v>37</v>
      </c>
      <c r="G445" t="s">
        <v>38</v>
      </c>
      <c r="H445">
        <v>4.9000000000000004</v>
      </c>
      <c r="I445" t="s">
        <v>1266</v>
      </c>
      <c r="J445" t="s">
        <v>6403</v>
      </c>
      <c r="K445" t="s">
        <v>27947</v>
      </c>
      <c r="L445" t="s">
        <v>10413</v>
      </c>
    </row>
    <row r="446" spans="1:15" x14ac:dyDescent="0.35">
      <c r="A446" t="s">
        <v>2669</v>
      </c>
      <c r="B446">
        <v>88</v>
      </c>
      <c r="C446">
        <v>80000000</v>
      </c>
      <c r="D446">
        <v>90443603</v>
      </c>
      <c r="E446" t="s">
        <v>24605</v>
      </c>
      <c r="F446" t="s">
        <v>37</v>
      </c>
      <c r="G446" t="s">
        <v>38</v>
      </c>
      <c r="H446">
        <v>6.3</v>
      </c>
      <c r="I446" t="s">
        <v>953</v>
      </c>
      <c r="J446" t="s">
        <v>11526</v>
      </c>
      <c r="K446" t="s">
        <v>1671</v>
      </c>
      <c r="L446" t="s">
        <v>18089</v>
      </c>
      <c r="M446" t="s">
        <v>1266</v>
      </c>
      <c r="N446" t="s">
        <v>12332</v>
      </c>
      <c r="O446" t="s">
        <v>27948</v>
      </c>
    </row>
    <row r="447" spans="1:15" x14ac:dyDescent="0.35">
      <c r="A447" t="s">
        <v>809</v>
      </c>
      <c r="B447">
        <v>93</v>
      </c>
      <c r="C447">
        <v>65000000</v>
      </c>
      <c r="D447">
        <v>82226474</v>
      </c>
      <c r="E447" t="s">
        <v>24606</v>
      </c>
      <c r="F447" t="s">
        <v>37</v>
      </c>
      <c r="G447" t="s">
        <v>38</v>
      </c>
      <c r="H447">
        <v>5.6</v>
      </c>
      <c r="I447" t="s">
        <v>953</v>
      </c>
      <c r="J447" t="s">
        <v>1671</v>
      </c>
      <c r="K447" t="s">
        <v>27949</v>
      </c>
      <c r="L447" t="s">
        <v>18089</v>
      </c>
      <c r="M447" t="s">
        <v>27947</v>
      </c>
    </row>
    <row r="448" spans="1:15" x14ac:dyDescent="0.35">
      <c r="A448" t="s">
        <v>2682</v>
      </c>
      <c r="B448">
        <v>104</v>
      </c>
      <c r="C448">
        <v>80000000</v>
      </c>
      <c r="D448">
        <v>79363785</v>
      </c>
      <c r="E448" t="s">
        <v>24607</v>
      </c>
      <c r="F448" t="s">
        <v>37</v>
      </c>
      <c r="G448" t="s">
        <v>38</v>
      </c>
      <c r="H448">
        <v>5.5</v>
      </c>
      <c r="I448" t="s">
        <v>3409</v>
      </c>
      <c r="J448" t="s">
        <v>12332</v>
      </c>
      <c r="K448" t="s">
        <v>10413</v>
      </c>
    </row>
    <row r="449" spans="1:13" x14ac:dyDescent="0.35">
      <c r="A449" t="s">
        <v>1058</v>
      </c>
      <c r="B449">
        <v>135</v>
      </c>
      <c r="C449">
        <v>75000000</v>
      </c>
      <c r="D449">
        <v>76081498</v>
      </c>
      <c r="E449" t="s">
        <v>24608</v>
      </c>
      <c r="F449" t="s">
        <v>37</v>
      </c>
      <c r="G449" t="s">
        <v>38</v>
      </c>
      <c r="H449">
        <v>6.7</v>
      </c>
      <c r="I449" t="s">
        <v>1325</v>
      </c>
      <c r="J449" t="s">
        <v>27949</v>
      </c>
      <c r="K449" t="s">
        <v>27947</v>
      </c>
      <c r="L449" t="s">
        <v>19711</v>
      </c>
      <c r="M449" t="s">
        <v>10413</v>
      </c>
    </row>
    <row r="450" spans="1:13" x14ac:dyDescent="0.35">
      <c r="A450" t="s">
        <v>507</v>
      </c>
      <c r="B450">
        <v>134</v>
      </c>
      <c r="C450">
        <v>68000000</v>
      </c>
      <c r="D450">
        <v>85707116</v>
      </c>
      <c r="E450" t="s">
        <v>24609</v>
      </c>
      <c r="F450" t="s">
        <v>37</v>
      </c>
      <c r="G450" t="s">
        <v>38</v>
      </c>
      <c r="H450">
        <v>7.6</v>
      </c>
      <c r="I450" t="s">
        <v>1325</v>
      </c>
      <c r="J450" t="s">
        <v>3409</v>
      </c>
      <c r="K450" t="s">
        <v>25958</v>
      </c>
    </row>
    <row r="451" spans="1:13" x14ac:dyDescent="0.35">
      <c r="A451" t="s">
        <v>2698</v>
      </c>
      <c r="B451">
        <v>98</v>
      </c>
      <c r="C451">
        <v>70000000</v>
      </c>
      <c r="D451">
        <v>74329966</v>
      </c>
      <c r="E451" t="s">
        <v>24610</v>
      </c>
      <c r="F451" t="s">
        <v>37</v>
      </c>
      <c r="G451" t="s">
        <v>38</v>
      </c>
      <c r="H451">
        <v>5.7</v>
      </c>
      <c r="I451" t="s">
        <v>1325</v>
      </c>
      <c r="J451" t="s">
        <v>953</v>
      </c>
      <c r="K451" t="s">
        <v>1671</v>
      </c>
      <c r="L451" t="s">
        <v>19711</v>
      </c>
    </row>
    <row r="452" spans="1:13" x14ac:dyDescent="0.35">
      <c r="A452" t="s">
        <v>2703</v>
      </c>
      <c r="B452">
        <v>80</v>
      </c>
      <c r="C452">
        <v>80000000</v>
      </c>
      <c r="D452">
        <v>100169068</v>
      </c>
      <c r="E452" t="s">
        <v>24611</v>
      </c>
      <c r="F452" t="s">
        <v>37</v>
      </c>
      <c r="G452" t="s">
        <v>38</v>
      </c>
      <c r="H452">
        <v>4.5999999999999996</v>
      </c>
      <c r="I452" t="s">
        <v>953</v>
      </c>
      <c r="J452" t="s">
        <v>11526</v>
      </c>
      <c r="K452" t="s">
        <v>1671</v>
      </c>
      <c r="L452" t="s">
        <v>18089</v>
      </c>
    </row>
    <row r="453" spans="1:13" x14ac:dyDescent="0.35">
      <c r="A453" t="s">
        <v>2709</v>
      </c>
      <c r="B453">
        <v>83</v>
      </c>
      <c r="C453">
        <v>80000000</v>
      </c>
      <c r="D453">
        <v>73215310</v>
      </c>
      <c r="E453" t="s">
        <v>24612</v>
      </c>
      <c r="F453" t="s">
        <v>37</v>
      </c>
      <c r="G453" t="s">
        <v>38</v>
      </c>
      <c r="H453">
        <v>7</v>
      </c>
      <c r="I453" t="s">
        <v>953</v>
      </c>
      <c r="J453" t="s">
        <v>11526</v>
      </c>
      <c r="K453" t="s">
        <v>18089</v>
      </c>
      <c r="L453" t="s">
        <v>15011</v>
      </c>
    </row>
    <row r="454" spans="1:13" x14ac:dyDescent="0.35">
      <c r="A454" t="s">
        <v>1627</v>
      </c>
      <c r="B454">
        <v>102</v>
      </c>
      <c r="C454">
        <v>80000000</v>
      </c>
      <c r="D454">
        <v>80360866</v>
      </c>
      <c r="E454" t="s">
        <v>24613</v>
      </c>
      <c r="F454" t="s">
        <v>37</v>
      </c>
      <c r="G454" t="s">
        <v>38</v>
      </c>
      <c r="H454">
        <v>5.2</v>
      </c>
      <c r="I454" t="s">
        <v>1671</v>
      </c>
      <c r="J454" t="s">
        <v>18089</v>
      </c>
      <c r="K454" t="s">
        <v>19711</v>
      </c>
    </row>
    <row r="455" spans="1:13" x14ac:dyDescent="0.35">
      <c r="A455" t="s">
        <v>2722</v>
      </c>
      <c r="B455">
        <v>130</v>
      </c>
      <c r="C455">
        <v>80000000</v>
      </c>
      <c r="D455">
        <v>69102910</v>
      </c>
      <c r="E455" t="s">
        <v>24614</v>
      </c>
      <c r="F455" t="s">
        <v>37</v>
      </c>
      <c r="G455" t="s">
        <v>38</v>
      </c>
      <c r="H455">
        <v>5.0999999999999996</v>
      </c>
      <c r="I455" t="s">
        <v>1325</v>
      </c>
      <c r="J455" t="s">
        <v>953</v>
      </c>
      <c r="K455" t="s">
        <v>18089</v>
      </c>
      <c r="L455" t="s">
        <v>12332</v>
      </c>
      <c r="M455" t="s">
        <v>10413</v>
      </c>
    </row>
    <row r="456" spans="1:13" x14ac:dyDescent="0.35">
      <c r="A456" t="s">
        <v>2728</v>
      </c>
      <c r="B456">
        <v>129</v>
      </c>
      <c r="C456">
        <v>80000000</v>
      </c>
      <c r="D456">
        <v>65948711</v>
      </c>
      <c r="E456" t="s">
        <v>24615</v>
      </c>
      <c r="F456" t="s">
        <v>37</v>
      </c>
      <c r="G456" t="s">
        <v>38</v>
      </c>
      <c r="H456">
        <v>6.6</v>
      </c>
      <c r="I456" t="s">
        <v>3409</v>
      </c>
      <c r="J456" t="s">
        <v>27947</v>
      </c>
      <c r="K456" t="s">
        <v>12332</v>
      </c>
      <c r="L456" t="s">
        <v>10413</v>
      </c>
    </row>
    <row r="457" spans="1:13" x14ac:dyDescent="0.35">
      <c r="A457" t="s">
        <v>2335</v>
      </c>
      <c r="B457">
        <v>89</v>
      </c>
      <c r="C457">
        <v>80000000</v>
      </c>
      <c r="D457">
        <v>169692572</v>
      </c>
      <c r="E457" t="s">
        <v>24616</v>
      </c>
      <c r="F457" t="s">
        <v>37</v>
      </c>
      <c r="G457" t="s">
        <v>38</v>
      </c>
      <c r="H457">
        <v>6.7</v>
      </c>
      <c r="I457" t="s">
        <v>11526</v>
      </c>
      <c r="J457" t="s">
        <v>1671</v>
      </c>
      <c r="K457" t="s">
        <v>18089</v>
      </c>
      <c r="L457" t="s">
        <v>1266</v>
      </c>
    </row>
    <row r="458" spans="1:13" x14ac:dyDescent="0.35">
      <c r="A458" t="s">
        <v>2750</v>
      </c>
      <c r="B458">
        <v>74</v>
      </c>
      <c r="C458">
        <v>80000000</v>
      </c>
      <c r="D458">
        <v>60507228</v>
      </c>
      <c r="E458" t="s">
        <v>24617</v>
      </c>
      <c r="F458" t="s">
        <v>37</v>
      </c>
      <c r="G458" t="s">
        <v>38</v>
      </c>
      <c r="H458">
        <v>7.3</v>
      </c>
      <c r="I458" t="s">
        <v>11526</v>
      </c>
      <c r="J458" t="s">
        <v>18089</v>
      </c>
      <c r="K458" t="s">
        <v>1266</v>
      </c>
      <c r="L458" t="s">
        <v>17378</v>
      </c>
    </row>
    <row r="459" spans="1:13" x14ac:dyDescent="0.35">
      <c r="A459" t="s">
        <v>928</v>
      </c>
      <c r="B459">
        <v>96</v>
      </c>
      <c r="C459">
        <v>80000000</v>
      </c>
      <c r="D459">
        <v>56684819</v>
      </c>
      <c r="E459" t="s">
        <v>24618</v>
      </c>
      <c r="F459" t="s">
        <v>37</v>
      </c>
      <c r="G459" t="s">
        <v>38</v>
      </c>
      <c r="H459">
        <v>5.9</v>
      </c>
      <c r="I459" t="s">
        <v>1325</v>
      </c>
      <c r="J459" t="s">
        <v>953</v>
      </c>
      <c r="K459" t="s">
        <v>12332</v>
      </c>
    </row>
    <row r="460" spans="1:13" x14ac:dyDescent="0.35">
      <c r="A460" t="s">
        <v>1902</v>
      </c>
      <c r="B460">
        <v>114</v>
      </c>
      <c r="C460">
        <v>90000000</v>
      </c>
      <c r="D460">
        <v>50628009</v>
      </c>
      <c r="E460" t="s">
        <v>24619</v>
      </c>
      <c r="F460" t="s">
        <v>37</v>
      </c>
      <c r="G460" t="s">
        <v>38</v>
      </c>
      <c r="H460">
        <v>5.6</v>
      </c>
      <c r="I460" t="s">
        <v>1325</v>
      </c>
      <c r="J460" t="s">
        <v>953</v>
      </c>
      <c r="K460" t="s">
        <v>18089</v>
      </c>
      <c r="L460" t="s">
        <v>1266</v>
      </c>
      <c r="M460" t="s">
        <v>10413</v>
      </c>
    </row>
    <row r="461" spans="1:13" x14ac:dyDescent="0.35">
      <c r="A461" t="s">
        <v>1687</v>
      </c>
      <c r="B461">
        <v>99</v>
      </c>
      <c r="C461">
        <v>80000000</v>
      </c>
      <c r="D461">
        <v>69772969</v>
      </c>
      <c r="E461" t="s">
        <v>24620</v>
      </c>
      <c r="F461" t="s">
        <v>37</v>
      </c>
      <c r="G461" t="s">
        <v>38</v>
      </c>
      <c r="H461">
        <v>6.5</v>
      </c>
      <c r="I461" t="s">
        <v>1325</v>
      </c>
      <c r="J461" t="s">
        <v>27949</v>
      </c>
      <c r="K461" t="s">
        <v>10413</v>
      </c>
    </row>
    <row r="462" spans="1:13" x14ac:dyDescent="0.35">
      <c r="A462" t="s">
        <v>313</v>
      </c>
      <c r="B462">
        <v>129</v>
      </c>
      <c r="C462">
        <v>75000000</v>
      </c>
      <c r="D462">
        <v>45356386</v>
      </c>
      <c r="E462" t="s">
        <v>24621</v>
      </c>
      <c r="F462" t="s">
        <v>2778</v>
      </c>
      <c r="G462" t="s">
        <v>38</v>
      </c>
      <c r="H462">
        <v>5.9</v>
      </c>
      <c r="I462" t="s">
        <v>1325</v>
      </c>
      <c r="J462" t="s">
        <v>953</v>
      </c>
      <c r="K462" t="s">
        <v>15011</v>
      </c>
    </row>
    <row r="463" spans="1:13" x14ac:dyDescent="0.35">
      <c r="A463" t="s">
        <v>2779</v>
      </c>
      <c r="B463">
        <v>113</v>
      </c>
      <c r="C463">
        <v>85000000</v>
      </c>
      <c r="D463">
        <v>55350897</v>
      </c>
      <c r="E463" t="s">
        <v>24622</v>
      </c>
      <c r="F463" t="s">
        <v>37</v>
      </c>
      <c r="G463" t="s">
        <v>38</v>
      </c>
      <c r="H463">
        <v>7</v>
      </c>
      <c r="I463" t="s">
        <v>3409</v>
      </c>
      <c r="J463" t="s">
        <v>1266</v>
      </c>
      <c r="K463" t="s">
        <v>19711</v>
      </c>
    </row>
    <row r="464" spans="1:13" x14ac:dyDescent="0.35">
      <c r="A464" t="s">
        <v>2785</v>
      </c>
      <c r="B464">
        <v>90</v>
      </c>
      <c r="C464">
        <v>80000000</v>
      </c>
      <c r="D464">
        <v>39442871</v>
      </c>
      <c r="E464" t="s">
        <v>24623</v>
      </c>
      <c r="F464" t="s">
        <v>37</v>
      </c>
      <c r="G464" t="s">
        <v>38</v>
      </c>
      <c r="H464">
        <v>5.3</v>
      </c>
      <c r="I464" t="s">
        <v>1671</v>
      </c>
      <c r="J464" t="s">
        <v>1266</v>
      </c>
    </row>
    <row r="465" spans="1:14" x14ac:dyDescent="0.35">
      <c r="A465" t="s">
        <v>2791</v>
      </c>
      <c r="B465">
        <v>118</v>
      </c>
      <c r="C465">
        <v>88000000</v>
      </c>
      <c r="D465">
        <v>37899638</v>
      </c>
      <c r="E465" t="s">
        <v>24624</v>
      </c>
      <c r="F465" t="s">
        <v>37</v>
      </c>
      <c r="G465" t="s">
        <v>38</v>
      </c>
      <c r="H465">
        <v>5.9</v>
      </c>
      <c r="I465" t="s">
        <v>1325</v>
      </c>
      <c r="J465" t="s">
        <v>953</v>
      </c>
      <c r="K465" t="s">
        <v>1671</v>
      </c>
      <c r="L465" t="s">
        <v>1266</v>
      </c>
      <c r="M465" t="s">
        <v>10413</v>
      </c>
    </row>
    <row r="466" spans="1:14" x14ac:dyDescent="0.35">
      <c r="A466" t="s">
        <v>255</v>
      </c>
      <c r="B466">
        <v>106</v>
      </c>
      <c r="C466">
        <v>70000000</v>
      </c>
      <c r="D466">
        <v>37754208</v>
      </c>
      <c r="E466" t="s">
        <v>24625</v>
      </c>
      <c r="F466" t="s">
        <v>37</v>
      </c>
      <c r="G466" t="s">
        <v>38</v>
      </c>
      <c r="H466">
        <v>6.3</v>
      </c>
      <c r="I466" t="s">
        <v>1325</v>
      </c>
      <c r="J466" t="s">
        <v>1671</v>
      </c>
      <c r="K466" t="s">
        <v>12332</v>
      </c>
    </row>
    <row r="467" spans="1:14" x14ac:dyDescent="0.35">
      <c r="A467" t="s">
        <v>646</v>
      </c>
      <c r="B467">
        <v>89</v>
      </c>
      <c r="C467">
        <v>80000000</v>
      </c>
      <c r="D467">
        <v>38542418</v>
      </c>
      <c r="E467" t="s">
        <v>24626</v>
      </c>
      <c r="F467" t="s">
        <v>37</v>
      </c>
      <c r="G467" t="s">
        <v>38</v>
      </c>
      <c r="H467">
        <v>6.3</v>
      </c>
      <c r="I467" t="s">
        <v>1325</v>
      </c>
      <c r="J467" t="s">
        <v>12332</v>
      </c>
      <c r="K467" t="s">
        <v>10413</v>
      </c>
    </row>
    <row r="468" spans="1:14" x14ac:dyDescent="0.35">
      <c r="A468" t="s">
        <v>1489</v>
      </c>
      <c r="B468">
        <v>145</v>
      </c>
      <c r="C468">
        <v>80000000</v>
      </c>
      <c r="D468">
        <v>34566746</v>
      </c>
      <c r="E468" t="s">
        <v>24627</v>
      </c>
      <c r="F468" t="s">
        <v>37</v>
      </c>
      <c r="G468" t="s">
        <v>38</v>
      </c>
      <c r="H468">
        <v>7.3</v>
      </c>
      <c r="I468" t="s">
        <v>3409</v>
      </c>
      <c r="J468" t="s">
        <v>22704</v>
      </c>
      <c r="K468" t="s">
        <v>10413</v>
      </c>
    </row>
    <row r="469" spans="1:14" x14ac:dyDescent="0.35">
      <c r="A469" t="s">
        <v>499</v>
      </c>
      <c r="B469">
        <v>114</v>
      </c>
      <c r="C469">
        <v>80000000</v>
      </c>
      <c r="D469">
        <v>32885565</v>
      </c>
      <c r="E469" t="s">
        <v>24628</v>
      </c>
      <c r="F469" t="s">
        <v>37</v>
      </c>
      <c r="G469" t="s">
        <v>38</v>
      </c>
      <c r="H469">
        <v>5.8</v>
      </c>
      <c r="I469" t="s">
        <v>1325</v>
      </c>
      <c r="J469" t="s">
        <v>953</v>
      </c>
      <c r="K469" t="s">
        <v>3409</v>
      </c>
      <c r="L469" t="s">
        <v>10413</v>
      </c>
    </row>
    <row r="470" spans="1:14" x14ac:dyDescent="0.35">
      <c r="A470" t="s">
        <v>2829</v>
      </c>
      <c r="B470">
        <v>87</v>
      </c>
      <c r="C470">
        <v>80000000</v>
      </c>
      <c r="D470">
        <v>36073232</v>
      </c>
      <c r="E470" t="s">
        <v>24629</v>
      </c>
      <c r="F470" t="s">
        <v>37</v>
      </c>
      <c r="G470" t="s">
        <v>38</v>
      </c>
      <c r="H470">
        <v>5.2</v>
      </c>
      <c r="I470" t="s">
        <v>953</v>
      </c>
      <c r="J470" t="s">
        <v>11526</v>
      </c>
      <c r="K470" t="s">
        <v>18089</v>
      </c>
    </row>
    <row r="471" spans="1:14" x14ac:dyDescent="0.35">
      <c r="A471" t="s">
        <v>2837</v>
      </c>
      <c r="B471">
        <v>119</v>
      </c>
      <c r="C471">
        <v>44000000</v>
      </c>
      <c r="D471">
        <v>21471685</v>
      </c>
      <c r="E471" t="s">
        <v>24630</v>
      </c>
      <c r="F471" t="s">
        <v>37</v>
      </c>
      <c r="G471" t="s">
        <v>38</v>
      </c>
      <c r="H471">
        <v>2.4</v>
      </c>
      <c r="I471" t="s">
        <v>1325</v>
      </c>
      <c r="J471" t="s">
        <v>953</v>
      </c>
      <c r="K471" t="s">
        <v>12332</v>
      </c>
    </row>
    <row r="472" spans="1:14" x14ac:dyDescent="0.35">
      <c r="A472" t="s">
        <v>2843</v>
      </c>
      <c r="B472">
        <v>91</v>
      </c>
      <c r="C472">
        <v>80000000</v>
      </c>
      <c r="D472">
        <v>20950820</v>
      </c>
      <c r="E472" t="s">
        <v>24631</v>
      </c>
      <c r="F472" t="s">
        <v>37</v>
      </c>
      <c r="G472" t="s">
        <v>767</v>
      </c>
      <c r="H472">
        <v>5.7</v>
      </c>
      <c r="I472" t="s">
        <v>953</v>
      </c>
      <c r="J472" t="s">
        <v>11526</v>
      </c>
      <c r="K472" t="s">
        <v>1671</v>
      </c>
      <c r="L472" t="s">
        <v>18089</v>
      </c>
      <c r="M472" t="s">
        <v>1266</v>
      </c>
      <c r="N472" t="s">
        <v>12332</v>
      </c>
    </row>
    <row r="473" spans="1:14" x14ac:dyDescent="0.35">
      <c r="A473" t="s">
        <v>157</v>
      </c>
      <c r="B473">
        <v>118</v>
      </c>
      <c r="C473">
        <v>80000000</v>
      </c>
      <c r="D473">
        <v>19673424</v>
      </c>
      <c r="E473" t="s">
        <v>24632</v>
      </c>
      <c r="F473" t="s">
        <v>37</v>
      </c>
      <c r="G473" t="s">
        <v>38</v>
      </c>
      <c r="H473">
        <v>5.8</v>
      </c>
      <c r="I473" t="s">
        <v>3409</v>
      </c>
      <c r="J473" t="s">
        <v>17378</v>
      </c>
      <c r="K473" t="s">
        <v>19711</v>
      </c>
    </row>
    <row r="474" spans="1:14" x14ac:dyDescent="0.35">
      <c r="A474" t="s">
        <v>1058</v>
      </c>
      <c r="B474">
        <v>116</v>
      </c>
      <c r="C474">
        <v>80000000</v>
      </c>
      <c r="D474">
        <v>19480739</v>
      </c>
      <c r="E474" t="s">
        <v>24633</v>
      </c>
      <c r="F474" t="s">
        <v>37</v>
      </c>
      <c r="G474" t="s">
        <v>38</v>
      </c>
      <c r="H474">
        <v>5.6</v>
      </c>
      <c r="I474" t="s">
        <v>1325</v>
      </c>
      <c r="J474" t="s">
        <v>953</v>
      </c>
      <c r="K474" t="s">
        <v>12332</v>
      </c>
    </row>
    <row r="475" spans="1:14" x14ac:dyDescent="0.35">
      <c r="A475" t="s">
        <v>2859</v>
      </c>
      <c r="B475">
        <v>177</v>
      </c>
      <c r="C475">
        <v>80000000</v>
      </c>
      <c r="D475">
        <v>17593391</v>
      </c>
      <c r="E475" t="s">
        <v>24634</v>
      </c>
      <c r="F475" t="s">
        <v>37</v>
      </c>
      <c r="G475" t="s">
        <v>38</v>
      </c>
      <c r="H475">
        <v>6</v>
      </c>
      <c r="I475" t="s">
        <v>1325</v>
      </c>
      <c r="J475" t="s">
        <v>953</v>
      </c>
      <c r="K475" t="s">
        <v>3409</v>
      </c>
      <c r="L475" t="s">
        <v>12332</v>
      </c>
    </row>
    <row r="476" spans="1:14" x14ac:dyDescent="0.35">
      <c r="A476" t="s">
        <v>845</v>
      </c>
      <c r="B476">
        <v>97</v>
      </c>
      <c r="C476">
        <v>80000000</v>
      </c>
      <c r="D476">
        <v>18318000</v>
      </c>
      <c r="E476" t="s">
        <v>24635</v>
      </c>
      <c r="F476" t="s">
        <v>37</v>
      </c>
      <c r="G476" t="s">
        <v>370</v>
      </c>
      <c r="H476">
        <v>5.8</v>
      </c>
      <c r="I476" t="s">
        <v>953</v>
      </c>
      <c r="J476" t="s">
        <v>1671</v>
      </c>
      <c r="K476" t="s">
        <v>3409</v>
      </c>
      <c r="L476" t="s">
        <v>18089</v>
      </c>
      <c r="M476" t="s">
        <v>1266</v>
      </c>
    </row>
    <row r="477" spans="1:14" x14ac:dyDescent="0.35">
      <c r="A477" t="s">
        <v>1076</v>
      </c>
      <c r="B477">
        <v>106</v>
      </c>
      <c r="C477">
        <v>90000000</v>
      </c>
      <c r="D477">
        <v>27356090</v>
      </c>
      <c r="E477" t="s">
        <v>24636</v>
      </c>
      <c r="F477" t="s">
        <v>37</v>
      </c>
      <c r="G477" t="s">
        <v>38</v>
      </c>
      <c r="H477">
        <v>6</v>
      </c>
      <c r="I477" t="s">
        <v>1325</v>
      </c>
      <c r="J477" t="s">
        <v>953</v>
      </c>
      <c r="K477" t="s">
        <v>1266</v>
      </c>
    </row>
    <row r="478" spans="1:14" x14ac:dyDescent="0.35">
      <c r="A478" t="s">
        <v>2875</v>
      </c>
      <c r="B478">
        <v>106</v>
      </c>
      <c r="C478">
        <v>70000000</v>
      </c>
      <c r="D478">
        <v>17473245</v>
      </c>
      <c r="E478" t="s">
        <v>24637</v>
      </c>
      <c r="F478" t="s">
        <v>37</v>
      </c>
      <c r="G478" t="s">
        <v>38</v>
      </c>
      <c r="H478">
        <v>5.7</v>
      </c>
      <c r="I478" t="s">
        <v>1325</v>
      </c>
      <c r="J478" t="s">
        <v>12332</v>
      </c>
      <c r="K478" t="s">
        <v>10413</v>
      </c>
    </row>
    <row r="479" spans="1:14" x14ac:dyDescent="0.35">
      <c r="A479" t="s">
        <v>1971</v>
      </c>
      <c r="B479">
        <v>94</v>
      </c>
      <c r="C479">
        <v>86000000</v>
      </c>
      <c r="D479">
        <v>15131330</v>
      </c>
      <c r="E479" t="s">
        <v>24638</v>
      </c>
      <c r="F479" t="s">
        <v>37</v>
      </c>
      <c r="G479" t="s">
        <v>1465</v>
      </c>
      <c r="H479">
        <v>6</v>
      </c>
      <c r="I479" t="s">
        <v>953</v>
      </c>
      <c r="J479" t="s">
        <v>11526</v>
      </c>
      <c r="K479" t="s">
        <v>18089</v>
      </c>
      <c r="L479" t="s">
        <v>1266</v>
      </c>
    </row>
    <row r="480" spans="1:14" x14ac:dyDescent="0.35">
      <c r="A480" t="s">
        <v>2888</v>
      </c>
      <c r="B480">
        <v>104</v>
      </c>
      <c r="C480">
        <v>40000000</v>
      </c>
      <c r="D480">
        <v>19406406</v>
      </c>
      <c r="E480" t="s">
        <v>24639</v>
      </c>
      <c r="F480" t="s">
        <v>1464</v>
      </c>
      <c r="G480" t="s">
        <v>1465</v>
      </c>
      <c r="H480">
        <v>7.8</v>
      </c>
      <c r="I480" t="s">
        <v>67</v>
      </c>
      <c r="J480" t="s">
        <v>3409</v>
      </c>
    </row>
    <row r="481" spans="1:14" x14ac:dyDescent="0.35">
      <c r="A481" t="s">
        <v>1819</v>
      </c>
      <c r="B481">
        <v>102</v>
      </c>
      <c r="C481">
        <v>52000000</v>
      </c>
      <c r="D481">
        <v>1891821</v>
      </c>
      <c r="E481" t="s">
        <v>24640</v>
      </c>
      <c r="F481" t="s">
        <v>37</v>
      </c>
      <c r="G481" t="s">
        <v>56</v>
      </c>
      <c r="H481">
        <v>4.2</v>
      </c>
      <c r="I481" t="s">
        <v>1325</v>
      </c>
      <c r="J481" t="s">
        <v>953</v>
      </c>
      <c r="K481" t="s">
        <v>6403</v>
      </c>
      <c r="L481" t="s">
        <v>12332</v>
      </c>
      <c r="M481" t="s">
        <v>10413</v>
      </c>
    </row>
    <row r="482" spans="1:14" x14ac:dyDescent="0.35">
      <c r="A482" t="s">
        <v>2331</v>
      </c>
      <c r="B482">
        <v>105</v>
      </c>
      <c r="C482">
        <v>80000000</v>
      </c>
      <c r="D482">
        <v>23219748</v>
      </c>
      <c r="E482" t="s">
        <v>24641</v>
      </c>
      <c r="F482" t="s">
        <v>37</v>
      </c>
      <c r="G482" t="s">
        <v>268</v>
      </c>
      <c r="H482">
        <v>5.6</v>
      </c>
      <c r="I482" t="s">
        <v>1325</v>
      </c>
      <c r="J482" t="s">
        <v>953</v>
      </c>
      <c r="K482" t="s">
        <v>3409</v>
      </c>
      <c r="L482" t="s">
        <v>22704</v>
      </c>
      <c r="M482" t="s">
        <v>19711</v>
      </c>
    </row>
    <row r="483" spans="1:14" x14ac:dyDescent="0.35">
      <c r="A483" t="s">
        <v>850</v>
      </c>
      <c r="B483">
        <v>135</v>
      </c>
      <c r="C483">
        <v>58000000</v>
      </c>
      <c r="D483">
        <v>170708996</v>
      </c>
      <c r="E483" t="s">
        <v>24642</v>
      </c>
      <c r="F483" t="s">
        <v>37</v>
      </c>
      <c r="G483" t="s">
        <v>38</v>
      </c>
      <c r="H483">
        <v>8.1999999999999993</v>
      </c>
      <c r="I483" t="s">
        <v>13307</v>
      </c>
      <c r="J483" t="s">
        <v>3409</v>
      </c>
    </row>
    <row r="484" spans="1:14" x14ac:dyDescent="0.35">
      <c r="A484" t="s">
        <v>2386</v>
      </c>
      <c r="B484">
        <v>73</v>
      </c>
      <c r="C484">
        <v>45000000</v>
      </c>
      <c r="D484">
        <v>422783777</v>
      </c>
      <c r="E484" t="s">
        <v>24643</v>
      </c>
      <c r="F484" t="s">
        <v>37</v>
      </c>
      <c r="G484" t="s">
        <v>38</v>
      </c>
      <c r="H484">
        <v>8.5</v>
      </c>
      <c r="I484" t="s">
        <v>953</v>
      </c>
      <c r="J484" t="s">
        <v>11526</v>
      </c>
      <c r="K484" t="s">
        <v>3409</v>
      </c>
      <c r="L484" t="s">
        <v>18089</v>
      </c>
      <c r="M484" t="s">
        <v>17378</v>
      </c>
    </row>
    <row r="485" spans="1:14" x14ac:dyDescent="0.35">
      <c r="A485" t="s">
        <v>1511</v>
      </c>
      <c r="B485">
        <v>94</v>
      </c>
      <c r="C485">
        <v>79000000</v>
      </c>
      <c r="D485">
        <v>103812241</v>
      </c>
      <c r="E485" t="s">
        <v>24644</v>
      </c>
      <c r="F485" t="s">
        <v>37</v>
      </c>
      <c r="G485" t="s">
        <v>38</v>
      </c>
      <c r="H485">
        <v>5.8</v>
      </c>
      <c r="I485" t="s">
        <v>1325</v>
      </c>
      <c r="J485" t="s">
        <v>953</v>
      </c>
      <c r="K485" t="s">
        <v>1671</v>
      </c>
      <c r="L485" t="s">
        <v>18089</v>
      </c>
      <c r="M485" t="s">
        <v>1266</v>
      </c>
      <c r="N485" t="s">
        <v>12332</v>
      </c>
    </row>
    <row r="486" spans="1:14" x14ac:dyDescent="0.35">
      <c r="A486" t="s">
        <v>2926</v>
      </c>
      <c r="B486">
        <v>95</v>
      </c>
      <c r="C486">
        <v>78000000</v>
      </c>
      <c r="D486">
        <v>119793567</v>
      </c>
      <c r="E486" t="s">
        <v>24645</v>
      </c>
      <c r="F486" t="s">
        <v>37</v>
      </c>
      <c r="G486" t="s">
        <v>38</v>
      </c>
      <c r="H486">
        <v>6.5</v>
      </c>
      <c r="I486" t="s">
        <v>11526</v>
      </c>
      <c r="J486" t="s">
        <v>1671</v>
      </c>
      <c r="K486" t="s">
        <v>18089</v>
      </c>
      <c r="L486" t="s">
        <v>1266</v>
      </c>
      <c r="M486" t="s">
        <v>12332</v>
      </c>
    </row>
    <row r="487" spans="1:14" x14ac:dyDescent="0.35">
      <c r="A487" t="s">
        <v>260</v>
      </c>
      <c r="B487">
        <v>124</v>
      </c>
      <c r="C487">
        <v>78000000</v>
      </c>
      <c r="D487">
        <v>92930005</v>
      </c>
      <c r="E487" t="s">
        <v>24646</v>
      </c>
      <c r="F487" t="s">
        <v>37</v>
      </c>
      <c r="G487" t="s">
        <v>767</v>
      </c>
      <c r="H487">
        <v>7.2</v>
      </c>
      <c r="I487" t="s">
        <v>27949</v>
      </c>
      <c r="J487" t="s">
        <v>3409</v>
      </c>
      <c r="K487" t="s">
        <v>10413</v>
      </c>
    </row>
    <row r="488" spans="1:14" x14ac:dyDescent="0.35">
      <c r="A488" t="s">
        <v>893</v>
      </c>
      <c r="B488">
        <v>136</v>
      </c>
      <c r="C488">
        <v>100000000</v>
      </c>
      <c r="D488">
        <v>67286731</v>
      </c>
      <c r="E488" t="s">
        <v>24647</v>
      </c>
      <c r="F488" t="s">
        <v>37</v>
      </c>
      <c r="G488" t="s">
        <v>38</v>
      </c>
      <c r="H488">
        <v>6.7</v>
      </c>
      <c r="I488" t="s">
        <v>1325</v>
      </c>
      <c r="J488" t="s">
        <v>953</v>
      </c>
      <c r="K488" t="s">
        <v>15011</v>
      </c>
    </row>
    <row r="489" spans="1:14" x14ac:dyDescent="0.35">
      <c r="A489" t="s">
        <v>2178</v>
      </c>
      <c r="B489">
        <v>91</v>
      </c>
      <c r="C489">
        <v>79000000</v>
      </c>
      <c r="D489">
        <v>74158157</v>
      </c>
      <c r="E489" t="s">
        <v>24648</v>
      </c>
      <c r="F489" t="s">
        <v>37</v>
      </c>
      <c r="G489" t="s">
        <v>38</v>
      </c>
      <c r="H489">
        <v>3.4</v>
      </c>
      <c r="I489" t="s">
        <v>1671</v>
      </c>
    </row>
    <row r="490" spans="1:14" x14ac:dyDescent="0.35">
      <c r="A490" t="s">
        <v>2943</v>
      </c>
      <c r="B490">
        <v>107</v>
      </c>
      <c r="C490">
        <v>76000000</v>
      </c>
      <c r="D490">
        <v>127083765</v>
      </c>
      <c r="E490" t="s">
        <v>24649</v>
      </c>
      <c r="F490" t="s">
        <v>37</v>
      </c>
      <c r="G490" t="s">
        <v>38</v>
      </c>
      <c r="H490">
        <v>5.9</v>
      </c>
      <c r="I490" t="s">
        <v>1325</v>
      </c>
      <c r="J490" t="s">
        <v>27949</v>
      </c>
      <c r="K490" t="s">
        <v>10413</v>
      </c>
    </row>
    <row r="491" spans="1:14" x14ac:dyDescent="0.35">
      <c r="A491" t="s">
        <v>1161</v>
      </c>
      <c r="B491">
        <v>108</v>
      </c>
      <c r="C491">
        <v>81200000</v>
      </c>
      <c r="D491">
        <v>1339152</v>
      </c>
      <c r="E491" t="s">
        <v>24650</v>
      </c>
      <c r="F491" t="s">
        <v>37</v>
      </c>
      <c r="G491" t="s">
        <v>1465</v>
      </c>
      <c r="H491">
        <v>7.8</v>
      </c>
      <c r="I491" t="s">
        <v>953</v>
      </c>
      <c r="J491" t="s">
        <v>11526</v>
      </c>
      <c r="K491" t="s">
        <v>3409</v>
      </c>
      <c r="L491" t="s">
        <v>18089</v>
      </c>
      <c r="M491" t="s">
        <v>1266</v>
      </c>
    </row>
    <row r="492" spans="1:14" x14ac:dyDescent="0.35">
      <c r="A492" t="s">
        <v>2952</v>
      </c>
      <c r="B492">
        <v>99</v>
      </c>
      <c r="C492">
        <v>80000000</v>
      </c>
      <c r="D492">
        <v>15071514</v>
      </c>
      <c r="E492" t="s">
        <v>24651</v>
      </c>
      <c r="F492" t="s">
        <v>37</v>
      </c>
      <c r="G492" t="s">
        <v>38</v>
      </c>
      <c r="H492">
        <v>5.9</v>
      </c>
      <c r="I492" t="s">
        <v>12332</v>
      </c>
      <c r="J492" t="s">
        <v>10413</v>
      </c>
    </row>
    <row r="493" spans="1:14" x14ac:dyDescent="0.35">
      <c r="A493" t="s">
        <v>2959</v>
      </c>
      <c r="B493">
        <v>92</v>
      </c>
      <c r="C493">
        <v>76000000</v>
      </c>
      <c r="D493">
        <v>26000610</v>
      </c>
      <c r="E493" t="s">
        <v>24652</v>
      </c>
      <c r="F493" t="s">
        <v>37</v>
      </c>
      <c r="G493" t="s">
        <v>38</v>
      </c>
      <c r="H493">
        <v>4.0999999999999996</v>
      </c>
      <c r="I493" t="s">
        <v>953</v>
      </c>
      <c r="J493" t="s">
        <v>11526</v>
      </c>
      <c r="K493" t="s">
        <v>1671</v>
      </c>
      <c r="L493" t="s">
        <v>18089</v>
      </c>
      <c r="M493" t="s">
        <v>1266</v>
      </c>
    </row>
    <row r="494" spans="1:14" x14ac:dyDescent="0.35">
      <c r="A494" t="s">
        <v>2964</v>
      </c>
      <c r="B494">
        <v>87</v>
      </c>
      <c r="C494">
        <v>75000000</v>
      </c>
      <c r="D494">
        <v>323505540</v>
      </c>
      <c r="E494" t="s">
        <v>24653</v>
      </c>
      <c r="F494" t="s">
        <v>37</v>
      </c>
      <c r="G494" t="s">
        <v>677</v>
      </c>
      <c r="H494">
        <v>6.8</v>
      </c>
      <c r="I494" t="s">
        <v>11526</v>
      </c>
      <c r="J494" t="s">
        <v>1671</v>
      </c>
      <c r="K494" t="s">
        <v>18089</v>
      </c>
    </row>
    <row r="495" spans="1:14" x14ac:dyDescent="0.35">
      <c r="A495" t="s">
        <v>2971</v>
      </c>
      <c r="B495">
        <v>110</v>
      </c>
      <c r="C495">
        <v>78000000</v>
      </c>
      <c r="D495">
        <v>66462600</v>
      </c>
      <c r="E495" t="s">
        <v>24654</v>
      </c>
      <c r="F495" t="s">
        <v>37</v>
      </c>
      <c r="G495" t="s">
        <v>38</v>
      </c>
      <c r="H495">
        <v>5.8</v>
      </c>
      <c r="I495" t="s">
        <v>1325</v>
      </c>
      <c r="J495" t="s">
        <v>953</v>
      </c>
      <c r="K495" t="s">
        <v>1266</v>
      </c>
      <c r="L495" t="s">
        <v>12332</v>
      </c>
    </row>
    <row r="496" spans="1:14" x14ac:dyDescent="0.35">
      <c r="A496" t="s">
        <v>2976</v>
      </c>
      <c r="B496">
        <v>98</v>
      </c>
      <c r="C496">
        <v>76000000</v>
      </c>
      <c r="D496">
        <v>368049635</v>
      </c>
      <c r="E496" t="s">
        <v>24655</v>
      </c>
      <c r="F496" t="s">
        <v>37</v>
      </c>
      <c r="G496" t="s">
        <v>38</v>
      </c>
      <c r="H496">
        <v>7.5</v>
      </c>
      <c r="I496" t="s">
        <v>11526</v>
      </c>
      <c r="J496" t="s">
        <v>1671</v>
      </c>
      <c r="K496" t="s">
        <v>18089</v>
      </c>
      <c r="L496" t="s">
        <v>12332</v>
      </c>
    </row>
    <row r="497" spans="1:14" x14ac:dyDescent="0.35">
      <c r="A497" t="s">
        <v>428</v>
      </c>
      <c r="B497">
        <v>154</v>
      </c>
      <c r="C497">
        <v>75000000</v>
      </c>
      <c r="D497">
        <v>306124059</v>
      </c>
      <c r="E497" t="s">
        <v>24656</v>
      </c>
      <c r="F497" t="s">
        <v>37</v>
      </c>
      <c r="G497" t="s">
        <v>38</v>
      </c>
      <c r="H497">
        <v>6.9</v>
      </c>
      <c r="I497" t="s">
        <v>1325</v>
      </c>
      <c r="J497" t="s">
        <v>953</v>
      </c>
      <c r="K497" t="s">
        <v>12332</v>
      </c>
    </row>
    <row r="498" spans="1:14" x14ac:dyDescent="0.35">
      <c r="A498" t="s">
        <v>389</v>
      </c>
      <c r="B498">
        <v>129</v>
      </c>
      <c r="C498">
        <v>73000000</v>
      </c>
      <c r="D498">
        <v>229074524</v>
      </c>
      <c r="E498" t="s">
        <v>24657</v>
      </c>
      <c r="F498" t="s">
        <v>37</v>
      </c>
      <c r="G498" t="s">
        <v>38</v>
      </c>
      <c r="H498">
        <v>6.5</v>
      </c>
      <c r="I498" t="s">
        <v>1325</v>
      </c>
      <c r="J498" t="s">
        <v>953</v>
      </c>
      <c r="K498" t="s">
        <v>12332</v>
      </c>
    </row>
    <row r="499" spans="1:14" x14ac:dyDescent="0.35">
      <c r="A499" t="s">
        <v>801</v>
      </c>
      <c r="B499">
        <v>86</v>
      </c>
      <c r="C499">
        <v>75000000</v>
      </c>
      <c r="D499">
        <v>193136719</v>
      </c>
      <c r="E499" t="s">
        <v>24658</v>
      </c>
      <c r="F499" t="s">
        <v>37</v>
      </c>
      <c r="G499" t="s">
        <v>38</v>
      </c>
      <c r="H499">
        <v>6.9</v>
      </c>
      <c r="I499" t="s">
        <v>953</v>
      </c>
      <c r="J499" t="s">
        <v>11526</v>
      </c>
      <c r="K499" t="s">
        <v>1671</v>
      </c>
      <c r="L499" t="s">
        <v>18089</v>
      </c>
    </row>
    <row r="500" spans="1:14" x14ac:dyDescent="0.35">
      <c r="A500" t="s">
        <v>1217</v>
      </c>
      <c r="B500">
        <v>109</v>
      </c>
      <c r="C500">
        <v>76000000</v>
      </c>
      <c r="D500">
        <v>35286428</v>
      </c>
      <c r="E500" t="s">
        <v>24659</v>
      </c>
      <c r="F500" t="s">
        <v>37</v>
      </c>
      <c r="G500" t="s">
        <v>38</v>
      </c>
      <c r="H500">
        <v>7.9</v>
      </c>
      <c r="I500" t="s">
        <v>3409</v>
      </c>
      <c r="J500" t="s">
        <v>12332</v>
      </c>
      <c r="K500" t="s">
        <v>10413</v>
      </c>
    </row>
    <row r="501" spans="1:14" x14ac:dyDescent="0.35">
      <c r="A501" t="s">
        <v>118</v>
      </c>
      <c r="B501">
        <v>104</v>
      </c>
      <c r="C501">
        <v>75000000</v>
      </c>
      <c r="D501">
        <v>157299717</v>
      </c>
      <c r="E501" t="s">
        <v>24660</v>
      </c>
      <c r="F501" t="s">
        <v>37</v>
      </c>
      <c r="G501" t="s">
        <v>38</v>
      </c>
      <c r="H501">
        <v>7.4</v>
      </c>
      <c r="I501" t="s">
        <v>1325</v>
      </c>
      <c r="J501" t="s">
        <v>953</v>
      </c>
      <c r="K501" t="s">
        <v>12332</v>
      </c>
    </row>
    <row r="502" spans="1:14" x14ac:dyDescent="0.35">
      <c r="A502" t="s">
        <v>2156</v>
      </c>
      <c r="B502">
        <v>110</v>
      </c>
      <c r="C502">
        <v>75000000</v>
      </c>
      <c r="D502">
        <v>134568845</v>
      </c>
      <c r="E502" t="s">
        <v>24661</v>
      </c>
      <c r="F502" t="s">
        <v>37</v>
      </c>
      <c r="G502" t="s">
        <v>38</v>
      </c>
      <c r="H502">
        <v>6.7</v>
      </c>
      <c r="I502" t="s">
        <v>1325</v>
      </c>
      <c r="J502" t="s">
        <v>27949</v>
      </c>
      <c r="K502" t="s">
        <v>1266</v>
      </c>
      <c r="L502" t="s">
        <v>10413</v>
      </c>
    </row>
    <row r="503" spans="1:14" x14ac:dyDescent="0.35">
      <c r="A503" t="s">
        <v>278</v>
      </c>
      <c r="B503">
        <v>136</v>
      </c>
      <c r="C503">
        <v>75000000</v>
      </c>
      <c r="D503">
        <v>134006721</v>
      </c>
      <c r="E503" t="s">
        <v>24662</v>
      </c>
      <c r="F503" t="s">
        <v>37</v>
      </c>
      <c r="G503" t="s">
        <v>38</v>
      </c>
      <c r="H503">
        <v>7.4</v>
      </c>
      <c r="I503" t="s">
        <v>1325</v>
      </c>
      <c r="J503" t="s">
        <v>953</v>
      </c>
      <c r="K503" t="s">
        <v>10413</v>
      </c>
    </row>
    <row r="504" spans="1:14" x14ac:dyDescent="0.35">
      <c r="A504" t="s">
        <v>1278</v>
      </c>
      <c r="B504">
        <v>115</v>
      </c>
      <c r="C504">
        <v>80000000</v>
      </c>
      <c r="D504">
        <v>195329763</v>
      </c>
      <c r="E504" t="s">
        <v>24663</v>
      </c>
      <c r="F504" t="s">
        <v>37</v>
      </c>
      <c r="G504" t="s">
        <v>38</v>
      </c>
      <c r="H504">
        <v>6.9</v>
      </c>
      <c r="I504" t="s">
        <v>1325</v>
      </c>
      <c r="J504" t="s">
        <v>953</v>
      </c>
      <c r="K504" t="s">
        <v>11526</v>
      </c>
      <c r="L504" t="s">
        <v>1671</v>
      </c>
      <c r="M504" t="s">
        <v>18089</v>
      </c>
      <c r="N504" t="s">
        <v>1266</v>
      </c>
    </row>
    <row r="505" spans="1:14" x14ac:dyDescent="0.35">
      <c r="A505" t="s">
        <v>2467</v>
      </c>
      <c r="B505">
        <v>99</v>
      </c>
      <c r="C505">
        <v>75000000</v>
      </c>
      <c r="D505">
        <v>120776832</v>
      </c>
      <c r="E505" t="s">
        <v>24664</v>
      </c>
      <c r="F505" t="s">
        <v>37</v>
      </c>
      <c r="G505" t="s">
        <v>38</v>
      </c>
      <c r="H505">
        <v>6.8</v>
      </c>
      <c r="I505" t="s">
        <v>1671</v>
      </c>
      <c r="J505" t="s">
        <v>19711</v>
      </c>
    </row>
    <row r="506" spans="1:14" x14ac:dyDescent="0.35">
      <c r="A506" t="s">
        <v>2612</v>
      </c>
      <c r="B506">
        <v>117</v>
      </c>
      <c r="C506">
        <v>75000000</v>
      </c>
      <c r="D506">
        <v>118823091</v>
      </c>
      <c r="E506" t="s">
        <v>24665</v>
      </c>
      <c r="F506" t="s">
        <v>37</v>
      </c>
      <c r="G506" t="s">
        <v>38</v>
      </c>
      <c r="H506">
        <v>6.7</v>
      </c>
      <c r="I506" t="s">
        <v>1671</v>
      </c>
      <c r="J506" t="s">
        <v>3409</v>
      </c>
      <c r="K506" t="s">
        <v>18089</v>
      </c>
      <c r="L506" t="s">
        <v>17378</v>
      </c>
      <c r="M506" t="s">
        <v>17378</v>
      </c>
      <c r="N506" t="s">
        <v>19711</v>
      </c>
    </row>
    <row r="507" spans="1:14" x14ac:dyDescent="0.35">
      <c r="A507" t="s">
        <v>2066</v>
      </c>
      <c r="B507">
        <v>125</v>
      </c>
      <c r="C507">
        <v>50000000</v>
      </c>
      <c r="D507">
        <v>41814863</v>
      </c>
      <c r="E507" t="s">
        <v>24666</v>
      </c>
      <c r="F507" t="s">
        <v>37</v>
      </c>
      <c r="G507" t="s">
        <v>38</v>
      </c>
      <c r="H507">
        <v>5.0999999999999996</v>
      </c>
      <c r="I507" t="s">
        <v>6403</v>
      </c>
      <c r="J507" t="s">
        <v>27947</v>
      </c>
      <c r="K507" t="s">
        <v>10413</v>
      </c>
    </row>
    <row r="508" spans="1:14" x14ac:dyDescent="0.35">
      <c r="A508" t="s">
        <v>3035</v>
      </c>
      <c r="B508">
        <v>110</v>
      </c>
      <c r="C508">
        <v>75000000</v>
      </c>
      <c r="D508">
        <v>97360069</v>
      </c>
      <c r="E508" t="s">
        <v>24667</v>
      </c>
      <c r="F508" t="s">
        <v>37</v>
      </c>
      <c r="G508" t="s">
        <v>38</v>
      </c>
      <c r="H508">
        <v>4.0999999999999996</v>
      </c>
      <c r="I508" t="s">
        <v>1325</v>
      </c>
      <c r="J508" t="s">
        <v>953</v>
      </c>
      <c r="K508" t="s">
        <v>1671</v>
      </c>
      <c r="L508" t="s">
        <v>18089</v>
      </c>
      <c r="M508" t="s">
        <v>12332</v>
      </c>
    </row>
    <row r="509" spans="1:14" x14ac:dyDescent="0.35">
      <c r="A509" t="s">
        <v>1114</v>
      </c>
      <c r="B509">
        <v>125</v>
      </c>
      <c r="C509">
        <v>75000000</v>
      </c>
      <c r="D509">
        <v>117698894</v>
      </c>
      <c r="E509" t="s">
        <v>24668</v>
      </c>
      <c r="F509" t="s">
        <v>37</v>
      </c>
      <c r="G509" t="s">
        <v>38</v>
      </c>
      <c r="H509">
        <v>7.3</v>
      </c>
      <c r="I509" t="s">
        <v>27949</v>
      </c>
      <c r="J509" t="s">
        <v>27947</v>
      </c>
      <c r="K509" t="s">
        <v>10413</v>
      </c>
    </row>
    <row r="510" spans="1:14" x14ac:dyDescent="0.35">
      <c r="A510" t="s">
        <v>2178</v>
      </c>
      <c r="B510">
        <v>102</v>
      </c>
      <c r="C510">
        <v>80000000</v>
      </c>
      <c r="D510">
        <v>162001186</v>
      </c>
      <c r="E510" t="s">
        <v>24669</v>
      </c>
      <c r="F510" t="s">
        <v>37</v>
      </c>
      <c r="G510" t="s">
        <v>38</v>
      </c>
      <c r="H510">
        <v>6</v>
      </c>
      <c r="I510" t="s">
        <v>1671</v>
      </c>
    </row>
    <row r="511" spans="1:14" x14ac:dyDescent="0.35">
      <c r="A511" t="s">
        <v>389</v>
      </c>
      <c r="B511">
        <v>128</v>
      </c>
      <c r="C511">
        <v>60000000</v>
      </c>
      <c r="D511">
        <v>77032279</v>
      </c>
      <c r="E511" t="s">
        <v>24670</v>
      </c>
      <c r="F511" t="s">
        <v>37</v>
      </c>
      <c r="G511" t="s">
        <v>38</v>
      </c>
      <c r="H511">
        <v>7.3</v>
      </c>
      <c r="I511" t="s">
        <v>1671</v>
      </c>
      <c r="J511" t="s">
        <v>3409</v>
      </c>
    </row>
    <row r="512" spans="1:14" x14ac:dyDescent="0.35">
      <c r="A512" t="s">
        <v>2222</v>
      </c>
      <c r="B512">
        <v>100</v>
      </c>
      <c r="C512">
        <v>35000000</v>
      </c>
      <c r="D512">
        <v>73023275</v>
      </c>
      <c r="E512" t="s">
        <v>24671</v>
      </c>
      <c r="F512" t="s">
        <v>37</v>
      </c>
      <c r="G512" t="s">
        <v>38</v>
      </c>
      <c r="H512">
        <v>5.4</v>
      </c>
      <c r="I512" t="s">
        <v>1671</v>
      </c>
      <c r="J512" t="s">
        <v>18089</v>
      </c>
    </row>
    <row r="513" spans="1:13" x14ac:dyDescent="0.35">
      <c r="A513" t="s">
        <v>313</v>
      </c>
      <c r="B513">
        <v>124</v>
      </c>
      <c r="C513">
        <v>75000000</v>
      </c>
      <c r="D513">
        <v>68473360</v>
      </c>
      <c r="E513" t="s">
        <v>24672</v>
      </c>
      <c r="F513" t="s">
        <v>37</v>
      </c>
      <c r="G513" t="s">
        <v>38</v>
      </c>
      <c r="H513">
        <v>5.9</v>
      </c>
      <c r="I513" t="s">
        <v>1325</v>
      </c>
      <c r="J513" t="s">
        <v>953</v>
      </c>
      <c r="K513" t="s">
        <v>3409</v>
      </c>
      <c r="L513" t="s">
        <v>10413</v>
      </c>
    </row>
    <row r="514" spans="1:13" x14ac:dyDescent="0.35">
      <c r="A514" t="s">
        <v>3066</v>
      </c>
      <c r="B514">
        <v>102</v>
      </c>
      <c r="C514">
        <v>75000000</v>
      </c>
      <c r="D514">
        <v>66636385</v>
      </c>
      <c r="E514" t="s">
        <v>24673</v>
      </c>
      <c r="F514" t="s">
        <v>37</v>
      </c>
      <c r="G514" t="s">
        <v>38</v>
      </c>
      <c r="H514">
        <v>7.1</v>
      </c>
      <c r="I514" t="s">
        <v>13307</v>
      </c>
      <c r="J514" t="s">
        <v>1671</v>
      </c>
      <c r="K514" t="s">
        <v>3409</v>
      </c>
      <c r="L514" t="s">
        <v>22704</v>
      </c>
    </row>
    <row r="515" spans="1:13" x14ac:dyDescent="0.35">
      <c r="A515" t="s">
        <v>1983</v>
      </c>
      <c r="B515">
        <v>90</v>
      </c>
      <c r="C515">
        <v>75000000</v>
      </c>
      <c r="D515">
        <v>160762022</v>
      </c>
      <c r="E515" t="s">
        <v>24674</v>
      </c>
      <c r="F515" t="s">
        <v>37</v>
      </c>
      <c r="G515" t="s">
        <v>38</v>
      </c>
      <c r="H515">
        <v>6</v>
      </c>
      <c r="I515" t="s">
        <v>953</v>
      </c>
      <c r="J515" t="s">
        <v>11526</v>
      </c>
      <c r="K515" t="s">
        <v>1671</v>
      </c>
      <c r="L515" t="s">
        <v>18089</v>
      </c>
    </row>
    <row r="516" spans="1:13" x14ac:dyDescent="0.35">
      <c r="A516" t="s">
        <v>1104</v>
      </c>
      <c r="B516">
        <v>130</v>
      </c>
      <c r="C516">
        <v>70000000</v>
      </c>
      <c r="D516">
        <v>103338338</v>
      </c>
      <c r="E516" t="s">
        <v>24675</v>
      </c>
      <c r="F516" t="s">
        <v>37</v>
      </c>
      <c r="G516" t="s">
        <v>38</v>
      </c>
      <c r="H516">
        <v>6.5</v>
      </c>
      <c r="I516" t="s">
        <v>3409</v>
      </c>
      <c r="J516" t="s">
        <v>17378</v>
      </c>
      <c r="K516" t="s">
        <v>17378</v>
      </c>
    </row>
    <row r="517" spans="1:13" x14ac:dyDescent="0.35">
      <c r="A517" t="s">
        <v>3088</v>
      </c>
      <c r="B517">
        <v>118</v>
      </c>
      <c r="C517">
        <v>53000000</v>
      </c>
      <c r="D517">
        <v>55808744</v>
      </c>
      <c r="E517" t="s">
        <v>24676</v>
      </c>
      <c r="F517" t="s">
        <v>37</v>
      </c>
      <c r="G517" t="s">
        <v>38</v>
      </c>
      <c r="H517">
        <v>5.7</v>
      </c>
      <c r="I517" t="s">
        <v>1671</v>
      </c>
      <c r="J517" t="s">
        <v>27949</v>
      </c>
      <c r="K517" t="s">
        <v>17378</v>
      </c>
    </row>
    <row r="518" spans="1:13" x14ac:dyDescent="0.35">
      <c r="A518" t="s">
        <v>389</v>
      </c>
      <c r="B518">
        <v>163</v>
      </c>
      <c r="C518">
        <v>70000000</v>
      </c>
      <c r="D518">
        <v>47379090</v>
      </c>
      <c r="E518" t="s">
        <v>24677</v>
      </c>
      <c r="F518" t="s">
        <v>37</v>
      </c>
      <c r="G518" t="s">
        <v>1465</v>
      </c>
      <c r="H518">
        <v>7.6</v>
      </c>
      <c r="I518" t="s">
        <v>3409</v>
      </c>
      <c r="J518" t="s">
        <v>22704</v>
      </c>
      <c r="K518" t="s">
        <v>10413</v>
      </c>
    </row>
    <row r="519" spans="1:13" x14ac:dyDescent="0.35">
      <c r="A519" t="s">
        <v>3098</v>
      </c>
      <c r="B519">
        <v>142</v>
      </c>
      <c r="C519">
        <v>70000000</v>
      </c>
      <c r="D519">
        <v>43426961</v>
      </c>
      <c r="E519" t="s">
        <v>24678</v>
      </c>
      <c r="F519" t="s">
        <v>37</v>
      </c>
      <c r="G519" t="s">
        <v>38</v>
      </c>
      <c r="H519">
        <v>6.6</v>
      </c>
      <c r="I519" t="s">
        <v>1325</v>
      </c>
      <c r="J519" t="s">
        <v>3409</v>
      </c>
      <c r="K519" t="s">
        <v>10413</v>
      </c>
      <c r="L519" t="s">
        <v>25958</v>
      </c>
    </row>
    <row r="520" spans="1:13" x14ac:dyDescent="0.35">
      <c r="A520" t="s">
        <v>3102</v>
      </c>
      <c r="B520">
        <v>100</v>
      </c>
      <c r="C520">
        <v>75000000</v>
      </c>
      <c r="D520">
        <v>47000485</v>
      </c>
      <c r="E520" t="s">
        <v>24679</v>
      </c>
      <c r="F520" t="s">
        <v>37</v>
      </c>
      <c r="G520" t="s">
        <v>38</v>
      </c>
      <c r="H520">
        <v>5.4</v>
      </c>
      <c r="I520" t="s">
        <v>1325</v>
      </c>
      <c r="J520" t="s">
        <v>1671</v>
      </c>
      <c r="K520" t="s">
        <v>19711</v>
      </c>
      <c r="L520" t="s">
        <v>10413</v>
      </c>
    </row>
    <row r="521" spans="1:13" x14ac:dyDescent="0.35">
      <c r="A521" t="s">
        <v>1294</v>
      </c>
      <c r="B521">
        <v>116</v>
      </c>
      <c r="C521">
        <v>75000000</v>
      </c>
      <c r="D521">
        <v>45434443</v>
      </c>
      <c r="E521" t="s">
        <v>24680</v>
      </c>
      <c r="F521" t="s">
        <v>37</v>
      </c>
      <c r="G521" t="s">
        <v>38</v>
      </c>
      <c r="H521">
        <v>7.3</v>
      </c>
      <c r="I521" t="s">
        <v>1325</v>
      </c>
      <c r="J521" t="s">
        <v>953</v>
      </c>
      <c r="K521" t="s">
        <v>1671</v>
      </c>
    </row>
    <row r="522" spans="1:13" x14ac:dyDescent="0.35">
      <c r="A522" t="s">
        <v>1413</v>
      </c>
      <c r="B522">
        <v>131</v>
      </c>
      <c r="C522">
        <v>80000000</v>
      </c>
      <c r="D522">
        <v>42044321</v>
      </c>
      <c r="E522" t="s">
        <v>24681</v>
      </c>
      <c r="F522" t="s">
        <v>37</v>
      </c>
      <c r="G522" t="s">
        <v>38</v>
      </c>
      <c r="H522">
        <v>6.5</v>
      </c>
      <c r="I522" t="s">
        <v>1671</v>
      </c>
      <c r="J522" t="s">
        <v>3409</v>
      </c>
      <c r="K522" t="s">
        <v>19711</v>
      </c>
    </row>
    <row r="523" spans="1:13" x14ac:dyDescent="0.35">
      <c r="A523" t="s">
        <v>3117</v>
      </c>
      <c r="B523">
        <v>91</v>
      </c>
      <c r="C523">
        <v>75000000</v>
      </c>
      <c r="D523">
        <v>73661010</v>
      </c>
      <c r="E523" t="s">
        <v>24682</v>
      </c>
      <c r="F523" t="s">
        <v>37</v>
      </c>
      <c r="G523" t="s">
        <v>38</v>
      </c>
      <c r="H523">
        <v>6.6</v>
      </c>
      <c r="I523" t="s">
        <v>11526</v>
      </c>
      <c r="J523" t="s">
        <v>1671</v>
      </c>
      <c r="K523" t="s">
        <v>18089</v>
      </c>
      <c r="L523" t="s">
        <v>1266</v>
      </c>
      <c r="M523" t="s">
        <v>27947</v>
      </c>
    </row>
    <row r="524" spans="1:13" x14ac:dyDescent="0.35">
      <c r="A524" t="s">
        <v>3122</v>
      </c>
      <c r="B524">
        <v>123</v>
      </c>
      <c r="C524">
        <v>80000000</v>
      </c>
      <c r="D524">
        <v>41523271</v>
      </c>
      <c r="E524" t="s">
        <v>24683</v>
      </c>
      <c r="F524" t="s">
        <v>37</v>
      </c>
      <c r="G524" t="s">
        <v>38</v>
      </c>
      <c r="H524">
        <v>6.6</v>
      </c>
      <c r="I524" t="s">
        <v>1671</v>
      </c>
      <c r="J524" t="s">
        <v>27949</v>
      </c>
      <c r="K524" t="s">
        <v>3409</v>
      </c>
      <c r="L524" t="s">
        <v>19711</v>
      </c>
    </row>
    <row r="525" spans="1:13" x14ac:dyDescent="0.35">
      <c r="A525" t="s">
        <v>3129</v>
      </c>
      <c r="B525">
        <v>134</v>
      </c>
      <c r="C525">
        <v>55000000</v>
      </c>
      <c r="D525">
        <v>37600435</v>
      </c>
      <c r="E525" t="s">
        <v>24684</v>
      </c>
      <c r="F525" t="s">
        <v>37</v>
      </c>
      <c r="G525" t="s">
        <v>38</v>
      </c>
      <c r="H525">
        <v>5.9</v>
      </c>
      <c r="I525" t="s">
        <v>1325</v>
      </c>
      <c r="J525" t="s">
        <v>953</v>
      </c>
      <c r="K525" t="s">
        <v>19711</v>
      </c>
      <c r="L525" t="s">
        <v>10413</v>
      </c>
    </row>
    <row r="526" spans="1:13" x14ac:dyDescent="0.35">
      <c r="A526" t="s">
        <v>3136</v>
      </c>
      <c r="B526">
        <v>148</v>
      </c>
      <c r="C526">
        <v>75000000</v>
      </c>
      <c r="D526">
        <v>39251128</v>
      </c>
      <c r="E526" t="s">
        <v>24685</v>
      </c>
      <c r="F526" t="s">
        <v>37</v>
      </c>
      <c r="G526" t="s">
        <v>38</v>
      </c>
      <c r="H526">
        <v>6.7</v>
      </c>
      <c r="I526" t="s">
        <v>3409</v>
      </c>
      <c r="J526" t="s">
        <v>22704</v>
      </c>
      <c r="K526" t="s">
        <v>19711</v>
      </c>
    </row>
    <row r="527" spans="1:13" x14ac:dyDescent="0.35">
      <c r="A527" t="s">
        <v>2448</v>
      </c>
      <c r="B527">
        <v>110</v>
      </c>
      <c r="C527">
        <v>75000000</v>
      </c>
      <c r="D527">
        <v>83503161</v>
      </c>
      <c r="E527" t="s">
        <v>24686</v>
      </c>
      <c r="F527" t="s">
        <v>37</v>
      </c>
      <c r="G527" t="s">
        <v>38</v>
      </c>
      <c r="H527">
        <v>6.1</v>
      </c>
      <c r="I527" t="s">
        <v>1325</v>
      </c>
      <c r="J527" t="s">
        <v>3409</v>
      </c>
      <c r="K527" t="s">
        <v>1266</v>
      </c>
      <c r="L527" t="s">
        <v>19711</v>
      </c>
    </row>
    <row r="528" spans="1:13" x14ac:dyDescent="0.35">
      <c r="A528" t="s">
        <v>3149</v>
      </c>
      <c r="B528">
        <v>113</v>
      </c>
      <c r="C528">
        <v>52000000</v>
      </c>
      <c r="D528">
        <v>34636443</v>
      </c>
      <c r="E528" t="s">
        <v>24687</v>
      </c>
      <c r="F528" t="s">
        <v>37</v>
      </c>
      <c r="G528" t="s">
        <v>38</v>
      </c>
      <c r="H528">
        <v>6.6</v>
      </c>
      <c r="I528" t="s">
        <v>1325</v>
      </c>
      <c r="J528" t="s">
        <v>27949</v>
      </c>
      <c r="K528" t="s">
        <v>3409</v>
      </c>
      <c r="L528" t="s">
        <v>27947</v>
      </c>
      <c r="M528" t="s">
        <v>10413</v>
      </c>
    </row>
    <row r="529" spans="1:13" x14ac:dyDescent="0.35">
      <c r="A529" t="s">
        <v>3154</v>
      </c>
      <c r="B529">
        <v>94</v>
      </c>
      <c r="C529">
        <v>75000000</v>
      </c>
      <c r="D529">
        <v>22751979</v>
      </c>
      <c r="E529" t="s">
        <v>24688</v>
      </c>
      <c r="F529" t="s">
        <v>37</v>
      </c>
      <c r="G529" t="s">
        <v>38</v>
      </c>
      <c r="H529">
        <v>6.6</v>
      </c>
      <c r="I529" t="s">
        <v>1325</v>
      </c>
      <c r="J529" t="s">
        <v>953</v>
      </c>
      <c r="K529" t="s">
        <v>11526</v>
      </c>
      <c r="L529" t="s">
        <v>18089</v>
      </c>
      <c r="M529" t="s">
        <v>12332</v>
      </c>
    </row>
    <row r="530" spans="1:13" x14ac:dyDescent="0.35">
      <c r="A530" t="s">
        <v>3159</v>
      </c>
      <c r="B530">
        <v>116</v>
      </c>
      <c r="C530">
        <v>75000000</v>
      </c>
      <c r="D530">
        <v>30013346</v>
      </c>
      <c r="E530" t="s">
        <v>24689</v>
      </c>
      <c r="F530" t="s">
        <v>37</v>
      </c>
      <c r="G530" t="s">
        <v>38</v>
      </c>
      <c r="H530">
        <v>5.3</v>
      </c>
      <c r="I530" t="s">
        <v>1325</v>
      </c>
      <c r="J530" t="s">
        <v>1671</v>
      </c>
      <c r="K530" t="s">
        <v>27949</v>
      </c>
      <c r="L530" t="s">
        <v>10413</v>
      </c>
    </row>
    <row r="531" spans="1:13" x14ac:dyDescent="0.35">
      <c r="A531" t="s">
        <v>2331</v>
      </c>
      <c r="B531">
        <v>99</v>
      </c>
      <c r="C531">
        <v>75000000</v>
      </c>
      <c r="D531">
        <v>14567883</v>
      </c>
      <c r="E531" t="s">
        <v>24690</v>
      </c>
      <c r="F531" t="s">
        <v>37</v>
      </c>
      <c r="G531" t="s">
        <v>56</v>
      </c>
      <c r="H531">
        <v>6</v>
      </c>
      <c r="I531" t="s">
        <v>1325</v>
      </c>
      <c r="J531" t="s">
        <v>3409</v>
      </c>
      <c r="K531" t="s">
        <v>12332</v>
      </c>
    </row>
    <row r="532" spans="1:13" x14ac:dyDescent="0.35">
      <c r="A532" t="s">
        <v>3176</v>
      </c>
      <c r="B532">
        <v>93</v>
      </c>
      <c r="C532">
        <v>75000000</v>
      </c>
      <c r="D532">
        <v>5409517</v>
      </c>
      <c r="E532" t="s">
        <v>24691</v>
      </c>
      <c r="F532" t="s">
        <v>37</v>
      </c>
      <c r="G532" t="s">
        <v>38</v>
      </c>
      <c r="H532">
        <v>4.7</v>
      </c>
      <c r="I532" t="s">
        <v>11526</v>
      </c>
      <c r="J532" t="s">
        <v>1671</v>
      </c>
      <c r="K532" t="s">
        <v>1266</v>
      </c>
    </row>
    <row r="533" spans="1:13" x14ac:dyDescent="0.35">
      <c r="A533" t="s">
        <v>2048</v>
      </c>
      <c r="B533">
        <v>113</v>
      </c>
      <c r="C533">
        <v>45000000</v>
      </c>
      <c r="D533">
        <v>21009180</v>
      </c>
      <c r="E533" t="s">
        <v>24692</v>
      </c>
      <c r="F533" t="s">
        <v>37</v>
      </c>
      <c r="G533" t="s">
        <v>38</v>
      </c>
      <c r="H533">
        <v>6.1</v>
      </c>
      <c r="I533" t="s">
        <v>1325</v>
      </c>
      <c r="J533" t="s">
        <v>953</v>
      </c>
      <c r="K533" t="s">
        <v>3409</v>
      </c>
      <c r="L533" t="s">
        <v>10413</v>
      </c>
    </row>
    <row r="534" spans="1:13" x14ac:dyDescent="0.35">
      <c r="A534" t="s">
        <v>912</v>
      </c>
      <c r="B534">
        <v>106</v>
      </c>
      <c r="C534">
        <v>75000000</v>
      </c>
      <c r="D534">
        <v>94999143</v>
      </c>
      <c r="E534" t="s">
        <v>24693</v>
      </c>
      <c r="F534" t="s">
        <v>37</v>
      </c>
      <c r="G534" t="s">
        <v>38</v>
      </c>
      <c r="H534">
        <v>7.2</v>
      </c>
      <c r="I534" t="s">
        <v>3409</v>
      </c>
      <c r="J534" t="s">
        <v>27947</v>
      </c>
      <c r="K534" t="s">
        <v>12332</v>
      </c>
      <c r="L534" t="s">
        <v>10413</v>
      </c>
    </row>
    <row r="535" spans="1:13" x14ac:dyDescent="0.35">
      <c r="A535" t="s">
        <v>3189</v>
      </c>
      <c r="B535">
        <v>91</v>
      </c>
      <c r="C535">
        <v>74000000</v>
      </c>
      <c r="D535">
        <v>336029560</v>
      </c>
      <c r="E535" t="s">
        <v>24694</v>
      </c>
      <c r="F535" t="s">
        <v>37</v>
      </c>
      <c r="G535" t="s">
        <v>38</v>
      </c>
      <c r="H535">
        <v>6.4</v>
      </c>
      <c r="I535" t="s">
        <v>1325</v>
      </c>
      <c r="J535" t="s">
        <v>11526</v>
      </c>
      <c r="K535" t="s">
        <v>1671</v>
      </c>
      <c r="L535" t="s">
        <v>18089</v>
      </c>
      <c r="M535" t="s">
        <v>12332</v>
      </c>
    </row>
    <row r="536" spans="1:13" x14ac:dyDescent="0.35">
      <c r="A536" t="s">
        <v>111</v>
      </c>
      <c r="B536">
        <v>128</v>
      </c>
      <c r="C536">
        <v>82000000</v>
      </c>
      <c r="D536">
        <v>36381716</v>
      </c>
      <c r="E536" t="s">
        <v>24695</v>
      </c>
      <c r="F536" t="s">
        <v>37</v>
      </c>
      <c r="G536" t="s">
        <v>38</v>
      </c>
      <c r="H536">
        <v>6.1</v>
      </c>
      <c r="I536" t="s">
        <v>1325</v>
      </c>
      <c r="J536" t="s">
        <v>1266</v>
      </c>
    </row>
    <row r="537" spans="1:13" x14ac:dyDescent="0.35">
      <c r="A537" t="s">
        <v>2246</v>
      </c>
      <c r="B537">
        <v>98</v>
      </c>
      <c r="C537">
        <v>69000000</v>
      </c>
      <c r="D537">
        <v>55585389</v>
      </c>
      <c r="E537" t="s">
        <v>24696</v>
      </c>
      <c r="F537" t="s">
        <v>37</v>
      </c>
      <c r="G537" t="s">
        <v>38</v>
      </c>
      <c r="H537">
        <v>5.9</v>
      </c>
      <c r="I537" t="s">
        <v>27949</v>
      </c>
      <c r="J537" t="s">
        <v>27947</v>
      </c>
      <c r="K537" t="s">
        <v>10413</v>
      </c>
    </row>
    <row r="538" spans="1:13" x14ac:dyDescent="0.35">
      <c r="A538" t="s">
        <v>3122</v>
      </c>
      <c r="B538">
        <v>134</v>
      </c>
      <c r="C538">
        <v>75000000</v>
      </c>
      <c r="D538">
        <v>36976367</v>
      </c>
      <c r="E538" t="s">
        <v>24697</v>
      </c>
      <c r="F538" t="s">
        <v>37</v>
      </c>
      <c r="G538" t="s">
        <v>38</v>
      </c>
      <c r="H538">
        <v>6</v>
      </c>
      <c r="I538" t="s">
        <v>3409</v>
      </c>
      <c r="J538" t="s">
        <v>27947</v>
      </c>
      <c r="K538" t="s">
        <v>12332</v>
      </c>
      <c r="L538" t="s">
        <v>10413</v>
      </c>
    </row>
    <row r="539" spans="1:13" x14ac:dyDescent="0.35">
      <c r="A539" t="s">
        <v>3207</v>
      </c>
      <c r="B539">
        <v>97</v>
      </c>
      <c r="C539">
        <v>73000000</v>
      </c>
      <c r="D539">
        <v>107225164</v>
      </c>
      <c r="E539" t="s">
        <v>24698</v>
      </c>
      <c r="F539" t="s">
        <v>37</v>
      </c>
      <c r="G539" t="s">
        <v>38</v>
      </c>
      <c r="H539">
        <v>6.3</v>
      </c>
      <c r="I539" t="s">
        <v>1325</v>
      </c>
      <c r="J539" t="s">
        <v>11526</v>
      </c>
      <c r="K539" t="s">
        <v>1671</v>
      </c>
      <c r="L539" t="s">
        <v>18089</v>
      </c>
    </row>
    <row r="540" spans="1:13" x14ac:dyDescent="0.35">
      <c r="A540" t="s">
        <v>3136</v>
      </c>
      <c r="B540">
        <v>112</v>
      </c>
      <c r="C540">
        <v>70000000</v>
      </c>
      <c r="D540">
        <v>70224196</v>
      </c>
      <c r="E540" t="s">
        <v>24699</v>
      </c>
      <c r="F540" t="s">
        <v>37</v>
      </c>
      <c r="G540" t="s">
        <v>38</v>
      </c>
      <c r="H540">
        <v>5.6</v>
      </c>
      <c r="I540" t="s">
        <v>1325</v>
      </c>
      <c r="J540" t="s">
        <v>953</v>
      </c>
      <c r="K540" t="s">
        <v>1671</v>
      </c>
      <c r="L540" t="s">
        <v>19711</v>
      </c>
      <c r="M540" t="s">
        <v>10413</v>
      </c>
    </row>
    <row r="541" spans="1:13" x14ac:dyDescent="0.35">
      <c r="A541" t="s">
        <v>3218</v>
      </c>
      <c r="B541">
        <v>153</v>
      </c>
      <c r="C541">
        <v>75000000</v>
      </c>
      <c r="D541">
        <v>51814190</v>
      </c>
      <c r="E541" t="s">
        <v>24700</v>
      </c>
      <c r="F541" t="s">
        <v>37</v>
      </c>
      <c r="G541" t="s">
        <v>38</v>
      </c>
      <c r="H541">
        <v>6.4</v>
      </c>
      <c r="I541" t="s">
        <v>1671</v>
      </c>
      <c r="J541" t="s">
        <v>3409</v>
      </c>
    </row>
    <row r="542" spans="1:13" x14ac:dyDescent="0.35">
      <c r="A542" t="s">
        <v>225</v>
      </c>
      <c r="B542">
        <v>110</v>
      </c>
      <c r="C542">
        <v>70000000</v>
      </c>
      <c r="D542">
        <v>47456450</v>
      </c>
      <c r="E542" t="s">
        <v>24701</v>
      </c>
      <c r="F542" t="s">
        <v>37</v>
      </c>
      <c r="G542" t="s">
        <v>38</v>
      </c>
      <c r="H542">
        <v>7.1</v>
      </c>
      <c r="I542" t="s">
        <v>1325</v>
      </c>
      <c r="J542" t="s">
        <v>3409</v>
      </c>
      <c r="K542" t="s">
        <v>10413</v>
      </c>
    </row>
    <row r="543" spans="1:13" x14ac:dyDescent="0.35">
      <c r="A543" t="s">
        <v>1751</v>
      </c>
      <c r="B543">
        <v>122</v>
      </c>
      <c r="C543">
        <v>73000000</v>
      </c>
      <c r="D543">
        <v>148213377</v>
      </c>
      <c r="E543" t="s">
        <v>24702</v>
      </c>
      <c r="F543" t="s">
        <v>37</v>
      </c>
      <c r="G543" t="s">
        <v>38</v>
      </c>
      <c r="H543">
        <v>6.6</v>
      </c>
      <c r="I543" t="s">
        <v>1325</v>
      </c>
      <c r="J543" t="s">
        <v>1671</v>
      </c>
      <c r="K543" t="s">
        <v>27948</v>
      </c>
    </row>
    <row r="544" spans="1:13" x14ac:dyDescent="0.35">
      <c r="A544" t="s">
        <v>3233</v>
      </c>
      <c r="B544">
        <v>87</v>
      </c>
      <c r="C544">
        <v>72000000</v>
      </c>
      <c r="D544">
        <v>112950721</v>
      </c>
      <c r="E544" t="s">
        <v>24703</v>
      </c>
      <c r="F544" t="s">
        <v>37</v>
      </c>
      <c r="G544" t="s">
        <v>38</v>
      </c>
      <c r="H544">
        <v>4.5999999999999996</v>
      </c>
      <c r="I544" t="s">
        <v>1671</v>
      </c>
      <c r="J544" t="s">
        <v>18089</v>
      </c>
      <c r="K544" t="s">
        <v>1266</v>
      </c>
    </row>
    <row r="545" spans="1:14" x14ac:dyDescent="0.35">
      <c r="A545" t="s">
        <v>3239</v>
      </c>
      <c r="B545">
        <v>178</v>
      </c>
      <c r="C545">
        <v>72000000</v>
      </c>
      <c r="D545">
        <v>75600000</v>
      </c>
      <c r="E545" t="s">
        <v>24704</v>
      </c>
      <c r="F545" t="s">
        <v>37</v>
      </c>
      <c r="G545" t="s">
        <v>38</v>
      </c>
      <c r="H545">
        <v>8.4</v>
      </c>
      <c r="I545" t="s">
        <v>13307</v>
      </c>
      <c r="J545" t="s">
        <v>3409</v>
      </c>
      <c r="K545" t="s">
        <v>22704</v>
      </c>
      <c r="L545" t="s">
        <v>25958</v>
      </c>
    </row>
    <row r="546" spans="1:14" x14ac:dyDescent="0.35">
      <c r="A546" t="s">
        <v>48</v>
      </c>
      <c r="B546">
        <v>125</v>
      </c>
      <c r="C546">
        <v>70000000</v>
      </c>
      <c r="D546">
        <v>62647540</v>
      </c>
      <c r="E546" t="s">
        <v>24705</v>
      </c>
      <c r="F546" t="s">
        <v>37</v>
      </c>
      <c r="G546" t="s">
        <v>767</v>
      </c>
      <c r="H546">
        <v>7.1</v>
      </c>
      <c r="I546" t="s">
        <v>1325</v>
      </c>
      <c r="J546" t="s">
        <v>3409</v>
      </c>
      <c r="K546" t="s">
        <v>25958</v>
      </c>
    </row>
    <row r="547" spans="1:14" x14ac:dyDescent="0.35">
      <c r="A547" t="s">
        <v>3252</v>
      </c>
      <c r="B547">
        <v>87</v>
      </c>
      <c r="C547">
        <v>75000000</v>
      </c>
      <c r="D547">
        <v>183132370</v>
      </c>
      <c r="E547" t="s">
        <v>24706</v>
      </c>
      <c r="F547" t="s">
        <v>37</v>
      </c>
      <c r="G547" t="s">
        <v>38</v>
      </c>
      <c r="H547">
        <v>7.4</v>
      </c>
      <c r="I547" t="s">
        <v>953</v>
      </c>
      <c r="J547" t="s">
        <v>11526</v>
      </c>
      <c r="K547" t="s">
        <v>1671</v>
      </c>
    </row>
    <row r="548" spans="1:14" x14ac:dyDescent="0.35">
      <c r="A548" t="s">
        <v>3259</v>
      </c>
      <c r="B548">
        <v>152</v>
      </c>
      <c r="C548">
        <v>72000000</v>
      </c>
      <c r="D548">
        <v>27796042</v>
      </c>
      <c r="E548" t="s">
        <v>24707</v>
      </c>
      <c r="F548" t="s">
        <v>37</v>
      </c>
      <c r="G548" t="s">
        <v>38</v>
      </c>
      <c r="H548">
        <v>6.9</v>
      </c>
      <c r="I548" t="s">
        <v>3409</v>
      </c>
      <c r="J548" t="s">
        <v>19711</v>
      </c>
    </row>
    <row r="549" spans="1:14" x14ac:dyDescent="0.35">
      <c r="A549" t="s">
        <v>2066</v>
      </c>
      <c r="B549">
        <v>116</v>
      </c>
      <c r="C549">
        <v>72000000</v>
      </c>
      <c r="D549">
        <v>32616869</v>
      </c>
      <c r="E549" t="s">
        <v>24708</v>
      </c>
      <c r="F549" t="s">
        <v>37</v>
      </c>
      <c r="G549" t="s">
        <v>38</v>
      </c>
      <c r="H549">
        <v>4.5</v>
      </c>
      <c r="I549" t="s">
        <v>1325</v>
      </c>
      <c r="J549" t="s">
        <v>3409</v>
      </c>
      <c r="K549" t="s">
        <v>27948</v>
      </c>
    </row>
    <row r="550" spans="1:14" x14ac:dyDescent="0.35">
      <c r="A550" t="s">
        <v>2396</v>
      </c>
      <c r="B550">
        <v>109</v>
      </c>
      <c r="C550">
        <v>59660000</v>
      </c>
      <c r="D550">
        <v>18947630</v>
      </c>
      <c r="E550" t="s">
        <v>24709</v>
      </c>
      <c r="F550" t="s">
        <v>37</v>
      </c>
      <c r="G550" t="s">
        <v>1465</v>
      </c>
      <c r="H550">
        <v>7.1</v>
      </c>
      <c r="I550" t="s">
        <v>953</v>
      </c>
      <c r="J550" t="s">
        <v>3409</v>
      </c>
      <c r="K550" t="s">
        <v>18089</v>
      </c>
    </row>
    <row r="551" spans="1:14" x14ac:dyDescent="0.35">
      <c r="A551" t="s">
        <v>912</v>
      </c>
      <c r="B551">
        <v>108</v>
      </c>
      <c r="C551">
        <v>60000000</v>
      </c>
      <c r="D551">
        <v>114195633</v>
      </c>
      <c r="E551" t="s">
        <v>24710</v>
      </c>
      <c r="F551" t="s">
        <v>37</v>
      </c>
      <c r="G551" t="s">
        <v>38</v>
      </c>
      <c r="H551">
        <v>6.5</v>
      </c>
      <c r="I551" t="s">
        <v>3409</v>
      </c>
      <c r="J551" t="s">
        <v>27947</v>
      </c>
      <c r="K551" t="s">
        <v>19711</v>
      </c>
      <c r="L551" t="s">
        <v>10413</v>
      </c>
    </row>
    <row r="552" spans="1:14" x14ac:dyDescent="0.35">
      <c r="A552" t="s">
        <v>3281</v>
      </c>
      <c r="B552">
        <v>85</v>
      </c>
      <c r="C552">
        <v>71500000</v>
      </c>
      <c r="D552">
        <v>144156464</v>
      </c>
      <c r="E552" t="s">
        <v>24711</v>
      </c>
      <c r="F552" t="s">
        <v>37</v>
      </c>
      <c r="G552" t="s">
        <v>38</v>
      </c>
      <c r="H552">
        <v>5.3</v>
      </c>
      <c r="I552" t="s">
        <v>1671</v>
      </c>
      <c r="J552" t="s">
        <v>18089</v>
      </c>
      <c r="K552" t="s">
        <v>1266</v>
      </c>
    </row>
    <row r="553" spans="1:14" x14ac:dyDescent="0.35">
      <c r="A553" t="s">
        <v>912</v>
      </c>
      <c r="B553">
        <v>106</v>
      </c>
      <c r="C553">
        <v>72000000</v>
      </c>
      <c r="D553">
        <v>227965690</v>
      </c>
      <c r="E553" t="s">
        <v>24712</v>
      </c>
      <c r="F553" t="s">
        <v>37</v>
      </c>
      <c r="G553" t="s">
        <v>38</v>
      </c>
      <c r="H553">
        <v>6.7</v>
      </c>
      <c r="I553" t="s">
        <v>3409</v>
      </c>
      <c r="J553" t="s">
        <v>12332</v>
      </c>
      <c r="K553" t="s">
        <v>10413</v>
      </c>
    </row>
    <row r="554" spans="1:14" x14ac:dyDescent="0.35">
      <c r="A554" t="s">
        <v>146</v>
      </c>
      <c r="B554">
        <v>93</v>
      </c>
      <c r="C554">
        <v>150000000</v>
      </c>
      <c r="D554">
        <v>436471036</v>
      </c>
      <c r="E554" t="s">
        <v>24713</v>
      </c>
      <c r="F554" t="s">
        <v>37</v>
      </c>
      <c r="G554" t="s">
        <v>38</v>
      </c>
      <c r="H554">
        <v>7.2</v>
      </c>
      <c r="I554" t="s">
        <v>953</v>
      </c>
      <c r="J554" t="s">
        <v>11526</v>
      </c>
      <c r="K554" t="s">
        <v>1671</v>
      </c>
      <c r="L554" t="s">
        <v>18089</v>
      </c>
      <c r="M554" t="s">
        <v>1266</v>
      </c>
      <c r="N554" t="s">
        <v>19711</v>
      </c>
    </row>
    <row r="555" spans="1:14" x14ac:dyDescent="0.35">
      <c r="A555" t="s">
        <v>306</v>
      </c>
      <c r="B555">
        <v>117</v>
      </c>
      <c r="C555">
        <v>120000000</v>
      </c>
      <c r="D555">
        <v>244052771</v>
      </c>
      <c r="E555" t="s">
        <v>24714</v>
      </c>
      <c r="F555" t="s">
        <v>37</v>
      </c>
      <c r="G555" t="s">
        <v>38</v>
      </c>
      <c r="H555">
        <v>7.2</v>
      </c>
      <c r="I555" t="s">
        <v>953</v>
      </c>
      <c r="J555" t="s">
        <v>11526</v>
      </c>
      <c r="K555" t="s">
        <v>1671</v>
      </c>
      <c r="L555" t="s">
        <v>18089</v>
      </c>
      <c r="M555" t="s">
        <v>27948</v>
      </c>
    </row>
    <row r="556" spans="1:14" x14ac:dyDescent="0.35">
      <c r="A556" t="s">
        <v>3303</v>
      </c>
      <c r="B556">
        <v>116</v>
      </c>
      <c r="C556">
        <v>70000000</v>
      </c>
      <c r="D556">
        <v>152149590</v>
      </c>
      <c r="E556" t="s">
        <v>24715</v>
      </c>
      <c r="F556" t="s">
        <v>37</v>
      </c>
      <c r="G556" t="s">
        <v>38</v>
      </c>
      <c r="H556">
        <v>5.5</v>
      </c>
      <c r="I556" t="s">
        <v>1671</v>
      </c>
      <c r="J556" t="s">
        <v>19711</v>
      </c>
    </row>
    <row r="557" spans="1:14" x14ac:dyDescent="0.35">
      <c r="A557" t="s">
        <v>499</v>
      </c>
      <c r="B557">
        <v>132</v>
      </c>
      <c r="C557">
        <v>70000000</v>
      </c>
      <c r="D557">
        <v>141204016</v>
      </c>
      <c r="E557" t="s">
        <v>24716</v>
      </c>
      <c r="F557" t="s">
        <v>37</v>
      </c>
      <c r="G557" t="s">
        <v>38</v>
      </c>
      <c r="H557">
        <v>5.8</v>
      </c>
      <c r="I557" t="s">
        <v>1325</v>
      </c>
      <c r="J557" t="s">
        <v>953</v>
      </c>
      <c r="K557" t="s">
        <v>10413</v>
      </c>
    </row>
    <row r="558" spans="1:14" x14ac:dyDescent="0.35">
      <c r="A558" t="s">
        <v>3313</v>
      </c>
      <c r="B558">
        <v>92</v>
      </c>
      <c r="C558">
        <v>74000000</v>
      </c>
      <c r="D558">
        <v>162495848</v>
      </c>
      <c r="E558" t="s">
        <v>24717</v>
      </c>
      <c r="F558" t="s">
        <v>37</v>
      </c>
      <c r="G558" t="s">
        <v>38</v>
      </c>
      <c r="H558">
        <v>6</v>
      </c>
      <c r="I558" t="s">
        <v>953</v>
      </c>
      <c r="J558" t="s">
        <v>11526</v>
      </c>
      <c r="K558" t="s">
        <v>1671</v>
      </c>
      <c r="L558" t="s">
        <v>18089</v>
      </c>
      <c r="M558" t="s">
        <v>1266</v>
      </c>
    </row>
    <row r="559" spans="1:14" x14ac:dyDescent="0.35">
      <c r="A559" t="s">
        <v>850</v>
      </c>
      <c r="B559">
        <v>139</v>
      </c>
      <c r="C559">
        <v>80000000</v>
      </c>
      <c r="D559">
        <v>136448821</v>
      </c>
      <c r="E559" t="s">
        <v>24718</v>
      </c>
      <c r="F559" t="s">
        <v>37</v>
      </c>
      <c r="G559" t="s">
        <v>38</v>
      </c>
      <c r="H559">
        <v>6.6</v>
      </c>
      <c r="I559" t="s">
        <v>27949</v>
      </c>
      <c r="J559" t="s">
        <v>10413</v>
      </c>
    </row>
    <row r="560" spans="1:14" x14ac:dyDescent="0.35">
      <c r="A560" t="s">
        <v>1764</v>
      </c>
      <c r="B560">
        <v>153</v>
      </c>
      <c r="C560">
        <v>75000000</v>
      </c>
      <c r="D560">
        <v>120523073</v>
      </c>
      <c r="E560" t="s">
        <v>24719</v>
      </c>
      <c r="F560" t="s">
        <v>37</v>
      </c>
      <c r="G560" t="s">
        <v>38</v>
      </c>
      <c r="H560">
        <v>8.3000000000000007</v>
      </c>
      <c r="I560" t="s">
        <v>953</v>
      </c>
      <c r="J560" t="s">
        <v>3409</v>
      </c>
      <c r="K560" t="s">
        <v>25958</v>
      </c>
    </row>
    <row r="561" spans="1:13" x14ac:dyDescent="0.35">
      <c r="A561" t="s">
        <v>389</v>
      </c>
      <c r="B561">
        <v>142</v>
      </c>
      <c r="C561">
        <v>70000000</v>
      </c>
      <c r="D561">
        <v>119654900</v>
      </c>
      <c r="E561" t="s">
        <v>24720</v>
      </c>
      <c r="F561" t="s">
        <v>37</v>
      </c>
      <c r="G561" t="s">
        <v>38</v>
      </c>
      <c r="H561">
        <v>6.7</v>
      </c>
      <c r="I561" t="s">
        <v>953</v>
      </c>
      <c r="J561" t="s">
        <v>1671</v>
      </c>
      <c r="K561" t="s">
        <v>18089</v>
      </c>
      <c r="L561" t="s">
        <v>1266</v>
      </c>
    </row>
    <row r="562" spans="1:13" x14ac:dyDescent="0.35">
      <c r="A562" t="s">
        <v>2066</v>
      </c>
      <c r="B562">
        <v>124</v>
      </c>
      <c r="C562">
        <v>70000000</v>
      </c>
      <c r="D562">
        <v>117541000</v>
      </c>
      <c r="E562" t="s">
        <v>24721</v>
      </c>
      <c r="F562" t="s">
        <v>37</v>
      </c>
      <c r="G562" t="s">
        <v>38</v>
      </c>
      <c r="H562">
        <v>7.1</v>
      </c>
      <c r="I562" t="s">
        <v>1325</v>
      </c>
      <c r="J562" t="s">
        <v>10413</v>
      </c>
    </row>
    <row r="563" spans="1:13" x14ac:dyDescent="0.35">
      <c r="A563" t="s">
        <v>3334</v>
      </c>
      <c r="B563">
        <v>117</v>
      </c>
      <c r="C563">
        <v>80000000</v>
      </c>
      <c r="D563">
        <v>116643346</v>
      </c>
      <c r="E563" t="s">
        <v>24722</v>
      </c>
      <c r="F563" t="s">
        <v>37</v>
      </c>
      <c r="G563" t="s">
        <v>38</v>
      </c>
      <c r="H563">
        <v>6</v>
      </c>
      <c r="I563" t="s">
        <v>1325</v>
      </c>
      <c r="J563" t="s">
        <v>953</v>
      </c>
      <c r="K563" t="s">
        <v>27949</v>
      </c>
      <c r="L563" t="s">
        <v>10413</v>
      </c>
    </row>
    <row r="564" spans="1:13" x14ac:dyDescent="0.35">
      <c r="A564" t="s">
        <v>3347</v>
      </c>
      <c r="B564">
        <v>141</v>
      </c>
      <c r="C564">
        <v>68000000</v>
      </c>
      <c r="D564">
        <v>100614858</v>
      </c>
      <c r="E564" t="s">
        <v>24723</v>
      </c>
      <c r="F564" t="s">
        <v>37</v>
      </c>
      <c r="G564" t="s">
        <v>38</v>
      </c>
      <c r="H564">
        <v>6.9</v>
      </c>
      <c r="I564" t="s">
        <v>1266</v>
      </c>
      <c r="J564" t="s">
        <v>27947</v>
      </c>
      <c r="K564" t="s">
        <v>19711</v>
      </c>
      <c r="L564" t="s">
        <v>12332</v>
      </c>
      <c r="M564" t="s">
        <v>10413</v>
      </c>
    </row>
    <row r="565" spans="1:13" x14ac:dyDescent="0.35">
      <c r="A565" t="s">
        <v>912</v>
      </c>
      <c r="B565">
        <v>110</v>
      </c>
      <c r="C565">
        <v>70000000</v>
      </c>
      <c r="D565">
        <v>42272747</v>
      </c>
      <c r="E565" t="s">
        <v>24724</v>
      </c>
      <c r="F565" t="s">
        <v>37</v>
      </c>
      <c r="G565" t="s">
        <v>38</v>
      </c>
      <c r="H565">
        <v>5.6</v>
      </c>
      <c r="I565" t="s">
        <v>3409</v>
      </c>
      <c r="J565" t="s">
        <v>1266</v>
      </c>
      <c r="K565" t="s">
        <v>27947</v>
      </c>
      <c r="L565" t="s">
        <v>10413</v>
      </c>
    </row>
    <row r="566" spans="1:13" x14ac:dyDescent="0.35">
      <c r="A566" t="s">
        <v>2331</v>
      </c>
      <c r="B566">
        <v>109</v>
      </c>
      <c r="C566">
        <v>60000000</v>
      </c>
      <c r="D566">
        <v>80281096</v>
      </c>
      <c r="E566" t="s">
        <v>24725</v>
      </c>
      <c r="F566" t="s">
        <v>37</v>
      </c>
      <c r="G566" t="s">
        <v>38</v>
      </c>
      <c r="H566">
        <v>5.6</v>
      </c>
      <c r="I566" t="s">
        <v>1325</v>
      </c>
      <c r="J566" t="s">
        <v>6403</v>
      </c>
      <c r="K566" t="s">
        <v>12332</v>
      </c>
      <c r="L566" t="s">
        <v>10413</v>
      </c>
    </row>
    <row r="567" spans="1:13" x14ac:dyDescent="0.35">
      <c r="A567" t="s">
        <v>3281</v>
      </c>
      <c r="B567">
        <v>88</v>
      </c>
      <c r="C567">
        <v>75000000</v>
      </c>
      <c r="D567">
        <v>219613391</v>
      </c>
      <c r="E567" t="s">
        <v>24726</v>
      </c>
      <c r="F567" t="s">
        <v>37</v>
      </c>
      <c r="G567" t="s">
        <v>38</v>
      </c>
      <c r="H567">
        <v>4.5</v>
      </c>
      <c r="I567" t="s">
        <v>11526</v>
      </c>
      <c r="J567" t="s">
        <v>1671</v>
      </c>
      <c r="K567" t="s">
        <v>18089</v>
      </c>
      <c r="L567" t="s">
        <v>1266</v>
      </c>
      <c r="M567" t="s">
        <v>17378</v>
      </c>
    </row>
    <row r="568" spans="1:13" x14ac:dyDescent="0.35">
      <c r="A568" t="s">
        <v>3367</v>
      </c>
      <c r="B568">
        <v>124</v>
      </c>
      <c r="C568">
        <v>75000000</v>
      </c>
      <c r="D568">
        <v>78120196</v>
      </c>
      <c r="E568" t="s">
        <v>24727</v>
      </c>
      <c r="F568" t="s">
        <v>37</v>
      </c>
      <c r="G568" t="s">
        <v>38</v>
      </c>
      <c r="H568">
        <v>7.1</v>
      </c>
      <c r="I568" t="s">
        <v>1325</v>
      </c>
      <c r="J568" t="s">
        <v>3409</v>
      </c>
      <c r="K568" t="s">
        <v>22704</v>
      </c>
      <c r="L568" t="s">
        <v>25958</v>
      </c>
    </row>
    <row r="569" spans="1:13" x14ac:dyDescent="0.35">
      <c r="A569" t="s">
        <v>3098</v>
      </c>
      <c r="B569">
        <v>119</v>
      </c>
      <c r="C569">
        <v>70000000</v>
      </c>
      <c r="D569">
        <v>98895417</v>
      </c>
      <c r="E569" t="s">
        <v>24728</v>
      </c>
      <c r="F569" t="s">
        <v>37</v>
      </c>
      <c r="G569" t="s">
        <v>38</v>
      </c>
      <c r="H569">
        <v>6.5</v>
      </c>
      <c r="I569" t="s">
        <v>1325</v>
      </c>
      <c r="J569" t="s">
        <v>10413</v>
      </c>
    </row>
    <row r="570" spans="1:13" x14ac:dyDescent="0.35">
      <c r="A570" t="s">
        <v>3376</v>
      </c>
      <c r="B570">
        <v>103</v>
      </c>
      <c r="C570">
        <v>58000000</v>
      </c>
      <c r="D570">
        <v>70117571</v>
      </c>
      <c r="E570" t="s">
        <v>24729</v>
      </c>
      <c r="F570" t="s">
        <v>37</v>
      </c>
      <c r="G570" t="s">
        <v>38</v>
      </c>
      <c r="H570">
        <v>6.4</v>
      </c>
      <c r="I570" t="s">
        <v>1325</v>
      </c>
      <c r="J570" t="s">
        <v>953</v>
      </c>
      <c r="K570" t="s">
        <v>12332</v>
      </c>
      <c r="L570" t="s">
        <v>10413</v>
      </c>
    </row>
    <row r="571" spans="1:13" x14ac:dyDescent="0.35">
      <c r="A571" t="s">
        <v>876</v>
      </c>
      <c r="B571">
        <v>116</v>
      </c>
      <c r="C571">
        <v>70000000</v>
      </c>
      <c r="D571">
        <v>83552429</v>
      </c>
      <c r="E571" t="s">
        <v>24730</v>
      </c>
      <c r="F571" t="s">
        <v>37</v>
      </c>
      <c r="G571" t="s">
        <v>38</v>
      </c>
      <c r="H571">
        <v>5.8</v>
      </c>
      <c r="I571" t="s">
        <v>1325</v>
      </c>
      <c r="J571" t="s">
        <v>12332</v>
      </c>
    </row>
    <row r="572" spans="1:13" x14ac:dyDescent="0.35">
      <c r="A572" t="s">
        <v>255</v>
      </c>
      <c r="B572">
        <v>125</v>
      </c>
      <c r="C572">
        <v>70000000</v>
      </c>
      <c r="D572">
        <v>66257002</v>
      </c>
      <c r="E572" t="s">
        <v>24731</v>
      </c>
      <c r="F572" t="s">
        <v>37</v>
      </c>
      <c r="G572" t="s">
        <v>38</v>
      </c>
      <c r="H572">
        <v>8</v>
      </c>
      <c r="I572" t="s">
        <v>953</v>
      </c>
      <c r="J572" t="s">
        <v>3409</v>
      </c>
      <c r="K572" t="s">
        <v>1266</v>
      </c>
    </row>
    <row r="573" spans="1:13" x14ac:dyDescent="0.35">
      <c r="A573" t="s">
        <v>3066</v>
      </c>
      <c r="B573">
        <v>125</v>
      </c>
      <c r="C573">
        <v>70000000</v>
      </c>
      <c r="D573">
        <v>65012000</v>
      </c>
      <c r="E573" t="s">
        <v>24732</v>
      </c>
      <c r="F573" t="s">
        <v>37</v>
      </c>
      <c r="G573" t="s">
        <v>38</v>
      </c>
      <c r="H573">
        <v>6.2</v>
      </c>
      <c r="I573" t="s">
        <v>3409</v>
      </c>
      <c r="J573" t="s">
        <v>6403</v>
      </c>
      <c r="K573" t="s">
        <v>19711</v>
      </c>
      <c r="L573" t="s">
        <v>10413</v>
      </c>
    </row>
    <row r="574" spans="1:13" x14ac:dyDescent="0.35">
      <c r="A574" t="s">
        <v>389</v>
      </c>
      <c r="B574">
        <v>146</v>
      </c>
      <c r="C574">
        <v>66000000</v>
      </c>
      <c r="D574">
        <v>79883359</v>
      </c>
      <c r="E574" t="s">
        <v>24733</v>
      </c>
      <c r="F574" t="s">
        <v>37</v>
      </c>
      <c r="G574" t="s">
        <v>38</v>
      </c>
      <c r="H574">
        <v>7.2</v>
      </c>
      <c r="I574" t="s">
        <v>3409</v>
      </c>
      <c r="J574" t="s">
        <v>25958</v>
      </c>
    </row>
    <row r="575" spans="1:13" x14ac:dyDescent="0.35">
      <c r="A575" t="s">
        <v>3401</v>
      </c>
      <c r="B575">
        <v>118</v>
      </c>
      <c r="C575">
        <v>70000000</v>
      </c>
      <c r="D575">
        <v>78031620</v>
      </c>
      <c r="E575" t="s">
        <v>24734</v>
      </c>
      <c r="F575" t="s">
        <v>37</v>
      </c>
      <c r="G575" t="s">
        <v>38</v>
      </c>
      <c r="H575">
        <v>6.1</v>
      </c>
      <c r="I575" t="s">
        <v>3409</v>
      </c>
      <c r="J575" t="s">
        <v>25958</v>
      </c>
    </row>
    <row r="576" spans="1:13" x14ac:dyDescent="0.35">
      <c r="A576" t="s">
        <v>29</v>
      </c>
      <c r="B576">
        <v>171</v>
      </c>
      <c r="C576">
        <v>69500000</v>
      </c>
      <c r="D576">
        <v>54222000</v>
      </c>
      <c r="E576" t="s">
        <v>24735</v>
      </c>
      <c r="F576" t="s">
        <v>37</v>
      </c>
      <c r="G576" t="s">
        <v>38</v>
      </c>
      <c r="H576">
        <v>7.6</v>
      </c>
      <c r="I576" t="s">
        <v>953</v>
      </c>
      <c r="J576" t="s">
        <v>3409</v>
      </c>
      <c r="K576" t="s">
        <v>12332</v>
      </c>
      <c r="L576" t="s">
        <v>10413</v>
      </c>
    </row>
    <row r="577" spans="1:13" x14ac:dyDescent="0.35">
      <c r="A577" t="s">
        <v>760</v>
      </c>
      <c r="B577">
        <v>136</v>
      </c>
      <c r="C577">
        <v>70000000</v>
      </c>
      <c r="D577">
        <v>52474616</v>
      </c>
      <c r="E577" t="s">
        <v>24736</v>
      </c>
      <c r="F577" t="s">
        <v>37</v>
      </c>
      <c r="G577" t="s">
        <v>38</v>
      </c>
      <c r="H577">
        <v>6.3</v>
      </c>
      <c r="I577" t="s">
        <v>3409</v>
      </c>
    </row>
    <row r="578" spans="1:13" x14ac:dyDescent="0.35">
      <c r="A578" t="s">
        <v>3414</v>
      </c>
      <c r="B578">
        <v>92</v>
      </c>
      <c r="C578">
        <v>70000000</v>
      </c>
      <c r="D578">
        <v>55942830</v>
      </c>
      <c r="E578" t="s">
        <v>24737</v>
      </c>
      <c r="F578" t="s">
        <v>37</v>
      </c>
      <c r="G578" t="s">
        <v>38</v>
      </c>
      <c r="H578">
        <v>6.3</v>
      </c>
      <c r="I578" t="s">
        <v>1325</v>
      </c>
      <c r="J578" t="s">
        <v>3409</v>
      </c>
      <c r="K578" t="s">
        <v>1266</v>
      </c>
      <c r="L578" t="s">
        <v>6403</v>
      </c>
      <c r="M578" t="s">
        <v>25958</v>
      </c>
    </row>
    <row r="579" spans="1:13" x14ac:dyDescent="0.35">
      <c r="A579" t="s">
        <v>1015</v>
      </c>
      <c r="B579">
        <v>116</v>
      </c>
      <c r="C579">
        <v>70000000</v>
      </c>
      <c r="D579">
        <v>40932372</v>
      </c>
      <c r="E579" t="s">
        <v>24738</v>
      </c>
      <c r="F579" t="s">
        <v>37</v>
      </c>
      <c r="G579" t="s">
        <v>38</v>
      </c>
      <c r="H579">
        <v>6.3</v>
      </c>
      <c r="I579" t="s">
        <v>1325</v>
      </c>
      <c r="J579" t="s">
        <v>10413</v>
      </c>
    </row>
    <row r="580" spans="1:13" x14ac:dyDescent="0.35">
      <c r="A580" t="s">
        <v>692</v>
      </c>
      <c r="B580">
        <v>127</v>
      </c>
      <c r="C580">
        <v>70000000</v>
      </c>
      <c r="D580">
        <v>38345403</v>
      </c>
      <c r="E580" t="s">
        <v>24739</v>
      </c>
      <c r="F580" t="s">
        <v>37</v>
      </c>
      <c r="G580" t="s">
        <v>56</v>
      </c>
      <c r="H580">
        <v>7.7</v>
      </c>
      <c r="I580" t="s">
        <v>953</v>
      </c>
      <c r="J580" t="s">
        <v>18089</v>
      </c>
      <c r="K580" t="s">
        <v>1266</v>
      </c>
      <c r="L580" t="s">
        <v>19711</v>
      </c>
    </row>
    <row r="581" spans="1:13" x14ac:dyDescent="0.35">
      <c r="A581" t="s">
        <v>2396</v>
      </c>
      <c r="B581">
        <v>136</v>
      </c>
      <c r="C581">
        <v>70000000</v>
      </c>
      <c r="D581">
        <v>37901509</v>
      </c>
      <c r="E581" t="s">
        <v>24740</v>
      </c>
      <c r="F581" t="s">
        <v>37</v>
      </c>
      <c r="G581" t="s">
        <v>38</v>
      </c>
      <c r="H581">
        <v>7</v>
      </c>
      <c r="I581" t="s">
        <v>953</v>
      </c>
      <c r="J581" t="s">
        <v>13307</v>
      </c>
      <c r="K581" t="s">
        <v>3409</v>
      </c>
      <c r="L581" t="s">
        <v>22704</v>
      </c>
      <c r="M581" t="s">
        <v>25958</v>
      </c>
    </row>
    <row r="582" spans="1:13" x14ac:dyDescent="0.35">
      <c r="A582" t="s">
        <v>850</v>
      </c>
      <c r="B582">
        <v>111</v>
      </c>
      <c r="C582">
        <v>70000000</v>
      </c>
      <c r="D582">
        <v>48430355</v>
      </c>
      <c r="E582" t="s">
        <v>24741</v>
      </c>
      <c r="F582" t="s">
        <v>37</v>
      </c>
      <c r="G582" t="s">
        <v>38</v>
      </c>
      <c r="H582">
        <v>5.3</v>
      </c>
      <c r="I582" t="s">
        <v>1671</v>
      </c>
      <c r="J582" t="s">
        <v>3409</v>
      </c>
    </row>
    <row r="583" spans="1:13" x14ac:dyDescent="0.35">
      <c r="A583" t="s">
        <v>1324</v>
      </c>
      <c r="B583">
        <v>116</v>
      </c>
      <c r="C583">
        <v>70000000</v>
      </c>
      <c r="D583">
        <v>30157016</v>
      </c>
      <c r="E583" t="s">
        <v>24742</v>
      </c>
      <c r="F583" t="s">
        <v>37</v>
      </c>
      <c r="G583" t="s">
        <v>38</v>
      </c>
      <c r="H583">
        <v>5.6</v>
      </c>
      <c r="I583" t="s">
        <v>1325</v>
      </c>
      <c r="J583" t="s">
        <v>953</v>
      </c>
      <c r="K583" t="s">
        <v>1671</v>
      </c>
      <c r="L583" t="s">
        <v>10413</v>
      </c>
    </row>
    <row r="584" spans="1:13" x14ac:dyDescent="0.35">
      <c r="A584" t="s">
        <v>3444</v>
      </c>
      <c r="B584">
        <v>113</v>
      </c>
      <c r="C584">
        <v>60000000</v>
      </c>
      <c r="D584">
        <v>28031250</v>
      </c>
      <c r="E584" t="s">
        <v>24743</v>
      </c>
      <c r="F584" t="s">
        <v>37</v>
      </c>
      <c r="G584" t="s">
        <v>56</v>
      </c>
      <c r="H584">
        <v>5.2</v>
      </c>
      <c r="I584" t="s">
        <v>1325</v>
      </c>
      <c r="J584" t="s">
        <v>953</v>
      </c>
      <c r="K584" t="s">
        <v>6403</v>
      </c>
      <c r="L584" t="s">
        <v>12332</v>
      </c>
    </row>
    <row r="585" spans="1:13" x14ac:dyDescent="0.35">
      <c r="A585" t="s">
        <v>3281</v>
      </c>
      <c r="B585">
        <v>97</v>
      </c>
      <c r="C585">
        <v>70000000</v>
      </c>
      <c r="D585">
        <v>33105600</v>
      </c>
      <c r="E585" t="s">
        <v>24744</v>
      </c>
      <c r="F585" t="s">
        <v>37</v>
      </c>
      <c r="G585" t="s">
        <v>38</v>
      </c>
      <c r="H585">
        <v>5.4</v>
      </c>
      <c r="I585" t="s">
        <v>1325</v>
      </c>
      <c r="J585" t="s">
        <v>953</v>
      </c>
      <c r="K585" t="s">
        <v>1671</v>
      </c>
      <c r="L585" t="s">
        <v>10413</v>
      </c>
    </row>
    <row r="586" spans="1:13" x14ac:dyDescent="0.35">
      <c r="A586" t="s">
        <v>3456</v>
      </c>
      <c r="B586">
        <v>88</v>
      </c>
      <c r="C586">
        <v>70000000</v>
      </c>
      <c r="D586">
        <v>62321039</v>
      </c>
      <c r="E586" t="s">
        <v>24745</v>
      </c>
      <c r="F586" t="s">
        <v>37</v>
      </c>
      <c r="G586" t="s">
        <v>38</v>
      </c>
      <c r="H586">
        <v>6.4</v>
      </c>
      <c r="I586" t="s">
        <v>1325</v>
      </c>
      <c r="J586" t="s">
        <v>1266</v>
      </c>
      <c r="K586" t="s">
        <v>6403</v>
      </c>
    </row>
    <row r="587" spans="1:13" x14ac:dyDescent="0.35">
      <c r="A587" t="s">
        <v>2612</v>
      </c>
      <c r="B587">
        <v>136</v>
      </c>
      <c r="C587">
        <v>75000000</v>
      </c>
      <c r="D587">
        <v>38509342</v>
      </c>
      <c r="E587" t="s">
        <v>24746</v>
      </c>
      <c r="F587" t="s">
        <v>37</v>
      </c>
      <c r="G587" t="s">
        <v>38</v>
      </c>
      <c r="H587">
        <v>5.9</v>
      </c>
      <c r="I587" t="s">
        <v>1671</v>
      </c>
      <c r="J587" t="s">
        <v>3409</v>
      </c>
      <c r="K587" t="s">
        <v>17378</v>
      </c>
      <c r="L587" t="s">
        <v>19711</v>
      </c>
    </row>
    <row r="588" spans="1:13" x14ac:dyDescent="0.35">
      <c r="A588" t="s">
        <v>3470</v>
      </c>
      <c r="B588">
        <v>125</v>
      </c>
      <c r="C588">
        <v>60000000</v>
      </c>
      <c r="D588">
        <v>19076815</v>
      </c>
      <c r="E588" t="s">
        <v>24747</v>
      </c>
      <c r="F588" t="s">
        <v>37</v>
      </c>
      <c r="G588" t="s">
        <v>38</v>
      </c>
      <c r="H588">
        <v>6.3</v>
      </c>
      <c r="I588" t="s">
        <v>3409</v>
      </c>
      <c r="J588" t="s">
        <v>25958</v>
      </c>
    </row>
    <row r="589" spans="1:13" x14ac:dyDescent="0.35">
      <c r="A589" t="s">
        <v>3475</v>
      </c>
      <c r="B589">
        <v>116</v>
      </c>
      <c r="C589">
        <v>35000000</v>
      </c>
      <c r="D589">
        <v>25093607</v>
      </c>
      <c r="E589" t="s">
        <v>24748</v>
      </c>
      <c r="F589" t="s">
        <v>37</v>
      </c>
      <c r="G589" t="s">
        <v>56</v>
      </c>
      <c r="H589">
        <v>6.5</v>
      </c>
      <c r="I589" t="s">
        <v>1325</v>
      </c>
      <c r="J589" t="s">
        <v>27949</v>
      </c>
      <c r="K589" t="s">
        <v>10413</v>
      </c>
    </row>
    <row r="590" spans="1:13" x14ac:dyDescent="0.35">
      <c r="A590" t="s">
        <v>1311</v>
      </c>
      <c r="B590">
        <v>98</v>
      </c>
      <c r="C590">
        <v>70000000</v>
      </c>
      <c r="D590">
        <v>18990542</v>
      </c>
      <c r="E590" t="s">
        <v>24749</v>
      </c>
      <c r="F590" t="s">
        <v>37</v>
      </c>
      <c r="G590" t="s">
        <v>38</v>
      </c>
      <c r="H590">
        <v>3</v>
      </c>
      <c r="I590" t="s">
        <v>1325</v>
      </c>
      <c r="J590" t="s">
        <v>12332</v>
      </c>
      <c r="K590" t="s">
        <v>27948</v>
      </c>
    </row>
    <row r="591" spans="1:13" x14ac:dyDescent="0.35">
      <c r="A591" t="s">
        <v>3483</v>
      </c>
      <c r="B591">
        <v>91</v>
      </c>
      <c r="C591">
        <v>70000000</v>
      </c>
      <c r="D591">
        <v>14294842</v>
      </c>
      <c r="E591" t="s">
        <v>24750</v>
      </c>
      <c r="F591" t="s">
        <v>37</v>
      </c>
      <c r="G591" t="s">
        <v>38</v>
      </c>
      <c r="H591">
        <v>3.6</v>
      </c>
      <c r="I591" t="s">
        <v>1325</v>
      </c>
      <c r="J591" t="s">
        <v>27949</v>
      </c>
      <c r="K591" t="s">
        <v>12332</v>
      </c>
      <c r="L591" t="s">
        <v>10413</v>
      </c>
    </row>
    <row r="592" spans="1:13" x14ac:dyDescent="0.35">
      <c r="A592" t="s">
        <v>3489</v>
      </c>
      <c r="B592">
        <v>97</v>
      </c>
      <c r="C592">
        <v>70000000</v>
      </c>
      <c r="D592">
        <v>19819494</v>
      </c>
      <c r="E592" t="s">
        <v>24751</v>
      </c>
      <c r="F592" t="s">
        <v>37</v>
      </c>
      <c r="G592" t="s">
        <v>38</v>
      </c>
      <c r="H592">
        <v>5.8</v>
      </c>
      <c r="I592" t="s">
        <v>1325</v>
      </c>
      <c r="J592" t="s">
        <v>27949</v>
      </c>
      <c r="K592" t="s">
        <v>3409</v>
      </c>
      <c r="L592" t="s">
        <v>10413</v>
      </c>
    </row>
    <row r="593" spans="1:15" x14ac:dyDescent="0.35">
      <c r="A593" t="s">
        <v>3494</v>
      </c>
      <c r="B593">
        <v>95</v>
      </c>
      <c r="C593">
        <v>70000000</v>
      </c>
      <c r="D593">
        <v>13596911</v>
      </c>
      <c r="E593" t="s">
        <v>24752</v>
      </c>
      <c r="F593" t="s">
        <v>37</v>
      </c>
      <c r="G593" t="s">
        <v>38</v>
      </c>
      <c r="H593">
        <v>6.2</v>
      </c>
      <c r="I593" t="s">
        <v>1325</v>
      </c>
      <c r="J593" t="s">
        <v>953</v>
      </c>
      <c r="K593" t="s">
        <v>11526</v>
      </c>
      <c r="L593" t="s">
        <v>1671</v>
      </c>
      <c r="M593" t="s">
        <v>27949</v>
      </c>
      <c r="N593" t="s">
        <v>18089</v>
      </c>
      <c r="O593" t="s">
        <v>1266</v>
      </c>
    </row>
    <row r="594" spans="1:15" x14ac:dyDescent="0.35">
      <c r="A594" t="s">
        <v>1582</v>
      </c>
      <c r="B594">
        <v>88</v>
      </c>
      <c r="C594">
        <v>70000000</v>
      </c>
      <c r="D594">
        <v>8460990</v>
      </c>
      <c r="E594" t="s">
        <v>24753</v>
      </c>
      <c r="F594" t="s">
        <v>37</v>
      </c>
      <c r="G594" t="s">
        <v>38</v>
      </c>
      <c r="H594">
        <v>5.6</v>
      </c>
      <c r="I594" t="s">
        <v>953</v>
      </c>
      <c r="J594" t="s">
        <v>11526</v>
      </c>
      <c r="K594" t="s">
        <v>18089</v>
      </c>
      <c r="L594" t="s">
        <v>1266</v>
      </c>
      <c r="M594" t="s">
        <v>17378</v>
      </c>
    </row>
    <row r="595" spans="1:15" x14ac:dyDescent="0.35">
      <c r="A595" t="s">
        <v>1633</v>
      </c>
      <c r="B595">
        <v>133</v>
      </c>
      <c r="C595">
        <v>70000000</v>
      </c>
      <c r="D595">
        <v>7097125</v>
      </c>
      <c r="E595" t="s">
        <v>24754</v>
      </c>
      <c r="F595" t="s">
        <v>37</v>
      </c>
      <c r="G595" t="s">
        <v>38</v>
      </c>
      <c r="H595">
        <v>5.4</v>
      </c>
      <c r="I595" t="s">
        <v>1325</v>
      </c>
      <c r="J595" t="s">
        <v>27949</v>
      </c>
      <c r="K595" t="s">
        <v>3409</v>
      </c>
      <c r="L595" t="s">
        <v>27947</v>
      </c>
      <c r="M595" t="s">
        <v>10413</v>
      </c>
    </row>
    <row r="596" spans="1:15" x14ac:dyDescent="0.35">
      <c r="A596" t="s">
        <v>3511</v>
      </c>
      <c r="B596">
        <v>106</v>
      </c>
      <c r="C596">
        <v>70000000</v>
      </c>
      <c r="D596">
        <v>37760080</v>
      </c>
      <c r="E596" t="s">
        <v>24755</v>
      </c>
      <c r="F596" t="s">
        <v>37</v>
      </c>
      <c r="G596" t="s">
        <v>38</v>
      </c>
      <c r="H596">
        <v>6.1</v>
      </c>
      <c r="I596" t="s">
        <v>1325</v>
      </c>
      <c r="J596" t="s">
        <v>953</v>
      </c>
      <c r="K596" t="s">
        <v>27947</v>
      </c>
      <c r="L596" t="s">
        <v>12332</v>
      </c>
      <c r="M596" t="s">
        <v>10413</v>
      </c>
    </row>
    <row r="597" spans="1:15" x14ac:dyDescent="0.35">
      <c r="A597" t="s">
        <v>3516</v>
      </c>
      <c r="B597">
        <v>116</v>
      </c>
      <c r="C597">
        <v>70000000</v>
      </c>
      <c r="D597">
        <v>5851188</v>
      </c>
      <c r="E597" t="s">
        <v>24756</v>
      </c>
      <c r="F597" t="s">
        <v>37</v>
      </c>
      <c r="G597" t="s">
        <v>56</v>
      </c>
      <c r="H597">
        <v>4.2</v>
      </c>
      <c r="I597" t="s">
        <v>27949</v>
      </c>
      <c r="J597" t="s">
        <v>27947</v>
      </c>
      <c r="K597" t="s">
        <v>10413</v>
      </c>
    </row>
    <row r="598" spans="1:15" x14ac:dyDescent="0.35">
      <c r="A598" t="s">
        <v>3523</v>
      </c>
      <c r="B598">
        <v>115</v>
      </c>
      <c r="C598">
        <v>50000000</v>
      </c>
      <c r="D598">
        <v>25121291</v>
      </c>
      <c r="E598" t="s">
        <v>24757</v>
      </c>
      <c r="F598" t="s">
        <v>37</v>
      </c>
      <c r="G598" t="s">
        <v>38</v>
      </c>
      <c r="H598">
        <v>6.7</v>
      </c>
      <c r="I598" t="s">
        <v>1325</v>
      </c>
      <c r="J598" t="s">
        <v>27949</v>
      </c>
      <c r="K598" t="s">
        <v>27947</v>
      </c>
      <c r="L598" t="s">
        <v>12332</v>
      </c>
      <c r="M598" t="s">
        <v>10413</v>
      </c>
    </row>
    <row r="599" spans="1:15" x14ac:dyDescent="0.35">
      <c r="A599" t="s">
        <v>2066</v>
      </c>
      <c r="B599">
        <v>99</v>
      </c>
      <c r="C599">
        <v>70000000</v>
      </c>
      <c r="D599">
        <v>18821279</v>
      </c>
      <c r="E599" t="s">
        <v>24758</v>
      </c>
      <c r="F599" t="s">
        <v>37</v>
      </c>
      <c r="G599" t="s">
        <v>38</v>
      </c>
      <c r="H599">
        <v>4.2</v>
      </c>
      <c r="I599" t="s">
        <v>1325</v>
      </c>
      <c r="J599" t="s">
        <v>953</v>
      </c>
      <c r="K599" t="s">
        <v>1266</v>
      </c>
    </row>
    <row r="600" spans="1:15" x14ac:dyDescent="0.35">
      <c r="A600" t="s">
        <v>3536</v>
      </c>
      <c r="B600">
        <v>124</v>
      </c>
      <c r="C600">
        <v>68000000</v>
      </c>
      <c r="D600">
        <v>118471320</v>
      </c>
      <c r="E600" t="s">
        <v>24759</v>
      </c>
      <c r="F600" t="s">
        <v>37</v>
      </c>
      <c r="G600" t="s">
        <v>38</v>
      </c>
      <c r="H600">
        <v>6.4</v>
      </c>
      <c r="I600" t="s">
        <v>1325</v>
      </c>
      <c r="J600" t="s">
        <v>3409</v>
      </c>
      <c r="K600" t="s">
        <v>10413</v>
      </c>
    </row>
    <row r="601" spans="1:15" x14ac:dyDescent="0.35">
      <c r="A601" t="s">
        <v>3541</v>
      </c>
      <c r="B601">
        <v>124</v>
      </c>
      <c r="C601">
        <v>68000000</v>
      </c>
      <c r="D601">
        <v>300523113</v>
      </c>
      <c r="E601" t="s">
        <v>24760</v>
      </c>
      <c r="F601" t="s">
        <v>37</v>
      </c>
      <c r="G601" t="s">
        <v>38</v>
      </c>
      <c r="H601">
        <v>4.9000000000000004</v>
      </c>
      <c r="I601" t="s">
        <v>953</v>
      </c>
      <c r="J601" t="s">
        <v>3409</v>
      </c>
      <c r="K601" t="s">
        <v>1266</v>
      </c>
      <c r="L601" t="s">
        <v>19711</v>
      </c>
    </row>
    <row r="602" spans="1:15" x14ac:dyDescent="0.35">
      <c r="A602" t="s">
        <v>1954</v>
      </c>
      <c r="B602">
        <v>124</v>
      </c>
      <c r="C602">
        <v>68000000</v>
      </c>
      <c r="D602">
        <v>71069884</v>
      </c>
      <c r="E602" t="s">
        <v>24761</v>
      </c>
      <c r="F602" t="s">
        <v>37</v>
      </c>
      <c r="G602" t="s">
        <v>38</v>
      </c>
      <c r="H602">
        <v>6.8</v>
      </c>
      <c r="I602" t="s">
        <v>27949</v>
      </c>
      <c r="J602" t="s">
        <v>3409</v>
      </c>
      <c r="K602" t="s">
        <v>10413</v>
      </c>
    </row>
    <row r="603" spans="1:15" x14ac:dyDescent="0.35">
      <c r="A603" t="s">
        <v>2976</v>
      </c>
      <c r="B603">
        <v>87</v>
      </c>
      <c r="C603">
        <v>69000000</v>
      </c>
      <c r="D603">
        <v>251501645</v>
      </c>
      <c r="E603" t="s">
        <v>24762</v>
      </c>
      <c r="F603" t="s">
        <v>37</v>
      </c>
      <c r="G603" t="s">
        <v>38</v>
      </c>
      <c r="H603">
        <v>7.7</v>
      </c>
      <c r="I603" t="s">
        <v>11526</v>
      </c>
      <c r="J603" t="s">
        <v>1671</v>
      </c>
      <c r="K603" t="s">
        <v>18089</v>
      </c>
    </row>
    <row r="604" spans="1:15" x14ac:dyDescent="0.35">
      <c r="A604" t="s">
        <v>3552</v>
      </c>
      <c r="B604">
        <v>105</v>
      </c>
      <c r="C604">
        <v>68000000</v>
      </c>
      <c r="D604">
        <v>35324232</v>
      </c>
      <c r="E604" t="s">
        <v>24763</v>
      </c>
      <c r="F604" t="s">
        <v>37</v>
      </c>
      <c r="G604" t="s">
        <v>38</v>
      </c>
      <c r="H604">
        <v>5.6</v>
      </c>
      <c r="I604" t="s">
        <v>1325</v>
      </c>
      <c r="J604" t="s">
        <v>1671</v>
      </c>
      <c r="K604" t="s">
        <v>27949</v>
      </c>
      <c r="L604" t="s">
        <v>3409</v>
      </c>
      <c r="M604" t="s">
        <v>10413</v>
      </c>
    </row>
    <row r="605" spans="1:15" x14ac:dyDescent="0.35">
      <c r="A605" t="s">
        <v>2513</v>
      </c>
      <c r="B605">
        <v>125</v>
      </c>
      <c r="C605">
        <v>68000000</v>
      </c>
      <c r="D605">
        <v>81257500</v>
      </c>
      <c r="E605" t="s">
        <v>24764</v>
      </c>
      <c r="F605" t="s">
        <v>37</v>
      </c>
      <c r="G605" t="s">
        <v>38</v>
      </c>
      <c r="H605">
        <v>6.4</v>
      </c>
      <c r="I605" t="s">
        <v>1671</v>
      </c>
    </row>
    <row r="606" spans="1:15" x14ac:dyDescent="0.35">
      <c r="A606" t="s">
        <v>3563</v>
      </c>
      <c r="B606">
        <v>141</v>
      </c>
      <c r="C606">
        <v>70000000</v>
      </c>
      <c r="D606">
        <v>617840</v>
      </c>
      <c r="E606" t="s">
        <v>24765</v>
      </c>
      <c r="F606" t="s">
        <v>37</v>
      </c>
      <c r="G606" t="s">
        <v>3571</v>
      </c>
      <c r="H606">
        <v>7.2</v>
      </c>
      <c r="I606" t="s">
        <v>953</v>
      </c>
      <c r="J606" t="s">
        <v>3409</v>
      </c>
      <c r="K606" t="s">
        <v>22704</v>
      </c>
      <c r="L606" t="s">
        <v>19711</v>
      </c>
    </row>
    <row r="607" spans="1:15" x14ac:dyDescent="0.35">
      <c r="A607" t="s">
        <v>3572</v>
      </c>
      <c r="B607">
        <v>121</v>
      </c>
      <c r="C607">
        <v>65000000</v>
      </c>
      <c r="D607">
        <v>29655590</v>
      </c>
      <c r="E607" t="s">
        <v>24766</v>
      </c>
      <c r="F607" t="s">
        <v>37</v>
      </c>
      <c r="G607" t="s">
        <v>38</v>
      </c>
      <c r="H607">
        <v>6</v>
      </c>
      <c r="I607" t="s">
        <v>1325</v>
      </c>
      <c r="J607" t="s">
        <v>1671</v>
      </c>
      <c r="K607" t="s">
        <v>1266</v>
      </c>
      <c r="L607" t="s">
        <v>12332</v>
      </c>
    </row>
    <row r="608" spans="1:15" x14ac:dyDescent="0.35">
      <c r="A608" t="s">
        <v>3494</v>
      </c>
      <c r="B608">
        <v>111</v>
      </c>
      <c r="C608">
        <v>36000000</v>
      </c>
      <c r="D608">
        <v>45045037</v>
      </c>
      <c r="E608" t="s">
        <v>24767</v>
      </c>
      <c r="F608" t="s">
        <v>37</v>
      </c>
      <c r="G608" t="s">
        <v>38</v>
      </c>
      <c r="H608">
        <v>5.9</v>
      </c>
      <c r="I608" t="s">
        <v>1671</v>
      </c>
      <c r="J608" t="s">
        <v>19711</v>
      </c>
    </row>
    <row r="609" spans="1:12" x14ac:dyDescent="0.35">
      <c r="A609" t="s">
        <v>1633</v>
      </c>
      <c r="B609">
        <v>157</v>
      </c>
      <c r="C609">
        <v>68000000</v>
      </c>
      <c r="D609">
        <v>28965197</v>
      </c>
      <c r="E609" t="s">
        <v>24768</v>
      </c>
      <c r="F609" t="s">
        <v>37</v>
      </c>
      <c r="G609" t="s">
        <v>38</v>
      </c>
      <c r="H609">
        <v>7.9</v>
      </c>
      <c r="I609" t="s">
        <v>13307</v>
      </c>
      <c r="J609" t="s">
        <v>3409</v>
      </c>
      <c r="K609" t="s">
        <v>10413</v>
      </c>
    </row>
    <row r="610" spans="1:12" x14ac:dyDescent="0.35">
      <c r="A610" t="s">
        <v>187</v>
      </c>
      <c r="B610">
        <v>128</v>
      </c>
      <c r="C610">
        <v>70000000</v>
      </c>
      <c r="D610">
        <v>39380442</v>
      </c>
      <c r="E610" t="s">
        <v>24769</v>
      </c>
      <c r="F610" t="s">
        <v>37</v>
      </c>
      <c r="G610" t="s">
        <v>38</v>
      </c>
      <c r="H610">
        <v>7.1</v>
      </c>
      <c r="I610" t="s">
        <v>1325</v>
      </c>
      <c r="J610" t="s">
        <v>3409</v>
      </c>
      <c r="K610" t="s">
        <v>10413</v>
      </c>
    </row>
    <row r="611" spans="1:12" x14ac:dyDescent="0.35">
      <c r="A611" t="s">
        <v>2156</v>
      </c>
      <c r="B611">
        <v>105</v>
      </c>
      <c r="C611">
        <v>69000000</v>
      </c>
      <c r="D611">
        <v>37516013</v>
      </c>
      <c r="E611" t="s">
        <v>24770</v>
      </c>
      <c r="F611" t="s">
        <v>37</v>
      </c>
      <c r="G611" t="s">
        <v>38</v>
      </c>
      <c r="H611">
        <v>5.9</v>
      </c>
      <c r="I611" t="s">
        <v>1325</v>
      </c>
      <c r="J611" t="s">
        <v>1266</v>
      </c>
      <c r="K611" t="s">
        <v>6403</v>
      </c>
    </row>
    <row r="612" spans="1:12" x14ac:dyDescent="0.35">
      <c r="A612" t="s">
        <v>2461</v>
      </c>
      <c r="B612">
        <v>113</v>
      </c>
      <c r="C612">
        <v>66000000</v>
      </c>
      <c r="D612">
        <v>87704396</v>
      </c>
      <c r="E612" t="s">
        <v>24771</v>
      </c>
      <c r="F612" t="s">
        <v>37</v>
      </c>
      <c r="G612" t="s">
        <v>38</v>
      </c>
      <c r="H612">
        <v>6.2</v>
      </c>
      <c r="I612" t="s">
        <v>1325</v>
      </c>
      <c r="J612" t="s">
        <v>27949</v>
      </c>
      <c r="K612" t="s">
        <v>19711</v>
      </c>
      <c r="L612" t="s">
        <v>10413</v>
      </c>
    </row>
    <row r="613" spans="1:12" x14ac:dyDescent="0.35">
      <c r="A613" t="s">
        <v>3613</v>
      </c>
      <c r="B613">
        <v>121</v>
      </c>
      <c r="C613">
        <v>66000000</v>
      </c>
      <c r="D613">
        <v>83892374</v>
      </c>
      <c r="E613" t="s">
        <v>24772</v>
      </c>
      <c r="F613" t="s">
        <v>37</v>
      </c>
      <c r="G613" t="s">
        <v>38</v>
      </c>
      <c r="H613">
        <v>7</v>
      </c>
      <c r="I613" t="s">
        <v>3409</v>
      </c>
      <c r="J613" t="s">
        <v>27947</v>
      </c>
      <c r="K613" t="s">
        <v>12332</v>
      </c>
      <c r="L613" t="s">
        <v>10413</v>
      </c>
    </row>
    <row r="614" spans="1:12" x14ac:dyDescent="0.35">
      <c r="A614" t="s">
        <v>3618</v>
      </c>
      <c r="B614">
        <v>102</v>
      </c>
      <c r="C614">
        <v>35000000</v>
      </c>
      <c r="D614">
        <v>5932060</v>
      </c>
      <c r="E614" t="s">
        <v>24773</v>
      </c>
      <c r="F614" t="s">
        <v>37</v>
      </c>
      <c r="G614" t="s">
        <v>56</v>
      </c>
      <c r="H614">
        <v>5.4</v>
      </c>
      <c r="I614" t="s">
        <v>1325</v>
      </c>
      <c r="J614" t="s">
        <v>953</v>
      </c>
      <c r="K614" t="s">
        <v>1266</v>
      </c>
      <c r="L614" t="s">
        <v>25958</v>
      </c>
    </row>
    <row r="615" spans="1:12" x14ac:dyDescent="0.35">
      <c r="A615" t="s">
        <v>389</v>
      </c>
      <c r="B615">
        <v>169</v>
      </c>
      <c r="C615">
        <v>70000000</v>
      </c>
      <c r="D615">
        <v>216119491</v>
      </c>
      <c r="E615" t="s">
        <v>24774</v>
      </c>
      <c r="F615" t="s">
        <v>37</v>
      </c>
      <c r="G615" t="s">
        <v>38</v>
      </c>
      <c r="H615">
        <v>8.6</v>
      </c>
      <c r="I615" t="s">
        <v>1325</v>
      </c>
      <c r="J615" t="s">
        <v>3409</v>
      </c>
      <c r="K615" t="s">
        <v>25958</v>
      </c>
    </row>
    <row r="616" spans="1:12" x14ac:dyDescent="0.35">
      <c r="A616" t="s">
        <v>3627</v>
      </c>
      <c r="B616">
        <v>132</v>
      </c>
      <c r="C616">
        <v>66000000</v>
      </c>
      <c r="D616">
        <v>43568507</v>
      </c>
      <c r="E616" t="s">
        <v>24775</v>
      </c>
      <c r="F616" t="s">
        <v>37</v>
      </c>
      <c r="G616" t="s">
        <v>38</v>
      </c>
      <c r="H616">
        <v>6.5</v>
      </c>
      <c r="I616" t="s">
        <v>1325</v>
      </c>
      <c r="J616" t="s">
        <v>27949</v>
      </c>
      <c r="K616" t="s">
        <v>3409</v>
      </c>
      <c r="L616" t="s">
        <v>10413</v>
      </c>
    </row>
    <row r="617" spans="1:12" x14ac:dyDescent="0.35">
      <c r="A617" t="s">
        <v>2367</v>
      </c>
      <c r="B617">
        <v>127</v>
      </c>
      <c r="C617">
        <v>70000000</v>
      </c>
      <c r="D617">
        <v>182805123</v>
      </c>
      <c r="E617" t="s">
        <v>24776</v>
      </c>
      <c r="F617" t="s">
        <v>37</v>
      </c>
      <c r="G617" t="s">
        <v>38</v>
      </c>
      <c r="H617">
        <v>6.4</v>
      </c>
      <c r="I617" t="s">
        <v>1671</v>
      </c>
      <c r="J617" t="s">
        <v>1266</v>
      </c>
      <c r="K617" t="s">
        <v>19711</v>
      </c>
    </row>
    <row r="618" spans="1:12" x14ac:dyDescent="0.35">
      <c r="A618" t="s">
        <v>1807</v>
      </c>
      <c r="B618">
        <v>103</v>
      </c>
      <c r="C618">
        <v>59000000</v>
      </c>
      <c r="D618">
        <v>176387405</v>
      </c>
      <c r="E618" t="s">
        <v>24777</v>
      </c>
      <c r="F618" t="s">
        <v>37</v>
      </c>
      <c r="G618" t="s">
        <v>38</v>
      </c>
      <c r="H618">
        <v>7.6</v>
      </c>
      <c r="I618" t="s">
        <v>953</v>
      </c>
      <c r="J618" t="s">
        <v>11526</v>
      </c>
      <c r="K618" t="s">
        <v>1671</v>
      </c>
      <c r="L618" t="s">
        <v>18089</v>
      </c>
    </row>
    <row r="619" spans="1:12" x14ac:dyDescent="0.35">
      <c r="A619" t="s">
        <v>3639</v>
      </c>
      <c r="B619">
        <v>136</v>
      </c>
      <c r="C619">
        <v>68000000</v>
      </c>
      <c r="D619">
        <v>33685268</v>
      </c>
      <c r="E619" t="s">
        <v>24778</v>
      </c>
      <c r="F619" t="s">
        <v>37</v>
      </c>
      <c r="G619" t="s">
        <v>38</v>
      </c>
      <c r="H619">
        <v>5.5</v>
      </c>
      <c r="I619" t="s">
        <v>3409</v>
      </c>
      <c r="J619" t="s">
        <v>6403</v>
      </c>
      <c r="K619" t="s">
        <v>12332</v>
      </c>
      <c r="L619" t="s">
        <v>10413</v>
      </c>
    </row>
    <row r="620" spans="1:12" x14ac:dyDescent="0.35">
      <c r="A620" t="s">
        <v>389</v>
      </c>
      <c r="B620">
        <v>150</v>
      </c>
      <c r="C620">
        <v>65000000</v>
      </c>
      <c r="D620">
        <v>182204440</v>
      </c>
      <c r="E620" t="s">
        <v>24779</v>
      </c>
      <c r="F620" t="s">
        <v>37</v>
      </c>
      <c r="G620" t="s">
        <v>38</v>
      </c>
      <c r="H620">
        <v>7.4</v>
      </c>
      <c r="I620" t="s">
        <v>13307</v>
      </c>
      <c r="J620" t="s">
        <v>3409</v>
      </c>
      <c r="K620" t="s">
        <v>22704</v>
      </c>
      <c r="L620" t="s">
        <v>25958</v>
      </c>
    </row>
    <row r="621" spans="1:12" x14ac:dyDescent="0.35">
      <c r="A621" t="s">
        <v>443</v>
      </c>
      <c r="B621">
        <v>136</v>
      </c>
      <c r="C621">
        <v>63000000</v>
      </c>
      <c r="D621">
        <v>171383253</v>
      </c>
      <c r="E621" t="s">
        <v>24780</v>
      </c>
      <c r="F621" t="s">
        <v>37</v>
      </c>
      <c r="G621" t="s">
        <v>38</v>
      </c>
      <c r="H621">
        <v>8.6999999999999993</v>
      </c>
      <c r="I621" t="s">
        <v>1325</v>
      </c>
      <c r="J621" t="s">
        <v>12332</v>
      </c>
    </row>
    <row r="622" spans="1:12" x14ac:dyDescent="0.35">
      <c r="A622" t="s">
        <v>850</v>
      </c>
      <c r="B622">
        <v>140</v>
      </c>
      <c r="C622">
        <v>62000000</v>
      </c>
      <c r="D622">
        <v>172071312</v>
      </c>
      <c r="E622" t="s">
        <v>24781</v>
      </c>
      <c r="F622" t="s">
        <v>37</v>
      </c>
      <c r="G622" t="s">
        <v>38</v>
      </c>
      <c r="H622">
        <v>7.6</v>
      </c>
      <c r="I622" t="s">
        <v>953</v>
      </c>
      <c r="J622" t="s">
        <v>3409</v>
      </c>
      <c r="K622" t="s">
        <v>22704</v>
      </c>
    </row>
    <row r="623" spans="1:12" x14ac:dyDescent="0.35">
      <c r="A623" t="s">
        <v>3657</v>
      </c>
      <c r="B623">
        <v>104</v>
      </c>
      <c r="C623">
        <v>60000000</v>
      </c>
      <c r="D623">
        <v>139225854</v>
      </c>
      <c r="E623" t="s">
        <v>24782</v>
      </c>
      <c r="F623" t="s">
        <v>37</v>
      </c>
      <c r="G623" t="s">
        <v>38</v>
      </c>
      <c r="H623">
        <v>5.5</v>
      </c>
      <c r="I623" t="s">
        <v>1671</v>
      </c>
      <c r="J623" t="s">
        <v>18089</v>
      </c>
      <c r="K623" t="s">
        <v>1266</v>
      </c>
    </row>
    <row r="624" spans="1:12" x14ac:dyDescent="0.35">
      <c r="A624" t="s">
        <v>3664</v>
      </c>
      <c r="B624">
        <v>158</v>
      </c>
      <c r="C624">
        <v>61000000</v>
      </c>
      <c r="D624">
        <v>148775460</v>
      </c>
      <c r="E624" t="s">
        <v>24783</v>
      </c>
      <c r="F624" t="s">
        <v>37</v>
      </c>
      <c r="G624" t="s">
        <v>38</v>
      </c>
      <c r="H624">
        <v>7.6</v>
      </c>
      <c r="I624" t="s">
        <v>3409</v>
      </c>
      <c r="J624" t="s">
        <v>17378</v>
      </c>
      <c r="K624" t="s">
        <v>19711</v>
      </c>
    </row>
    <row r="625" spans="1:14" x14ac:dyDescent="0.35">
      <c r="A625" t="s">
        <v>3668</v>
      </c>
      <c r="B625">
        <v>119</v>
      </c>
      <c r="C625">
        <v>65000000</v>
      </c>
      <c r="D625">
        <v>115731542</v>
      </c>
      <c r="E625" t="s">
        <v>24784</v>
      </c>
      <c r="F625" t="s">
        <v>37</v>
      </c>
      <c r="G625" t="s">
        <v>38</v>
      </c>
      <c r="H625">
        <v>6.5</v>
      </c>
      <c r="I625" t="s">
        <v>1671</v>
      </c>
      <c r="J625" t="s">
        <v>3409</v>
      </c>
      <c r="K625" t="s">
        <v>19711</v>
      </c>
    </row>
    <row r="626" spans="1:14" x14ac:dyDescent="0.35">
      <c r="A626" t="s">
        <v>1751</v>
      </c>
      <c r="B626">
        <v>106</v>
      </c>
      <c r="C626">
        <v>65000000</v>
      </c>
      <c r="D626">
        <v>100468793</v>
      </c>
      <c r="E626" t="s">
        <v>24785</v>
      </c>
      <c r="F626" t="s">
        <v>37</v>
      </c>
      <c r="G626" t="s">
        <v>38</v>
      </c>
      <c r="H626">
        <v>6.9</v>
      </c>
      <c r="I626" t="s">
        <v>1671</v>
      </c>
    </row>
    <row r="627" spans="1:14" x14ac:dyDescent="0.35">
      <c r="A627" t="s">
        <v>313</v>
      </c>
      <c r="B627">
        <v>136</v>
      </c>
      <c r="C627">
        <v>65000000</v>
      </c>
      <c r="D627">
        <v>93771072</v>
      </c>
      <c r="E627" t="s">
        <v>24786</v>
      </c>
      <c r="F627" t="s">
        <v>37</v>
      </c>
      <c r="G627" t="s">
        <v>38</v>
      </c>
      <c r="H627">
        <v>6.7</v>
      </c>
      <c r="I627" t="s">
        <v>1325</v>
      </c>
      <c r="J627" t="s">
        <v>953</v>
      </c>
      <c r="K627" t="s">
        <v>1671</v>
      </c>
      <c r="L627" t="s">
        <v>19711</v>
      </c>
      <c r="M627" t="s">
        <v>10413</v>
      </c>
      <c r="N627" t="s">
        <v>15011</v>
      </c>
    </row>
    <row r="628" spans="1:14" x14ac:dyDescent="0.35">
      <c r="A628" t="s">
        <v>2542</v>
      </c>
      <c r="B628">
        <v>95</v>
      </c>
      <c r="C628">
        <v>65000000</v>
      </c>
      <c r="D628">
        <v>100448498</v>
      </c>
      <c r="E628" t="s">
        <v>24787</v>
      </c>
      <c r="F628" t="s">
        <v>37</v>
      </c>
      <c r="G628" t="s">
        <v>38</v>
      </c>
      <c r="H628">
        <v>6.6</v>
      </c>
      <c r="I628" t="s">
        <v>1671</v>
      </c>
      <c r="J628" t="s">
        <v>3409</v>
      </c>
    </row>
    <row r="629" spans="1:14" x14ac:dyDescent="0.35">
      <c r="A629" t="s">
        <v>565</v>
      </c>
      <c r="B629">
        <v>137</v>
      </c>
      <c r="C629">
        <v>65000000</v>
      </c>
      <c r="D629">
        <v>115603980</v>
      </c>
      <c r="E629" t="s">
        <v>24788</v>
      </c>
      <c r="F629" t="s">
        <v>37</v>
      </c>
      <c r="G629" t="s">
        <v>38</v>
      </c>
      <c r="H629">
        <v>7.2</v>
      </c>
      <c r="I629" t="s">
        <v>13307</v>
      </c>
      <c r="J629" t="s">
        <v>3409</v>
      </c>
      <c r="K629" t="s">
        <v>27948</v>
      </c>
      <c r="L629" t="s">
        <v>25958</v>
      </c>
    </row>
    <row r="630" spans="1:14" x14ac:dyDescent="0.35">
      <c r="A630" t="s">
        <v>3694</v>
      </c>
      <c r="B630">
        <v>130</v>
      </c>
      <c r="C630">
        <v>65000000</v>
      </c>
      <c r="D630">
        <v>90454043</v>
      </c>
      <c r="E630" t="s">
        <v>24789</v>
      </c>
      <c r="F630" t="s">
        <v>37</v>
      </c>
      <c r="G630" t="s">
        <v>38</v>
      </c>
      <c r="H630">
        <v>6.4</v>
      </c>
      <c r="I630" t="s">
        <v>1325</v>
      </c>
      <c r="J630" t="s">
        <v>953</v>
      </c>
      <c r="K630" t="s">
        <v>10413</v>
      </c>
    </row>
    <row r="631" spans="1:14" x14ac:dyDescent="0.35">
      <c r="A631" t="s">
        <v>2066</v>
      </c>
      <c r="B631">
        <v>124</v>
      </c>
      <c r="C631">
        <v>70000000</v>
      </c>
      <c r="D631">
        <v>84049211</v>
      </c>
      <c r="E631" t="s">
        <v>24790</v>
      </c>
      <c r="F631" t="s">
        <v>37</v>
      </c>
      <c r="G631" t="s">
        <v>38</v>
      </c>
      <c r="H631">
        <v>6.4</v>
      </c>
      <c r="I631" t="s">
        <v>1325</v>
      </c>
      <c r="J631" t="s">
        <v>953</v>
      </c>
      <c r="K631" t="s">
        <v>10413</v>
      </c>
    </row>
    <row r="632" spans="1:14" x14ac:dyDescent="0.35">
      <c r="A632" t="s">
        <v>1340</v>
      </c>
      <c r="B632">
        <v>108</v>
      </c>
      <c r="C632">
        <v>50000000</v>
      </c>
      <c r="D632">
        <v>70450000</v>
      </c>
      <c r="E632" t="s">
        <v>24791</v>
      </c>
      <c r="F632" t="s">
        <v>37</v>
      </c>
      <c r="G632" t="s">
        <v>38</v>
      </c>
      <c r="H632">
        <v>6</v>
      </c>
      <c r="I632" t="s">
        <v>1325</v>
      </c>
      <c r="J632" t="s">
        <v>27949</v>
      </c>
      <c r="K632" t="s">
        <v>10413</v>
      </c>
    </row>
    <row r="633" spans="1:14" x14ac:dyDescent="0.35">
      <c r="A633" t="s">
        <v>703</v>
      </c>
      <c r="B633">
        <v>104</v>
      </c>
      <c r="C633">
        <v>60000000</v>
      </c>
      <c r="D633">
        <v>69688384</v>
      </c>
      <c r="E633" t="s">
        <v>24792</v>
      </c>
      <c r="F633" t="s">
        <v>37</v>
      </c>
      <c r="G633" t="s">
        <v>38</v>
      </c>
      <c r="H633">
        <v>6.1</v>
      </c>
      <c r="I633" t="s">
        <v>1671</v>
      </c>
      <c r="J633" t="s">
        <v>18089</v>
      </c>
      <c r="K633" t="s">
        <v>1266</v>
      </c>
    </row>
    <row r="634" spans="1:14" x14ac:dyDescent="0.35">
      <c r="A634" t="s">
        <v>760</v>
      </c>
      <c r="B634">
        <v>129</v>
      </c>
      <c r="C634">
        <v>63000000</v>
      </c>
      <c r="D634">
        <v>70236496</v>
      </c>
      <c r="E634" t="s">
        <v>24793</v>
      </c>
      <c r="F634" t="s">
        <v>37</v>
      </c>
      <c r="G634" t="s">
        <v>38</v>
      </c>
      <c r="H634">
        <v>6</v>
      </c>
      <c r="I634" t="s">
        <v>3409</v>
      </c>
      <c r="J634" t="s">
        <v>22704</v>
      </c>
      <c r="K634" t="s">
        <v>10413</v>
      </c>
    </row>
    <row r="635" spans="1:14" x14ac:dyDescent="0.35">
      <c r="A635" t="s">
        <v>371</v>
      </c>
      <c r="B635">
        <v>117</v>
      </c>
      <c r="C635">
        <v>65000000</v>
      </c>
      <c r="D635">
        <v>63695760</v>
      </c>
      <c r="E635" t="s">
        <v>24794</v>
      </c>
      <c r="F635" t="s">
        <v>37</v>
      </c>
      <c r="G635" t="s">
        <v>38</v>
      </c>
      <c r="H635">
        <v>6.4</v>
      </c>
      <c r="I635" t="s">
        <v>3409</v>
      </c>
    </row>
    <row r="636" spans="1:14" x14ac:dyDescent="0.35">
      <c r="A636" t="s">
        <v>3722</v>
      </c>
      <c r="B636">
        <v>99</v>
      </c>
      <c r="C636">
        <v>65000000</v>
      </c>
      <c r="D636">
        <v>59617068</v>
      </c>
      <c r="E636" t="s">
        <v>24795</v>
      </c>
      <c r="F636" t="s">
        <v>37</v>
      </c>
      <c r="G636" t="s">
        <v>38</v>
      </c>
      <c r="H636">
        <v>6.4</v>
      </c>
      <c r="I636" t="s">
        <v>1671</v>
      </c>
      <c r="J636" t="s">
        <v>19711</v>
      </c>
    </row>
    <row r="637" spans="1:14" x14ac:dyDescent="0.35">
      <c r="A637" t="s">
        <v>3727</v>
      </c>
      <c r="B637">
        <v>159</v>
      </c>
      <c r="C637">
        <v>65000000</v>
      </c>
      <c r="D637">
        <v>55637680</v>
      </c>
      <c r="E637" t="s">
        <v>24796</v>
      </c>
      <c r="F637" t="s">
        <v>37</v>
      </c>
      <c r="G637" t="s">
        <v>56</v>
      </c>
      <c r="H637">
        <v>7.3</v>
      </c>
      <c r="I637" t="s">
        <v>3409</v>
      </c>
      <c r="J637" t="s">
        <v>27947</v>
      </c>
      <c r="K637" t="s">
        <v>10413</v>
      </c>
    </row>
    <row r="638" spans="1:14" x14ac:dyDescent="0.35">
      <c r="A638" t="s">
        <v>3732</v>
      </c>
      <c r="B638">
        <v>118</v>
      </c>
      <c r="C638">
        <v>65000000</v>
      </c>
      <c r="D638">
        <v>85911262</v>
      </c>
      <c r="E638" t="s">
        <v>24797</v>
      </c>
      <c r="F638" t="s">
        <v>37</v>
      </c>
      <c r="G638" t="s">
        <v>38</v>
      </c>
      <c r="H638">
        <v>5.2</v>
      </c>
      <c r="I638" t="s">
        <v>1671</v>
      </c>
      <c r="J638" t="s">
        <v>3409</v>
      </c>
      <c r="K638" t="s">
        <v>18089</v>
      </c>
      <c r="L638" t="s">
        <v>17378</v>
      </c>
    </row>
    <row r="639" spans="1:14" x14ac:dyDescent="0.35">
      <c r="A639" t="s">
        <v>3739</v>
      </c>
      <c r="B639">
        <v>105</v>
      </c>
      <c r="C639">
        <v>50100000</v>
      </c>
      <c r="D639">
        <v>53846915</v>
      </c>
      <c r="E639" t="s">
        <v>24798</v>
      </c>
      <c r="F639" t="s">
        <v>37</v>
      </c>
      <c r="G639" t="s">
        <v>38</v>
      </c>
      <c r="H639">
        <v>6.6</v>
      </c>
      <c r="I639" t="s">
        <v>1671</v>
      </c>
      <c r="J639" t="s">
        <v>27949</v>
      </c>
      <c r="K639" t="s">
        <v>3409</v>
      </c>
      <c r="L639" t="s">
        <v>19711</v>
      </c>
    </row>
    <row r="640" spans="1:14" x14ac:dyDescent="0.35">
      <c r="A640" t="s">
        <v>327</v>
      </c>
      <c r="B640">
        <v>103</v>
      </c>
      <c r="C640">
        <v>65000000</v>
      </c>
      <c r="D640">
        <v>54758461</v>
      </c>
      <c r="E640" t="s">
        <v>24799</v>
      </c>
      <c r="F640" t="s">
        <v>37</v>
      </c>
      <c r="G640" t="s">
        <v>38</v>
      </c>
      <c r="H640">
        <v>6.3</v>
      </c>
      <c r="I640" t="s">
        <v>1325</v>
      </c>
      <c r="J640" t="s">
        <v>1671</v>
      </c>
      <c r="K640" t="s">
        <v>19711</v>
      </c>
    </row>
    <row r="641" spans="1:14" x14ac:dyDescent="0.35">
      <c r="A641" t="s">
        <v>3749</v>
      </c>
      <c r="B641">
        <v>122</v>
      </c>
      <c r="C641">
        <v>65000000</v>
      </c>
      <c r="D641">
        <v>52397389</v>
      </c>
      <c r="E641" t="s">
        <v>24800</v>
      </c>
      <c r="F641" t="s">
        <v>37</v>
      </c>
      <c r="G641" t="s">
        <v>38</v>
      </c>
      <c r="H641">
        <v>5.9</v>
      </c>
      <c r="I641" t="s">
        <v>1325</v>
      </c>
      <c r="J641" t="s">
        <v>953</v>
      </c>
      <c r="K641" t="s">
        <v>1266</v>
      </c>
      <c r="L641" t="s">
        <v>6403</v>
      </c>
      <c r="M641" t="s">
        <v>12332</v>
      </c>
      <c r="N641" t="s">
        <v>10413</v>
      </c>
    </row>
    <row r="642" spans="1:14" x14ac:dyDescent="0.35">
      <c r="A642" t="s">
        <v>3066</v>
      </c>
      <c r="B642">
        <v>143</v>
      </c>
      <c r="C642">
        <v>65000000</v>
      </c>
      <c r="D642">
        <v>38966057</v>
      </c>
      <c r="E642" t="s">
        <v>24801</v>
      </c>
      <c r="F642" t="s">
        <v>37</v>
      </c>
      <c r="G642" t="s">
        <v>1465</v>
      </c>
      <c r="H642">
        <v>6.7</v>
      </c>
      <c r="I642" t="s">
        <v>1671</v>
      </c>
      <c r="J642" t="s">
        <v>3409</v>
      </c>
    </row>
    <row r="643" spans="1:14" x14ac:dyDescent="0.35">
      <c r="A643" t="s">
        <v>2331</v>
      </c>
      <c r="B643">
        <v>96</v>
      </c>
      <c r="C643">
        <v>65000000</v>
      </c>
      <c r="D643">
        <v>42345531</v>
      </c>
      <c r="E643" t="s">
        <v>24802</v>
      </c>
      <c r="F643" t="s">
        <v>37</v>
      </c>
      <c r="G643" t="s">
        <v>767</v>
      </c>
      <c r="H643">
        <v>5.4</v>
      </c>
      <c r="I643" t="s">
        <v>1325</v>
      </c>
      <c r="J643" t="s">
        <v>6403</v>
      </c>
      <c r="K643" t="s">
        <v>12332</v>
      </c>
      <c r="L643" t="s">
        <v>10413</v>
      </c>
    </row>
    <row r="644" spans="1:14" x14ac:dyDescent="0.35">
      <c r="A644" t="s">
        <v>2331</v>
      </c>
      <c r="B644">
        <v>111</v>
      </c>
      <c r="C644">
        <v>45000000</v>
      </c>
      <c r="D644">
        <v>36064910</v>
      </c>
      <c r="E644" t="s">
        <v>24803</v>
      </c>
      <c r="F644" t="s">
        <v>37</v>
      </c>
      <c r="G644" t="s">
        <v>38</v>
      </c>
      <c r="H644">
        <v>6.4</v>
      </c>
      <c r="I644" t="s">
        <v>1325</v>
      </c>
      <c r="J644" t="s">
        <v>12332</v>
      </c>
      <c r="K644" t="s">
        <v>10413</v>
      </c>
    </row>
    <row r="645" spans="1:14" x14ac:dyDescent="0.35">
      <c r="A645" t="s">
        <v>2066</v>
      </c>
      <c r="B645">
        <v>121</v>
      </c>
      <c r="C645">
        <v>65000000</v>
      </c>
      <c r="D645">
        <v>33328051</v>
      </c>
      <c r="E645" t="s">
        <v>24804</v>
      </c>
      <c r="F645" t="s">
        <v>37</v>
      </c>
      <c r="G645" t="s">
        <v>38</v>
      </c>
      <c r="H645">
        <v>6.7</v>
      </c>
      <c r="I645" t="s">
        <v>1325</v>
      </c>
      <c r="J645" t="s">
        <v>27949</v>
      </c>
      <c r="K645" t="s">
        <v>3409</v>
      </c>
      <c r="L645" t="s">
        <v>27947</v>
      </c>
      <c r="M645" t="s">
        <v>10413</v>
      </c>
    </row>
    <row r="646" spans="1:14" x14ac:dyDescent="0.35">
      <c r="A646" t="s">
        <v>3778</v>
      </c>
      <c r="B646">
        <v>135</v>
      </c>
      <c r="C646">
        <v>65000000</v>
      </c>
      <c r="D646">
        <v>32598931</v>
      </c>
      <c r="E646" t="s">
        <v>24805</v>
      </c>
      <c r="F646" t="s">
        <v>37</v>
      </c>
      <c r="G646" t="s">
        <v>38</v>
      </c>
      <c r="H646">
        <v>6.2</v>
      </c>
      <c r="I646" t="s">
        <v>1325</v>
      </c>
      <c r="J646" t="s">
        <v>3409</v>
      </c>
      <c r="K646" t="s">
        <v>10413</v>
      </c>
    </row>
    <row r="647" spans="1:14" x14ac:dyDescent="0.35">
      <c r="A647" t="s">
        <v>250</v>
      </c>
      <c r="B647">
        <v>101</v>
      </c>
      <c r="C647">
        <v>65000000</v>
      </c>
      <c r="D647">
        <v>28045540</v>
      </c>
      <c r="E647" t="s">
        <v>24806</v>
      </c>
      <c r="F647" t="s">
        <v>37</v>
      </c>
      <c r="G647" t="s">
        <v>38</v>
      </c>
      <c r="H647">
        <v>6.1</v>
      </c>
      <c r="I647" t="s">
        <v>1325</v>
      </c>
      <c r="J647" t="s">
        <v>953</v>
      </c>
      <c r="K647" t="s">
        <v>1671</v>
      </c>
      <c r="L647" t="s">
        <v>18089</v>
      </c>
      <c r="M647" t="s">
        <v>1266</v>
      </c>
      <c r="N647" t="s">
        <v>12332</v>
      </c>
    </row>
    <row r="648" spans="1:14" x14ac:dyDescent="0.35">
      <c r="A648" t="s">
        <v>685</v>
      </c>
      <c r="B648">
        <v>151</v>
      </c>
      <c r="C648">
        <v>63000000</v>
      </c>
      <c r="D648">
        <v>37023395</v>
      </c>
      <c r="E648" t="s">
        <v>24807</v>
      </c>
      <c r="F648" t="s">
        <v>37</v>
      </c>
      <c r="G648" t="s">
        <v>38</v>
      </c>
      <c r="H648">
        <v>8.8000000000000007</v>
      </c>
      <c r="I648" t="s">
        <v>3409</v>
      </c>
    </row>
    <row r="649" spans="1:14" x14ac:dyDescent="0.35">
      <c r="A649" t="s">
        <v>327</v>
      </c>
      <c r="B649">
        <v>131</v>
      </c>
      <c r="C649">
        <v>65000000</v>
      </c>
      <c r="D649">
        <v>43532294</v>
      </c>
      <c r="E649" t="s">
        <v>24808</v>
      </c>
      <c r="F649" t="s">
        <v>37</v>
      </c>
      <c r="G649" t="s">
        <v>38</v>
      </c>
      <c r="H649">
        <v>7.1</v>
      </c>
      <c r="I649" t="s">
        <v>3409</v>
      </c>
      <c r="J649" t="s">
        <v>27948</v>
      </c>
    </row>
    <row r="650" spans="1:14" x14ac:dyDescent="0.35">
      <c r="A650" t="s">
        <v>3802</v>
      </c>
      <c r="B650">
        <v>100</v>
      </c>
      <c r="C650">
        <v>70000000</v>
      </c>
      <c r="D650">
        <v>17218080</v>
      </c>
      <c r="E650" t="s">
        <v>24809</v>
      </c>
      <c r="F650" t="s">
        <v>37</v>
      </c>
      <c r="G650" t="s">
        <v>38</v>
      </c>
      <c r="H650">
        <v>5.7</v>
      </c>
      <c r="I650" t="s">
        <v>1325</v>
      </c>
      <c r="J650" t="s">
        <v>953</v>
      </c>
      <c r="K650" t="s">
        <v>1671</v>
      </c>
    </row>
    <row r="651" spans="1:14" x14ac:dyDescent="0.35">
      <c r="A651" t="s">
        <v>3668</v>
      </c>
      <c r="B651">
        <v>105</v>
      </c>
      <c r="C651">
        <v>65000000</v>
      </c>
      <c r="D651">
        <v>10014234</v>
      </c>
      <c r="E651" t="s">
        <v>24810</v>
      </c>
      <c r="F651" t="s">
        <v>37</v>
      </c>
      <c r="G651" t="s">
        <v>1465</v>
      </c>
      <c r="H651">
        <v>5</v>
      </c>
      <c r="I651" t="s">
        <v>1671</v>
      </c>
      <c r="J651" t="s">
        <v>27949</v>
      </c>
    </row>
    <row r="652" spans="1:14" x14ac:dyDescent="0.35">
      <c r="A652" t="s">
        <v>3810</v>
      </c>
      <c r="B652">
        <v>92</v>
      </c>
      <c r="C652">
        <v>65000000</v>
      </c>
      <c r="D652">
        <v>19059018</v>
      </c>
      <c r="E652" t="s">
        <v>24811</v>
      </c>
      <c r="F652" t="s">
        <v>37</v>
      </c>
      <c r="G652" t="s">
        <v>370</v>
      </c>
      <c r="H652">
        <v>5.0999999999999996</v>
      </c>
      <c r="I652" t="s">
        <v>1325</v>
      </c>
      <c r="J652" t="s">
        <v>1266</v>
      </c>
      <c r="K652" t="s">
        <v>12332</v>
      </c>
      <c r="L652" t="s">
        <v>10413</v>
      </c>
    </row>
    <row r="653" spans="1:14" x14ac:dyDescent="0.35">
      <c r="A653" t="s">
        <v>3817</v>
      </c>
      <c r="B653">
        <v>130</v>
      </c>
      <c r="C653">
        <v>50000000</v>
      </c>
      <c r="D653">
        <v>1987287</v>
      </c>
      <c r="E653" t="s">
        <v>24812</v>
      </c>
      <c r="F653" t="s">
        <v>37</v>
      </c>
      <c r="G653" t="s">
        <v>56</v>
      </c>
      <c r="H653">
        <v>6.9</v>
      </c>
      <c r="I653" t="s">
        <v>27949</v>
      </c>
      <c r="J653" t="s">
        <v>3409</v>
      </c>
    </row>
    <row r="654" spans="1:14" x14ac:dyDescent="0.35">
      <c r="A654" t="s">
        <v>3613</v>
      </c>
      <c r="B654">
        <v>100</v>
      </c>
      <c r="C654">
        <v>43000000</v>
      </c>
      <c r="D654">
        <v>24407944</v>
      </c>
      <c r="E654" t="s">
        <v>24813</v>
      </c>
      <c r="F654" t="s">
        <v>37</v>
      </c>
      <c r="G654" t="s">
        <v>268</v>
      </c>
      <c r="H654">
        <v>4.8</v>
      </c>
      <c r="I654" t="s">
        <v>1325</v>
      </c>
      <c r="J654" t="s">
        <v>27949</v>
      </c>
      <c r="K654" t="s">
        <v>1266</v>
      </c>
      <c r="L654" t="s">
        <v>10413</v>
      </c>
    </row>
    <row r="655" spans="1:14" x14ac:dyDescent="0.35">
      <c r="A655" t="s">
        <v>3827</v>
      </c>
      <c r="B655">
        <v>102</v>
      </c>
      <c r="C655">
        <v>65000000</v>
      </c>
      <c r="D655">
        <v>13750556</v>
      </c>
      <c r="E655" t="s">
        <v>24814</v>
      </c>
      <c r="F655" t="s">
        <v>37</v>
      </c>
      <c r="G655" t="s">
        <v>38</v>
      </c>
      <c r="H655">
        <v>6.5</v>
      </c>
      <c r="I655" t="s">
        <v>1325</v>
      </c>
      <c r="J655" t="s">
        <v>27949</v>
      </c>
      <c r="K655" t="s">
        <v>10413</v>
      </c>
    </row>
    <row r="656" spans="1:14" x14ac:dyDescent="0.35">
      <c r="A656" t="s">
        <v>2213</v>
      </c>
      <c r="B656">
        <v>133</v>
      </c>
      <c r="C656">
        <v>64000000</v>
      </c>
      <c r="D656">
        <v>31054924</v>
      </c>
      <c r="E656" t="s">
        <v>24815</v>
      </c>
      <c r="F656" t="s">
        <v>37</v>
      </c>
      <c r="G656" t="s">
        <v>38</v>
      </c>
      <c r="H656">
        <v>5.0999999999999996</v>
      </c>
      <c r="I656" t="s">
        <v>3409</v>
      </c>
      <c r="J656" t="s">
        <v>27947</v>
      </c>
      <c r="K656" t="s">
        <v>19711</v>
      </c>
    </row>
    <row r="657" spans="1:14" x14ac:dyDescent="0.35">
      <c r="A657" t="s">
        <v>3836</v>
      </c>
      <c r="B657">
        <v>121</v>
      </c>
      <c r="C657">
        <v>55000000</v>
      </c>
      <c r="D657">
        <v>43247140</v>
      </c>
      <c r="E657" t="s">
        <v>24816</v>
      </c>
      <c r="F657" t="s">
        <v>37</v>
      </c>
      <c r="G657" t="s">
        <v>56</v>
      </c>
      <c r="H657">
        <v>7.1</v>
      </c>
      <c r="I657" t="s">
        <v>953</v>
      </c>
      <c r="J657" t="s">
        <v>13307</v>
      </c>
      <c r="K657" t="s">
        <v>3409</v>
      </c>
      <c r="L657" t="s">
        <v>22704</v>
      </c>
      <c r="M657" t="s">
        <v>27948</v>
      </c>
      <c r="N657" t="s">
        <v>10413</v>
      </c>
    </row>
    <row r="658" spans="1:14" x14ac:dyDescent="0.35">
      <c r="A658" t="s">
        <v>1847</v>
      </c>
      <c r="B658">
        <v>147</v>
      </c>
      <c r="C658">
        <v>50000000</v>
      </c>
      <c r="D658">
        <v>2208939</v>
      </c>
      <c r="E658" t="s">
        <v>24817</v>
      </c>
      <c r="F658" t="s">
        <v>37</v>
      </c>
      <c r="G658" t="s">
        <v>767</v>
      </c>
      <c r="H658">
        <v>7.5</v>
      </c>
      <c r="I658" t="s">
        <v>27949</v>
      </c>
      <c r="J658" t="s">
        <v>3409</v>
      </c>
      <c r="K658" t="s">
        <v>1266</v>
      </c>
    </row>
    <row r="659" spans="1:14" x14ac:dyDescent="0.35">
      <c r="A659" t="s">
        <v>1965</v>
      </c>
      <c r="B659">
        <v>94</v>
      </c>
      <c r="C659">
        <v>63000000</v>
      </c>
      <c r="D659">
        <v>213079163</v>
      </c>
      <c r="E659" t="s">
        <v>24818</v>
      </c>
      <c r="F659" t="s">
        <v>37</v>
      </c>
      <c r="G659" t="s">
        <v>38</v>
      </c>
      <c r="H659">
        <v>6.2</v>
      </c>
      <c r="I659" t="s">
        <v>1325</v>
      </c>
      <c r="J659" t="s">
        <v>1671</v>
      </c>
      <c r="K659" t="s">
        <v>27949</v>
      </c>
    </row>
    <row r="660" spans="1:14" x14ac:dyDescent="0.35">
      <c r="A660" t="s">
        <v>935</v>
      </c>
      <c r="B660">
        <v>94</v>
      </c>
      <c r="C660">
        <v>65000000</v>
      </c>
      <c r="D660">
        <v>19548064</v>
      </c>
      <c r="E660" t="s">
        <v>24819</v>
      </c>
      <c r="F660" t="s">
        <v>37</v>
      </c>
      <c r="G660" t="s">
        <v>3859</v>
      </c>
      <c r="H660">
        <v>6.3</v>
      </c>
      <c r="I660" t="s">
        <v>1325</v>
      </c>
      <c r="J660" t="s">
        <v>11526</v>
      </c>
      <c r="K660" t="s">
        <v>1671</v>
      </c>
      <c r="L660" t="s">
        <v>18089</v>
      </c>
      <c r="M660" t="s">
        <v>12332</v>
      </c>
    </row>
    <row r="661" spans="1:14" x14ac:dyDescent="0.35">
      <c r="A661" t="s">
        <v>389</v>
      </c>
      <c r="B661">
        <v>127</v>
      </c>
      <c r="C661">
        <v>63000000</v>
      </c>
      <c r="D661">
        <v>356784000</v>
      </c>
      <c r="E661" t="s">
        <v>24820</v>
      </c>
      <c r="F661" t="s">
        <v>37</v>
      </c>
      <c r="G661" t="s">
        <v>38</v>
      </c>
      <c r="H661">
        <v>8.1</v>
      </c>
      <c r="I661" t="s">
        <v>953</v>
      </c>
      <c r="J661" t="s">
        <v>12332</v>
      </c>
      <c r="K661" t="s">
        <v>10413</v>
      </c>
    </row>
    <row r="662" spans="1:14" x14ac:dyDescent="0.35">
      <c r="A662" t="s">
        <v>3639</v>
      </c>
      <c r="B662">
        <v>212</v>
      </c>
      <c r="C662">
        <v>63000000</v>
      </c>
      <c r="D662">
        <v>25052000</v>
      </c>
      <c r="E662" t="s">
        <v>24821</v>
      </c>
      <c r="F662" t="s">
        <v>37</v>
      </c>
      <c r="G662" t="s">
        <v>38</v>
      </c>
      <c r="H662">
        <v>6.6</v>
      </c>
      <c r="I662" t="s">
        <v>953</v>
      </c>
      <c r="J662" t="s">
        <v>13307</v>
      </c>
      <c r="K662" t="s">
        <v>27949</v>
      </c>
      <c r="L662" t="s">
        <v>3409</v>
      </c>
      <c r="M662" t="s">
        <v>15011</v>
      </c>
    </row>
    <row r="663" spans="1:14" x14ac:dyDescent="0.35">
      <c r="A663" t="s">
        <v>1198</v>
      </c>
      <c r="B663">
        <v>141</v>
      </c>
      <c r="C663">
        <v>62000000</v>
      </c>
      <c r="D663">
        <v>122012710</v>
      </c>
      <c r="E663" t="s">
        <v>24822</v>
      </c>
      <c r="F663" t="s">
        <v>37</v>
      </c>
      <c r="G663" t="s">
        <v>38</v>
      </c>
      <c r="H663">
        <v>6.9</v>
      </c>
      <c r="I663" t="s">
        <v>1325</v>
      </c>
      <c r="J663" t="s">
        <v>27949</v>
      </c>
      <c r="K663" t="s">
        <v>3409</v>
      </c>
      <c r="L663" t="s">
        <v>10413</v>
      </c>
    </row>
    <row r="664" spans="1:14" x14ac:dyDescent="0.35">
      <c r="A664" t="s">
        <v>3873</v>
      </c>
      <c r="B664">
        <v>103</v>
      </c>
      <c r="C664">
        <v>65000000</v>
      </c>
      <c r="D664">
        <v>72413</v>
      </c>
      <c r="E664" t="s">
        <v>24823</v>
      </c>
      <c r="F664" t="s">
        <v>1946</v>
      </c>
      <c r="G664" t="s">
        <v>892</v>
      </c>
      <c r="H664">
        <v>6.1</v>
      </c>
      <c r="I664" t="s">
        <v>1325</v>
      </c>
      <c r="J664" t="s">
        <v>953</v>
      </c>
      <c r="K664" t="s">
        <v>3409</v>
      </c>
      <c r="L664" t="s">
        <v>22704</v>
      </c>
    </row>
    <row r="665" spans="1:14" x14ac:dyDescent="0.35">
      <c r="A665" t="s">
        <v>3880</v>
      </c>
      <c r="B665">
        <v>98</v>
      </c>
      <c r="C665">
        <v>64000000</v>
      </c>
      <c r="D665">
        <v>58255287</v>
      </c>
      <c r="E665" t="s">
        <v>24824</v>
      </c>
      <c r="F665" t="s">
        <v>37</v>
      </c>
      <c r="G665" t="s">
        <v>38</v>
      </c>
      <c r="H665">
        <v>4.3</v>
      </c>
      <c r="I665" t="s">
        <v>1671</v>
      </c>
      <c r="J665" t="s">
        <v>27949</v>
      </c>
    </row>
    <row r="666" spans="1:14" x14ac:dyDescent="0.35">
      <c r="A666" t="s">
        <v>646</v>
      </c>
      <c r="B666">
        <v>116</v>
      </c>
      <c r="C666">
        <v>62000000</v>
      </c>
      <c r="D666">
        <v>77086030</v>
      </c>
      <c r="E666" t="s">
        <v>24825</v>
      </c>
      <c r="F666" t="s">
        <v>37</v>
      </c>
      <c r="G666" t="s">
        <v>1465</v>
      </c>
      <c r="H666">
        <v>6.6</v>
      </c>
      <c r="I666" t="s">
        <v>1325</v>
      </c>
      <c r="J666" t="s">
        <v>25958</v>
      </c>
    </row>
    <row r="667" spans="1:14" x14ac:dyDescent="0.35">
      <c r="A667" t="s">
        <v>3891</v>
      </c>
      <c r="B667">
        <v>114</v>
      </c>
      <c r="C667">
        <v>62000000</v>
      </c>
      <c r="D667">
        <v>65000000</v>
      </c>
      <c r="E667" t="s">
        <v>24826</v>
      </c>
      <c r="F667" t="s">
        <v>37</v>
      </c>
      <c r="G667" t="s">
        <v>38</v>
      </c>
      <c r="H667">
        <v>6.8</v>
      </c>
      <c r="I667" t="s">
        <v>1671</v>
      </c>
      <c r="J667" t="s">
        <v>3409</v>
      </c>
      <c r="K667" t="s">
        <v>19711</v>
      </c>
    </row>
    <row r="668" spans="1:14" x14ac:dyDescent="0.35">
      <c r="A668" t="s">
        <v>3896</v>
      </c>
      <c r="B668">
        <v>87</v>
      </c>
      <c r="C668">
        <v>62000000</v>
      </c>
      <c r="D668">
        <v>32178777</v>
      </c>
      <c r="E668" t="s">
        <v>24827</v>
      </c>
      <c r="F668" t="s">
        <v>37</v>
      </c>
      <c r="G668" t="s">
        <v>38</v>
      </c>
      <c r="H668">
        <v>3.8</v>
      </c>
      <c r="I668" t="s">
        <v>1671</v>
      </c>
      <c r="J668" t="s">
        <v>19711</v>
      </c>
      <c r="K668" t="s">
        <v>27948</v>
      </c>
    </row>
    <row r="669" spans="1:14" x14ac:dyDescent="0.35">
      <c r="A669" t="s">
        <v>3902</v>
      </c>
      <c r="B669">
        <v>125</v>
      </c>
      <c r="C669">
        <v>42000000</v>
      </c>
      <c r="D669">
        <v>15738632</v>
      </c>
      <c r="E669" t="s">
        <v>24828</v>
      </c>
      <c r="F669" t="s">
        <v>37</v>
      </c>
      <c r="G669" t="s">
        <v>38</v>
      </c>
      <c r="H669">
        <v>5.9</v>
      </c>
      <c r="I669" t="s">
        <v>1325</v>
      </c>
      <c r="J669" t="s">
        <v>1671</v>
      </c>
      <c r="K669" t="s">
        <v>27949</v>
      </c>
      <c r="L669" t="s">
        <v>10413</v>
      </c>
    </row>
    <row r="670" spans="1:14" x14ac:dyDescent="0.35">
      <c r="A670" t="s">
        <v>1764</v>
      </c>
      <c r="B670">
        <v>187</v>
      </c>
      <c r="C670">
        <v>44000000</v>
      </c>
      <c r="D670">
        <v>54116191</v>
      </c>
      <c r="E670" t="s">
        <v>24829</v>
      </c>
      <c r="F670" t="s">
        <v>37</v>
      </c>
      <c r="G670" t="s">
        <v>38</v>
      </c>
      <c r="H670">
        <v>7.9</v>
      </c>
      <c r="I670" t="s">
        <v>27949</v>
      </c>
      <c r="J670" t="s">
        <v>3409</v>
      </c>
      <c r="K670" t="s">
        <v>27947</v>
      </c>
      <c r="L670" t="s">
        <v>10413</v>
      </c>
      <c r="M670" t="s">
        <v>15011</v>
      </c>
    </row>
    <row r="671" spans="1:14" x14ac:dyDescent="0.35">
      <c r="A671" t="s">
        <v>3912</v>
      </c>
      <c r="B671">
        <v>93</v>
      </c>
      <c r="C671">
        <v>61000000</v>
      </c>
      <c r="D671">
        <v>118153533</v>
      </c>
      <c r="E671" t="s">
        <v>24830</v>
      </c>
      <c r="F671" t="s">
        <v>37</v>
      </c>
      <c r="G671" t="s">
        <v>38</v>
      </c>
      <c r="H671">
        <v>6.3</v>
      </c>
      <c r="I671" t="s">
        <v>1671</v>
      </c>
      <c r="J671" t="s">
        <v>27948</v>
      </c>
    </row>
    <row r="672" spans="1:14" x14ac:dyDescent="0.35">
      <c r="A672" t="s">
        <v>3917</v>
      </c>
      <c r="B672">
        <v>95</v>
      </c>
      <c r="C672">
        <v>63000000</v>
      </c>
      <c r="D672">
        <v>108012170</v>
      </c>
      <c r="E672" t="s">
        <v>24831</v>
      </c>
      <c r="F672" t="s">
        <v>37</v>
      </c>
      <c r="G672" t="s">
        <v>38</v>
      </c>
      <c r="H672">
        <v>5.5</v>
      </c>
      <c r="I672" t="s">
        <v>953</v>
      </c>
      <c r="J672" t="s">
        <v>11526</v>
      </c>
      <c r="K672" t="s">
        <v>1671</v>
      </c>
      <c r="L672" t="s">
        <v>18089</v>
      </c>
      <c r="M672" t="s">
        <v>1266</v>
      </c>
    </row>
    <row r="673" spans="1:15" x14ac:dyDescent="0.35">
      <c r="A673" t="s">
        <v>111</v>
      </c>
      <c r="B673">
        <v>117</v>
      </c>
      <c r="C673">
        <v>65000000</v>
      </c>
      <c r="D673">
        <v>210592590</v>
      </c>
      <c r="E673">
        <v>300</v>
      </c>
      <c r="F673" t="s">
        <v>37</v>
      </c>
      <c r="G673" t="s">
        <v>38</v>
      </c>
      <c r="H673">
        <v>7.7</v>
      </c>
      <c r="I673" t="s">
        <v>1325</v>
      </c>
      <c r="J673" t="s">
        <v>3409</v>
      </c>
      <c r="K673" t="s">
        <v>1266</v>
      </c>
      <c r="L673" t="s">
        <v>25958</v>
      </c>
    </row>
    <row r="674" spans="1:15" x14ac:dyDescent="0.35">
      <c r="A674" t="s">
        <v>1965</v>
      </c>
      <c r="B674">
        <v>106</v>
      </c>
      <c r="C674">
        <v>80000000</v>
      </c>
      <c r="D674">
        <v>279167575</v>
      </c>
      <c r="E674" t="s">
        <v>24832</v>
      </c>
      <c r="F674" t="s">
        <v>37</v>
      </c>
      <c r="G674" t="s">
        <v>38</v>
      </c>
      <c r="H674">
        <v>6.3</v>
      </c>
      <c r="I674" t="s">
        <v>1671</v>
      </c>
      <c r="J674" t="s">
        <v>19711</v>
      </c>
    </row>
    <row r="675" spans="1:15" x14ac:dyDescent="0.35">
      <c r="A675" t="s">
        <v>3930</v>
      </c>
      <c r="B675">
        <v>115</v>
      </c>
      <c r="C675">
        <v>60000000</v>
      </c>
      <c r="D675">
        <v>143151473</v>
      </c>
      <c r="E675" t="s">
        <v>24833</v>
      </c>
      <c r="F675" t="s">
        <v>37</v>
      </c>
      <c r="G675" t="s">
        <v>38</v>
      </c>
      <c r="H675">
        <v>7.1</v>
      </c>
      <c r="I675" t="s">
        <v>1671</v>
      </c>
      <c r="J675" t="s">
        <v>3409</v>
      </c>
      <c r="K675" t="s">
        <v>18089</v>
      </c>
    </row>
    <row r="676" spans="1:15" x14ac:dyDescent="0.35">
      <c r="A676" t="s">
        <v>3259</v>
      </c>
      <c r="B676">
        <v>189</v>
      </c>
      <c r="C676">
        <v>60000000</v>
      </c>
      <c r="D676">
        <v>136801374</v>
      </c>
      <c r="E676" t="s">
        <v>24834</v>
      </c>
      <c r="F676" t="s">
        <v>37</v>
      </c>
      <c r="G676" t="s">
        <v>38</v>
      </c>
      <c r="H676">
        <v>8.5</v>
      </c>
      <c r="I676" t="s">
        <v>27949</v>
      </c>
      <c r="J676" t="s">
        <v>3409</v>
      </c>
      <c r="K676" t="s">
        <v>1266</v>
      </c>
      <c r="L676" t="s">
        <v>27947</v>
      </c>
    </row>
    <row r="677" spans="1:15" x14ac:dyDescent="0.35">
      <c r="A677" t="s">
        <v>1776</v>
      </c>
      <c r="B677">
        <v>81</v>
      </c>
      <c r="C677">
        <v>150000000</v>
      </c>
      <c r="D677">
        <v>135381507</v>
      </c>
      <c r="E677" t="s">
        <v>24835</v>
      </c>
      <c r="F677" t="s">
        <v>37</v>
      </c>
      <c r="G677" t="s">
        <v>38</v>
      </c>
      <c r="H677">
        <v>5.8</v>
      </c>
      <c r="I677" t="s">
        <v>953</v>
      </c>
      <c r="J677" t="s">
        <v>11526</v>
      </c>
      <c r="K677" t="s">
        <v>1671</v>
      </c>
      <c r="L677" t="s">
        <v>18089</v>
      </c>
      <c r="M677" t="s">
        <v>12332</v>
      </c>
    </row>
    <row r="678" spans="1:15" x14ac:dyDescent="0.35">
      <c r="A678" t="s">
        <v>685</v>
      </c>
      <c r="B678">
        <v>149</v>
      </c>
      <c r="C678">
        <v>61000000</v>
      </c>
      <c r="D678">
        <v>167735396</v>
      </c>
      <c r="E678" t="s">
        <v>24836</v>
      </c>
      <c r="F678" t="s">
        <v>37</v>
      </c>
      <c r="G678" t="s">
        <v>38</v>
      </c>
      <c r="H678">
        <v>8.1</v>
      </c>
      <c r="I678" t="s">
        <v>27949</v>
      </c>
      <c r="J678" t="s">
        <v>3409</v>
      </c>
      <c r="K678" t="s">
        <v>27947</v>
      </c>
      <c r="L678" t="s">
        <v>10413</v>
      </c>
    </row>
    <row r="679" spans="1:15" x14ac:dyDescent="0.35">
      <c r="A679" t="s">
        <v>521</v>
      </c>
      <c r="B679">
        <v>119</v>
      </c>
      <c r="C679">
        <v>60000000</v>
      </c>
      <c r="D679">
        <v>121468960</v>
      </c>
      <c r="E679" t="s">
        <v>24837</v>
      </c>
      <c r="F679" t="s">
        <v>37</v>
      </c>
      <c r="G679" t="s">
        <v>38</v>
      </c>
      <c r="H679">
        <v>7.9</v>
      </c>
      <c r="I679" t="s">
        <v>1325</v>
      </c>
      <c r="J679" t="s">
        <v>27947</v>
      </c>
      <c r="K679" t="s">
        <v>10413</v>
      </c>
    </row>
    <row r="680" spans="1:15" x14ac:dyDescent="0.35">
      <c r="A680" t="s">
        <v>313</v>
      </c>
      <c r="B680">
        <v>130</v>
      </c>
      <c r="C680">
        <v>58000000</v>
      </c>
      <c r="D680">
        <v>106635996</v>
      </c>
      <c r="E680" t="s">
        <v>24838</v>
      </c>
      <c r="F680" t="s">
        <v>37</v>
      </c>
      <c r="G680" t="s">
        <v>56</v>
      </c>
      <c r="H680">
        <v>7.2</v>
      </c>
      <c r="I680" t="s">
        <v>1325</v>
      </c>
      <c r="J680" t="s">
        <v>953</v>
      </c>
      <c r="K680" t="s">
        <v>10413</v>
      </c>
    </row>
    <row r="681" spans="1:15" x14ac:dyDescent="0.35">
      <c r="A681" t="s">
        <v>1783</v>
      </c>
      <c r="B681">
        <v>116</v>
      </c>
      <c r="C681">
        <v>95000000</v>
      </c>
      <c r="D681">
        <v>102678089</v>
      </c>
      <c r="E681" t="s">
        <v>24839</v>
      </c>
      <c r="F681" t="s">
        <v>37</v>
      </c>
      <c r="G681" t="s">
        <v>38</v>
      </c>
      <c r="H681">
        <v>6.3</v>
      </c>
      <c r="I681" t="s">
        <v>3409</v>
      </c>
      <c r="J681" t="s">
        <v>27947</v>
      </c>
      <c r="K681" t="s">
        <v>10413</v>
      </c>
    </row>
    <row r="682" spans="1:15" x14ac:dyDescent="0.35">
      <c r="A682" t="s">
        <v>1096</v>
      </c>
      <c r="B682">
        <v>103</v>
      </c>
      <c r="C682">
        <v>60000000</v>
      </c>
      <c r="D682">
        <v>125603360</v>
      </c>
      <c r="E682" t="s">
        <v>24840</v>
      </c>
      <c r="F682" t="s">
        <v>37</v>
      </c>
      <c r="G682" t="s">
        <v>38</v>
      </c>
      <c r="H682">
        <v>8.1</v>
      </c>
      <c r="I682" t="s">
        <v>1671</v>
      </c>
      <c r="J682" t="s">
        <v>3409</v>
      </c>
      <c r="K682" t="s">
        <v>12332</v>
      </c>
    </row>
    <row r="683" spans="1:15" x14ac:dyDescent="0.35">
      <c r="A683" t="s">
        <v>3973</v>
      </c>
      <c r="B683">
        <v>99</v>
      </c>
      <c r="C683">
        <v>70000000</v>
      </c>
      <c r="D683">
        <v>101217900</v>
      </c>
      <c r="E683" t="s">
        <v>24841</v>
      </c>
      <c r="F683" t="s">
        <v>37</v>
      </c>
      <c r="G683" t="s">
        <v>38</v>
      </c>
      <c r="H683">
        <v>7</v>
      </c>
      <c r="I683" t="s">
        <v>953</v>
      </c>
      <c r="J683" t="s">
        <v>11526</v>
      </c>
      <c r="K683" t="s">
        <v>13307</v>
      </c>
      <c r="L683" t="s">
        <v>3409</v>
      </c>
      <c r="M683" t="s">
        <v>18089</v>
      </c>
      <c r="N683" t="s">
        <v>1266</v>
      </c>
      <c r="O683" t="s">
        <v>17378</v>
      </c>
    </row>
    <row r="684" spans="1:15" x14ac:dyDescent="0.35">
      <c r="A684" t="s">
        <v>3233</v>
      </c>
      <c r="B684">
        <v>92</v>
      </c>
      <c r="C684">
        <v>60000000</v>
      </c>
      <c r="D684">
        <v>104148781</v>
      </c>
      <c r="E684" t="s">
        <v>24842</v>
      </c>
      <c r="F684" t="s">
        <v>37</v>
      </c>
      <c r="G684" t="s">
        <v>38</v>
      </c>
      <c r="H684">
        <v>5.5</v>
      </c>
      <c r="I684" t="s">
        <v>1671</v>
      </c>
      <c r="J684" t="s">
        <v>18089</v>
      </c>
    </row>
    <row r="685" spans="1:15" x14ac:dyDescent="0.35">
      <c r="A685" t="s">
        <v>3836</v>
      </c>
      <c r="B685">
        <v>109</v>
      </c>
      <c r="C685">
        <v>61000000</v>
      </c>
      <c r="D685">
        <v>75573300</v>
      </c>
      <c r="E685" t="s">
        <v>24843</v>
      </c>
      <c r="F685" t="s">
        <v>37</v>
      </c>
      <c r="G685" t="s">
        <v>38</v>
      </c>
      <c r="H685">
        <v>6.7</v>
      </c>
      <c r="I685" t="s">
        <v>1325</v>
      </c>
      <c r="J685" t="s">
        <v>1671</v>
      </c>
      <c r="K685" t="s">
        <v>27949</v>
      </c>
      <c r="L685" t="s">
        <v>3409</v>
      </c>
      <c r="M685" t="s">
        <v>10413</v>
      </c>
    </row>
    <row r="686" spans="1:15" x14ac:dyDescent="0.35">
      <c r="A686" t="s">
        <v>1889</v>
      </c>
      <c r="B686">
        <v>87</v>
      </c>
      <c r="C686">
        <v>60000000</v>
      </c>
      <c r="D686">
        <v>93375151</v>
      </c>
      <c r="E686" t="s">
        <v>24844</v>
      </c>
      <c r="F686" t="s">
        <v>37</v>
      </c>
      <c r="G686" t="s">
        <v>38</v>
      </c>
      <c r="H686">
        <v>5.2</v>
      </c>
      <c r="I686" t="s">
        <v>1325</v>
      </c>
      <c r="J686" t="s">
        <v>1671</v>
      </c>
      <c r="K686" t="s">
        <v>18089</v>
      </c>
      <c r="L686" t="s">
        <v>1266</v>
      </c>
    </row>
    <row r="687" spans="1:15" x14ac:dyDescent="0.35">
      <c r="A687" t="s">
        <v>3088</v>
      </c>
      <c r="B687">
        <v>111</v>
      </c>
      <c r="C687">
        <v>60000000</v>
      </c>
      <c r="D687">
        <v>106126012</v>
      </c>
      <c r="E687" t="s">
        <v>24845</v>
      </c>
      <c r="F687" t="s">
        <v>37</v>
      </c>
      <c r="G687" t="s">
        <v>38</v>
      </c>
      <c r="H687">
        <v>7</v>
      </c>
      <c r="I687" t="s">
        <v>1325</v>
      </c>
      <c r="J687" t="s">
        <v>27949</v>
      </c>
      <c r="K687" t="s">
        <v>10413</v>
      </c>
    </row>
    <row r="688" spans="1:15" x14ac:dyDescent="0.35">
      <c r="A688" t="s">
        <v>3998</v>
      </c>
      <c r="B688">
        <v>101</v>
      </c>
      <c r="C688">
        <v>60000000</v>
      </c>
      <c r="D688">
        <v>93307796</v>
      </c>
      <c r="E688" t="s">
        <v>24846</v>
      </c>
      <c r="F688" t="s">
        <v>37</v>
      </c>
      <c r="G688" t="s">
        <v>38</v>
      </c>
      <c r="H688">
        <v>6.1</v>
      </c>
      <c r="I688" t="s">
        <v>1671</v>
      </c>
      <c r="J688" t="s">
        <v>19711</v>
      </c>
    </row>
    <row r="689" spans="1:12" x14ac:dyDescent="0.35">
      <c r="A689" t="s">
        <v>801</v>
      </c>
      <c r="B689">
        <v>83</v>
      </c>
      <c r="C689">
        <v>105000000</v>
      </c>
      <c r="D689">
        <v>90646554</v>
      </c>
      <c r="E689" t="s">
        <v>24847</v>
      </c>
      <c r="F689" t="s">
        <v>37</v>
      </c>
      <c r="G689" t="s">
        <v>38</v>
      </c>
      <c r="H689">
        <v>6.6</v>
      </c>
      <c r="I689" t="s">
        <v>953</v>
      </c>
      <c r="J689" t="s">
        <v>11526</v>
      </c>
      <c r="K689" t="s">
        <v>1671</v>
      </c>
      <c r="L689" t="s">
        <v>18089</v>
      </c>
    </row>
    <row r="690" spans="1:12" x14ac:dyDescent="0.35">
      <c r="A690" t="s">
        <v>4008</v>
      </c>
      <c r="B690">
        <v>113</v>
      </c>
      <c r="C690">
        <v>60000000</v>
      </c>
      <c r="D690">
        <v>109176215</v>
      </c>
      <c r="E690" t="s">
        <v>24848</v>
      </c>
      <c r="F690" t="s">
        <v>37</v>
      </c>
      <c r="G690" t="s">
        <v>38</v>
      </c>
      <c r="H690">
        <v>5.5</v>
      </c>
      <c r="I690" t="s">
        <v>1671</v>
      </c>
    </row>
    <row r="691" spans="1:12" x14ac:dyDescent="0.35">
      <c r="A691" t="s">
        <v>1739</v>
      </c>
      <c r="B691">
        <v>107</v>
      </c>
      <c r="C691">
        <v>60000000</v>
      </c>
      <c r="D691">
        <v>82670733</v>
      </c>
      <c r="E691" t="s">
        <v>24849</v>
      </c>
      <c r="F691" t="s">
        <v>37</v>
      </c>
      <c r="G691" t="s">
        <v>38</v>
      </c>
      <c r="H691">
        <v>5.9</v>
      </c>
      <c r="I691" t="s">
        <v>1325</v>
      </c>
      <c r="J691" t="s">
        <v>3409</v>
      </c>
      <c r="K691" t="s">
        <v>27948</v>
      </c>
    </row>
    <row r="692" spans="1:12" x14ac:dyDescent="0.35">
      <c r="A692" t="s">
        <v>2612</v>
      </c>
      <c r="B692">
        <v>94</v>
      </c>
      <c r="C692">
        <v>60000000</v>
      </c>
      <c r="D692">
        <v>82569532</v>
      </c>
      <c r="E692" t="s">
        <v>24850</v>
      </c>
      <c r="F692" t="s">
        <v>37</v>
      </c>
      <c r="G692" t="s">
        <v>38</v>
      </c>
      <c r="H692">
        <v>5.4</v>
      </c>
      <c r="I692" t="s">
        <v>953</v>
      </c>
      <c r="J692" t="s">
        <v>1671</v>
      </c>
      <c r="K692" t="s">
        <v>18089</v>
      </c>
    </row>
    <row r="693" spans="1:12" x14ac:dyDescent="0.35">
      <c r="A693" t="s">
        <v>4021</v>
      </c>
      <c r="B693">
        <v>132</v>
      </c>
      <c r="C693">
        <v>61000000</v>
      </c>
      <c r="D693">
        <v>81687587</v>
      </c>
      <c r="E693" t="s">
        <v>24851</v>
      </c>
      <c r="F693" t="s">
        <v>37</v>
      </c>
      <c r="G693" t="s">
        <v>38</v>
      </c>
      <c r="H693">
        <v>6.4</v>
      </c>
      <c r="I693" t="s">
        <v>1325</v>
      </c>
      <c r="J693" t="s">
        <v>12332</v>
      </c>
      <c r="K693" t="s">
        <v>10413</v>
      </c>
    </row>
    <row r="694" spans="1:12" x14ac:dyDescent="0.35">
      <c r="A694" t="s">
        <v>4027</v>
      </c>
      <c r="B694">
        <v>140</v>
      </c>
      <c r="C694">
        <v>60000000</v>
      </c>
      <c r="D694">
        <v>80574010</v>
      </c>
      <c r="E694" t="s">
        <v>24852</v>
      </c>
      <c r="F694" t="s">
        <v>37</v>
      </c>
      <c r="G694" t="s">
        <v>38</v>
      </c>
      <c r="H694">
        <v>5.7</v>
      </c>
      <c r="I694" t="s">
        <v>3409</v>
      </c>
      <c r="J694" t="s">
        <v>19711</v>
      </c>
    </row>
    <row r="695" spans="1:12" x14ac:dyDescent="0.35">
      <c r="A695" t="s">
        <v>260</v>
      </c>
      <c r="B695">
        <v>125</v>
      </c>
      <c r="C695">
        <v>60000000</v>
      </c>
      <c r="D695">
        <v>75764085</v>
      </c>
      <c r="E695" t="s">
        <v>24853</v>
      </c>
      <c r="F695" t="s">
        <v>37</v>
      </c>
      <c r="G695" t="s">
        <v>38</v>
      </c>
      <c r="H695">
        <v>6.7</v>
      </c>
      <c r="I695" t="s">
        <v>1671</v>
      </c>
      <c r="J695" t="s">
        <v>3409</v>
      </c>
      <c r="K695" t="s">
        <v>1266</v>
      </c>
      <c r="L695" t="s">
        <v>19711</v>
      </c>
    </row>
    <row r="696" spans="1:12" x14ac:dyDescent="0.35">
      <c r="A696" t="s">
        <v>1257</v>
      </c>
      <c r="B696">
        <v>111</v>
      </c>
      <c r="C696">
        <v>58000000</v>
      </c>
      <c r="D696">
        <v>90356857</v>
      </c>
      <c r="E696" t="s">
        <v>24854</v>
      </c>
      <c r="F696" t="s">
        <v>37</v>
      </c>
      <c r="G696" t="s">
        <v>38</v>
      </c>
      <c r="H696">
        <v>7.1</v>
      </c>
      <c r="I696" t="s">
        <v>1325</v>
      </c>
      <c r="J696" t="s">
        <v>1671</v>
      </c>
      <c r="K696" t="s">
        <v>27949</v>
      </c>
      <c r="L696" t="s">
        <v>10413</v>
      </c>
    </row>
    <row r="697" spans="1:12" x14ac:dyDescent="0.35">
      <c r="A697" t="s">
        <v>760</v>
      </c>
      <c r="B697">
        <v>156</v>
      </c>
      <c r="C697">
        <v>55000000</v>
      </c>
      <c r="D697">
        <v>75530832</v>
      </c>
      <c r="E697" t="s">
        <v>24855</v>
      </c>
      <c r="F697" t="s">
        <v>37</v>
      </c>
      <c r="G697" t="s">
        <v>38</v>
      </c>
      <c r="H697">
        <v>6.8</v>
      </c>
      <c r="I697" t="s">
        <v>3409</v>
      </c>
      <c r="J697" t="s">
        <v>27948</v>
      </c>
    </row>
    <row r="698" spans="1:12" x14ac:dyDescent="0.35">
      <c r="A698" t="s">
        <v>4041</v>
      </c>
      <c r="B698">
        <v>170</v>
      </c>
      <c r="C698">
        <v>60000000</v>
      </c>
      <c r="D698">
        <v>75370763</v>
      </c>
      <c r="E698" t="s">
        <v>24856</v>
      </c>
      <c r="F698" t="s">
        <v>37</v>
      </c>
      <c r="G698" t="s">
        <v>38</v>
      </c>
      <c r="H698">
        <v>6.5</v>
      </c>
      <c r="I698" t="s">
        <v>3409</v>
      </c>
      <c r="J698" t="s">
        <v>19711</v>
      </c>
      <c r="K698" t="s">
        <v>15011</v>
      </c>
    </row>
    <row r="699" spans="1:12" x14ac:dyDescent="0.35">
      <c r="A699" t="s">
        <v>1633</v>
      </c>
      <c r="B699">
        <v>120</v>
      </c>
      <c r="C699">
        <v>65000000</v>
      </c>
      <c r="D699">
        <v>100003492</v>
      </c>
      <c r="E699" t="s">
        <v>24857</v>
      </c>
      <c r="F699" t="s">
        <v>37</v>
      </c>
      <c r="G699" t="s">
        <v>38</v>
      </c>
      <c r="H699">
        <v>7.6</v>
      </c>
      <c r="I699" t="s">
        <v>27949</v>
      </c>
      <c r="J699" t="s">
        <v>3409</v>
      </c>
      <c r="K699" t="s">
        <v>10413</v>
      </c>
    </row>
    <row r="700" spans="1:12" x14ac:dyDescent="0.35">
      <c r="A700" t="s">
        <v>1757</v>
      </c>
      <c r="B700">
        <v>100</v>
      </c>
      <c r="C700">
        <v>60000000</v>
      </c>
      <c r="D700">
        <v>90341670</v>
      </c>
      <c r="E700" t="s">
        <v>24858</v>
      </c>
      <c r="F700" t="s">
        <v>37</v>
      </c>
      <c r="G700" t="s">
        <v>38</v>
      </c>
      <c r="H700">
        <v>5.5</v>
      </c>
      <c r="I700" t="s">
        <v>1325</v>
      </c>
      <c r="J700" t="s">
        <v>953</v>
      </c>
      <c r="K700" t="s">
        <v>1266</v>
      </c>
      <c r="L700" t="s">
        <v>10413</v>
      </c>
    </row>
    <row r="701" spans="1:12" x14ac:dyDescent="0.35">
      <c r="A701" t="s">
        <v>4053</v>
      </c>
      <c r="B701">
        <v>115</v>
      </c>
      <c r="C701">
        <v>55000000</v>
      </c>
      <c r="D701">
        <v>74540762</v>
      </c>
      <c r="E701" t="s">
        <v>24859</v>
      </c>
      <c r="F701" t="s">
        <v>37</v>
      </c>
      <c r="G701" t="s">
        <v>38</v>
      </c>
      <c r="H701">
        <v>6.5</v>
      </c>
      <c r="I701" t="s">
        <v>1325</v>
      </c>
      <c r="J701" t="s">
        <v>3409</v>
      </c>
      <c r="K701" t="s">
        <v>10413</v>
      </c>
    </row>
    <row r="702" spans="1:12" x14ac:dyDescent="0.35">
      <c r="A702" t="s">
        <v>886</v>
      </c>
      <c r="B702">
        <v>130</v>
      </c>
      <c r="C702">
        <v>60000000</v>
      </c>
      <c r="D702">
        <v>80033643</v>
      </c>
      <c r="E702" t="s">
        <v>24860</v>
      </c>
      <c r="F702" t="s">
        <v>37</v>
      </c>
      <c r="G702" t="s">
        <v>38</v>
      </c>
      <c r="H702">
        <v>7</v>
      </c>
      <c r="I702" t="s">
        <v>1325</v>
      </c>
      <c r="J702" t="s">
        <v>27949</v>
      </c>
      <c r="K702" t="s">
        <v>27947</v>
      </c>
      <c r="L702" t="s">
        <v>10413</v>
      </c>
    </row>
    <row r="703" spans="1:12" x14ac:dyDescent="0.35">
      <c r="A703" t="s">
        <v>2066</v>
      </c>
      <c r="B703">
        <v>105</v>
      </c>
      <c r="C703">
        <v>60000000</v>
      </c>
      <c r="D703">
        <v>73648142</v>
      </c>
      <c r="E703" t="s">
        <v>24861</v>
      </c>
      <c r="F703" t="s">
        <v>37</v>
      </c>
      <c r="G703" t="s">
        <v>38</v>
      </c>
      <c r="H703">
        <v>5.8</v>
      </c>
      <c r="I703" t="s">
        <v>1325</v>
      </c>
      <c r="J703" t="s">
        <v>12332</v>
      </c>
      <c r="K703" t="s">
        <v>10413</v>
      </c>
    </row>
    <row r="704" spans="1:12" x14ac:dyDescent="0.35">
      <c r="A704" t="s">
        <v>4066</v>
      </c>
      <c r="B704">
        <v>111</v>
      </c>
      <c r="C704">
        <v>60000000</v>
      </c>
      <c r="D704">
        <v>71844424</v>
      </c>
      <c r="E704" t="s">
        <v>24862</v>
      </c>
      <c r="F704" t="s">
        <v>37</v>
      </c>
      <c r="G704" t="s">
        <v>38</v>
      </c>
      <c r="H704">
        <v>7.3</v>
      </c>
      <c r="I704" t="s">
        <v>67</v>
      </c>
      <c r="J704" t="s">
        <v>17378</v>
      </c>
    </row>
    <row r="705" spans="1:13" x14ac:dyDescent="0.35">
      <c r="A705" t="s">
        <v>1526</v>
      </c>
      <c r="B705">
        <v>106</v>
      </c>
      <c r="C705">
        <v>60000000</v>
      </c>
      <c r="D705">
        <v>75638743</v>
      </c>
      <c r="E705" t="s">
        <v>24863</v>
      </c>
      <c r="F705" t="s">
        <v>37</v>
      </c>
      <c r="G705" t="s">
        <v>38</v>
      </c>
      <c r="H705">
        <v>6.6</v>
      </c>
      <c r="I705" t="s">
        <v>3409</v>
      </c>
      <c r="J705" t="s">
        <v>10413</v>
      </c>
    </row>
    <row r="706" spans="1:13" x14ac:dyDescent="0.35">
      <c r="A706" t="s">
        <v>4080</v>
      </c>
      <c r="B706">
        <v>89</v>
      </c>
      <c r="C706">
        <v>60000000</v>
      </c>
      <c r="D706">
        <v>66734992</v>
      </c>
      <c r="E706" t="s">
        <v>24864</v>
      </c>
      <c r="F706" t="s">
        <v>37</v>
      </c>
      <c r="G706" t="s">
        <v>38</v>
      </c>
      <c r="H706">
        <v>4.4000000000000004</v>
      </c>
      <c r="I706" t="s">
        <v>1325</v>
      </c>
      <c r="J706" t="s">
        <v>953</v>
      </c>
      <c r="K706" t="s">
        <v>1671</v>
      </c>
      <c r="L706" t="s">
        <v>27949</v>
      </c>
    </row>
    <row r="707" spans="1:13" x14ac:dyDescent="0.35">
      <c r="A707" t="s">
        <v>3176</v>
      </c>
      <c r="B707">
        <v>100</v>
      </c>
      <c r="C707">
        <v>60000000</v>
      </c>
      <c r="D707">
        <v>75280058</v>
      </c>
      <c r="E707" t="s">
        <v>24865</v>
      </c>
      <c r="F707" t="s">
        <v>37</v>
      </c>
      <c r="G707" t="s">
        <v>38</v>
      </c>
      <c r="H707">
        <v>7.7</v>
      </c>
      <c r="I707" t="s">
        <v>11526</v>
      </c>
      <c r="J707" t="s">
        <v>18089</v>
      </c>
      <c r="K707" t="s">
        <v>1266</v>
      </c>
    </row>
    <row r="708" spans="1:13" x14ac:dyDescent="0.35">
      <c r="A708" t="s">
        <v>912</v>
      </c>
      <c r="B708">
        <v>91</v>
      </c>
      <c r="C708">
        <v>48000000</v>
      </c>
      <c r="D708">
        <v>64505912</v>
      </c>
      <c r="E708" t="s">
        <v>24866</v>
      </c>
      <c r="F708" t="s">
        <v>37</v>
      </c>
      <c r="G708" t="s">
        <v>38</v>
      </c>
      <c r="H708">
        <v>5</v>
      </c>
      <c r="I708" t="s">
        <v>12332</v>
      </c>
      <c r="J708" t="s">
        <v>10413</v>
      </c>
    </row>
    <row r="709" spans="1:13" x14ac:dyDescent="0.35">
      <c r="A709" t="s">
        <v>1739</v>
      </c>
      <c r="B709">
        <v>146</v>
      </c>
      <c r="C709">
        <v>70000000</v>
      </c>
      <c r="D709">
        <v>77862546</v>
      </c>
      <c r="E709" t="s">
        <v>24867</v>
      </c>
      <c r="F709" t="s">
        <v>37</v>
      </c>
      <c r="G709" t="s">
        <v>38</v>
      </c>
      <c r="H709">
        <v>7.7</v>
      </c>
      <c r="I709" t="s">
        <v>1325</v>
      </c>
      <c r="J709" t="s">
        <v>27949</v>
      </c>
      <c r="K709" t="s">
        <v>3409</v>
      </c>
      <c r="L709" t="s">
        <v>10413</v>
      </c>
    </row>
    <row r="710" spans="1:13" x14ac:dyDescent="0.35">
      <c r="A710" t="s">
        <v>4099</v>
      </c>
      <c r="B710">
        <v>98</v>
      </c>
      <c r="C710">
        <v>50000000</v>
      </c>
      <c r="D710">
        <v>61112916</v>
      </c>
      <c r="E710" t="s">
        <v>24868</v>
      </c>
      <c r="F710" t="s">
        <v>37</v>
      </c>
      <c r="G710" t="s">
        <v>38</v>
      </c>
      <c r="H710">
        <v>4.4000000000000004</v>
      </c>
      <c r="I710" t="s">
        <v>1671</v>
      </c>
      <c r="J710" t="s">
        <v>18089</v>
      </c>
      <c r="K710" t="s">
        <v>1266</v>
      </c>
    </row>
    <row r="711" spans="1:13" x14ac:dyDescent="0.35">
      <c r="A711" t="s">
        <v>2542</v>
      </c>
      <c r="B711">
        <v>101</v>
      </c>
      <c r="C711">
        <v>60000000</v>
      </c>
      <c r="D711">
        <v>88200225</v>
      </c>
      <c r="E711" t="s">
        <v>24869</v>
      </c>
      <c r="F711" t="s">
        <v>37</v>
      </c>
      <c r="G711" t="s">
        <v>38</v>
      </c>
      <c r="H711">
        <v>6.1</v>
      </c>
      <c r="I711" t="s">
        <v>1671</v>
      </c>
      <c r="J711" t="s">
        <v>27949</v>
      </c>
    </row>
    <row r="712" spans="1:13" x14ac:dyDescent="0.35">
      <c r="A712" t="s">
        <v>4107</v>
      </c>
      <c r="B712">
        <v>94</v>
      </c>
      <c r="C712">
        <v>60000000</v>
      </c>
      <c r="D712">
        <v>60573641</v>
      </c>
      <c r="E712" t="s">
        <v>24870</v>
      </c>
      <c r="F712" t="s">
        <v>37</v>
      </c>
      <c r="G712" t="s">
        <v>38</v>
      </c>
      <c r="H712">
        <v>5.4</v>
      </c>
      <c r="I712" t="s">
        <v>1671</v>
      </c>
      <c r="J712" t="s">
        <v>18089</v>
      </c>
    </row>
    <row r="713" spans="1:13" x14ac:dyDescent="0.35">
      <c r="A713" t="s">
        <v>378</v>
      </c>
      <c r="B713">
        <v>132</v>
      </c>
      <c r="C713">
        <v>66000000</v>
      </c>
      <c r="D713">
        <v>59035104</v>
      </c>
      <c r="E713" t="s">
        <v>24871</v>
      </c>
      <c r="F713" t="s">
        <v>37</v>
      </c>
      <c r="G713" t="s">
        <v>38</v>
      </c>
      <c r="H713">
        <v>6.8</v>
      </c>
      <c r="I713" t="s">
        <v>1325</v>
      </c>
      <c r="J713" t="s">
        <v>1266</v>
      </c>
      <c r="K713" t="s">
        <v>6403</v>
      </c>
      <c r="L713" t="s">
        <v>12332</v>
      </c>
    </row>
    <row r="714" spans="1:13" x14ac:dyDescent="0.35">
      <c r="A714" t="s">
        <v>4118</v>
      </c>
      <c r="B714">
        <v>115</v>
      </c>
      <c r="C714">
        <v>60000000</v>
      </c>
      <c r="D714">
        <v>56702901</v>
      </c>
      <c r="E714" t="s">
        <v>24872</v>
      </c>
      <c r="F714" t="s">
        <v>37</v>
      </c>
      <c r="G714" t="s">
        <v>38</v>
      </c>
      <c r="H714">
        <v>6.5</v>
      </c>
      <c r="I714" t="s">
        <v>3409</v>
      </c>
    </row>
    <row r="715" spans="1:13" x14ac:dyDescent="0.35">
      <c r="A715" t="s">
        <v>4122</v>
      </c>
      <c r="B715">
        <v>92</v>
      </c>
      <c r="C715">
        <v>60000000</v>
      </c>
      <c r="D715">
        <v>55994557</v>
      </c>
      <c r="E715" t="s">
        <v>24873</v>
      </c>
      <c r="F715" t="s">
        <v>37</v>
      </c>
      <c r="G715" t="s">
        <v>38</v>
      </c>
      <c r="H715">
        <v>7</v>
      </c>
      <c r="I715" t="s">
        <v>953</v>
      </c>
      <c r="J715" t="s">
        <v>11526</v>
      </c>
      <c r="K715" t="s">
        <v>1671</v>
      </c>
      <c r="L715" t="s">
        <v>18089</v>
      </c>
      <c r="M715" t="s">
        <v>1266</v>
      </c>
    </row>
    <row r="716" spans="1:13" x14ac:dyDescent="0.35">
      <c r="A716" t="s">
        <v>3516</v>
      </c>
      <c r="B716">
        <v>124</v>
      </c>
      <c r="C716">
        <v>60000000</v>
      </c>
      <c r="D716">
        <v>54910560</v>
      </c>
      <c r="E716" t="s">
        <v>24874</v>
      </c>
      <c r="F716" t="s">
        <v>37</v>
      </c>
      <c r="G716" t="s">
        <v>38</v>
      </c>
      <c r="H716">
        <v>6.3</v>
      </c>
      <c r="I716" t="s">
        <v>1325</v>
      </c>
      <c r="J716" t="s">
        <v>953</v>
      </c>
      <c r="K716" t="s">
        <v>27949</v>
      </c>
      <c r="L716" t="s">
        <v>10413</v>
      </c>
    </row>
    <row r="717" spans="1:13" x14ac:dyDescent="0.35">
      <c r="A717" t="s">
        <v>1340</v>
      </c>
      <c r="B717">
        <v>119</v>
      </c>
      <c r="C717">
        <v>60000000</v>
      </c>
      <c r="D717">
        <v>53789313</v>
      </c>
      <c r="E717" t="s">
        <v>24875</v>
      </c>
      <c r="F717" t="s">
        <v>37</v>
      </c>
      <c r="G717" t="s">
        <v>38</v>
      </c>
      <c r="H717">
        <v>6.3</v>
      </c>
      <c r="I717" t="s">
        <v>1325</v>
      </c>
      <c r="J717" t="s">
        <v>27947</v>
      </c>
      <c r="K717" t="s">
        <v>12332</v>
      </c>
      <c r="L717" t="s">
        <v>10413</v>
      </c>
    </row>
    <row r="718" spans="1:13" x14ac:dyDescent="0.35">
      <c r="A718" t="s">
        <v>4134</v>
      </c>
      <c r="B718">
        <v>124</v>
      </c>
      <c r="C718">
        <v>60000000</v>
      </c>
      <c r="D718">
        <v>51045801</v>
      </c>
      <c r="E718" t="s">
        <v>24876</v>
      </c>
      <c r="F718" t="s">
        <v>37</v>
      </c>
      <c r="G718" t="s">
        <v>38</v>
      </c>
      <c r="H718">
        <v>6.1</v>
      </c>
      <c r="I718" t="s">
        <v>3409</v>
      </c>
      <c r="J718" t="s">
        <v>19711</v>
      </c>
    </row>
    <row r="719" spans="1:13" x14ac:dyDescent="0.35">
      <c r="A719" t="s">
        <v>4139</v>
      </c>
      <c r="B719">
        <v>93</v>
      </c>
      <c r="C719">
        <v>60000000</v>
      </c>
      <c r="D719">
        <v>50818750</v>
      </c>
      <c r="E719" t="s">
        <v>24877</v>
      </c>
      <c r="F719" t="s">
        <v>37</v>
      </c>
      <c r="G719" t="s">
        <v>56</v>
      </c>
      <c r="H719">
        <v>6.1</v>
      </c>
      <c r="I719" t="s">
        <v>953</v>
      </c>
      <c r="J719" t="s">
        <v>11526</v>
      </c>
      <c r="K719" t="s">
        <v>1671</v>
      </c>
      <c r="L719" t="s">
        <v>18089</v>
      </c>
      <c r="M719" t="s">
        <v>1266</v>
      </c>
    </row>
    <row r="720" spans="1:13" x14ac:dyDescent="0.35">
      <c r="A720" t="s">
        <v>4149</v>
      </c>
      <c r="B720">
        <v>98</v>
      </c>
      <c r="C720">
        <v>60000000</v>
      </c>
      <c r="D720">
        <v>50189179</v>
      </c>
      <c r="E720" t="s">
        <v>24878</v>
      </c>
      <c r="F720" t="s">
        <v>37</v>
      </c>
      <c r="G720" t="s">
        <v>38</v>
      </c>
      <c r="H720">
        <v>5.3</v>
      </c>
      <c r="I720" t="s">
        <v>1325</v>
      </c>
      <c r="J720" t="s">
        <v>1671</v>
      </c>
      <c r="K720" t="s">
        <v>12332</v>
      </c>
    </row>
    <row r="721" spans="1:14" x14ac:dyDescent="0.35">
      <c r="A721" t="s">
        <v>4154</v>
      </c>
      <c r="B721">
        <v>92</v>
      </c>
      <c r="C721">
        <v>60000000</v>
      </c>
      <c r="D721">
        <v>50024083</v>
      </c>
      <c r="E721" t="s">
        <v>24879</v>
      </c>
      <c r="F721" t="s">
        <v>37</v>
      </c>
      <c r="G721" t="s">
        <v>38</v>
      </c>
      <c r="H721">
        <v>5.4</v>
      </c>
      <c r="I721" t="s">
        <v>1325</v>
      </c>
      <c r="J721" t="s">
        <v>10413</v>
      </c>
    </row>
    <row r="722" spans="1:14" x14ac:dyDescent="0.35">
      <c r="A722" t="s">
        <v>857</v>
      </c>
      <c r="B722">
        <v>105</v>
      </c>
      <c r="C722">
        <v>60000000</v>
      </c>
      <c r="D722">
        <v>50549107</v>
      </c>
      <c r="E722" t="s">
        <v>24880</v>
      </c>
      <c r="F722" t="s">
        <v>37</v>
      </c>
      <c r="G722" t="s">
        <v>38</v>
      </c>
      <c r="H722">
        <v>6.2</v>
      </c>
      <c r="I722" t="s">
        <v>1325</v>
      </c>
      <c r="J722" t="s">
        <v>3409</v>
      </c>
      <c r="K722" t="s">
        <v>10413</v>
      </c>
    </row>
    <row r="723" spans="1:14" x14ac:dyDescent="0.35">
      <c r="A723" t="s">
        <v>4166</v>
      </c>
      <c r="B723">
        <v>124</v>
      </c>
      <c r="C723">
        <v>60000000</v>
      </c>
      <c r="D723">
        <v>56443482</v>
      </c>
      <c r="E723" t="s">
        <v>24881</v>
      </c>
      <c r="F723" t="s">
        <v>37</v>
      </c>
      <c r="G723" t="s">
        <v>38</v>
      </c>
      <c r="H723">
        <v>6.6</v>
      </c>
      <c r="I723" t="s">
        <v>13307</v>
      </c>
      <c r="J723" t="s">
        <v>1671</v>
      </c>
      <c r="K723" t="s">
        <v>3409</v>
      </c>
    </row>
    <row r="724" spans="1:14" x14ac:dyDescent="0.35">
      <c r="A724" t="s">
        <v>4171</v>
      </c>
      <c r="B724">
        <v>99</v>
      </c>
      <c r="C724">
        <v>60000000</v>
      </c>
      <c r="D724">
        <v>62401264</v>
      </c>
      <c r="E724" t="s">
        <v>24882</v>
      </c>
      <c r="F724" t="s">
        <v>37</v>
      </c>
      <c r="G724" t="s">
        <v>56</v>
      </c>
      <c r="H724">
        <v>5.9</v>
      </c>
      <c r="I724" t="s">
        <v>1325</v>
      </c>
      <c r="J724" t="s">
        <v>27949</v>
      </c>
      <c r="K724" t="s">
        <v>3409</v>
      </c>
      <c r="L724" t="s">
        <v>10413</v>
      </c>
    </row>
    <row r="725" spans="1:14" x14ac:dyDescent="0.35">
      <c r="A725" t="s">
        <v>4176</v>
      </c>
      <c r="B725">
        <v>116</v>
      </c>
      <c r="C725">
        <v>75000000</v>
      </c>
      <c r="D725">
        <v>47748610</v>
      </c>
      <c r="E725" t="s">
        <v>24883</v>
      </c>
      <c r="F725" t="s">
        <v>37</v>
      </c>
      <c r="G725" t="s">
        <v>38</v>
      </c>
      <c r="H725">
        <v>6.3</v>
      </c>
      <c r="I725" t="s">
        <v>1325</v>
      </c>
      <c r="J725" t="s">
        <v>6403</v>
      </c>
      <c r="K725" t="s">
        <v>12332</v>
      </c>
    </row>
    <row r="726" spans="1:14" x14ac:dyDescent="0.35">
      <c r="A726" t="s">
        <v>3098</v>
      </c>
      <c r="B726">
        <v>124</v>
      </c>
      <c r="C726">
        <v>61000000</v>
      </c>
      <c r="D726">
        <v>46975183</v>
      </c>
      <c r="E726" t="s">
        <v>24884</v>
      </c>
      <c r="F726" t="s">
        <v>37</v>
      </c>
      <c r="G726" t="s">
        <v>38</v>
      </c>
      <c r="H726">
        <v>7.2</v>
      </c>
      <c r="I726" t="s">
        <v>1325</v>
      </c>
      <c r="J726" t="s">
        <v>27949</v>
      </c>
      <c r="K726" t="s">
        <v>3409</v>
      </c>
      <c r="L726" t="s">
        <v>27947</v>
      </c>
      <c r="M726" t="s">
        <v>10413</v>
      </c>
    </row>
    <row r="727" spans="1:14" x14ac:dyDescent="0.35">
      <c r="A727" t="s">
        <v>4188</v>
      </c>
      <c r="B727">
        <v>96</v>
      </c>
      <c r="C727">
        <v>60000000</v>
      </c>
      <c r="D727">
        <v>50807639</v>
      </c>
      <c r="E727" t="s">
        <v>24885</v>
      </c>
      <c r="F727" t="s">
        <v>37</v>
      </c>
      <c r="G727" t="s">
        <v>38</v>
      </c>
      <c r="H727">
        <v>6.8</v>
      </c>
      <c r="I727" t="s">
        <v>953</v>
      </c>
      <c r="J727" t="s">
        <v>11526</v>
      </c>
      <c r="K727" t="s">
        <v>1671</v>
      </c>
      <c r="L727" t="s">
        <v>18089</v>
      </c>
      <c r="M727" t="s">
        <v>1266</v>
      </c>
    </row>
    <row r="728" spans="1:14" x14ac:dyDescent="0.35">
      <c r="A728" t="s">
        <v>4194</v>
      </c>
      <c r="B728">
        <v>104</v>
      </c>
      <c r="C728">
        <v>48000000</v>
      </c>
      <c r="D728">
        <v>46611204</v>
      </c>
      <c r="E728" t="s">
        <v>24886</v>
      </c>
      <c r="F728" t="s">
        <v>37</v>
      </c>
      <c r="G728" t="s">
        <v>38</v>
      </c>
      <c r="H728">
        <v>6.1</v>
      </c>
      <c r="I728" t="s">
        <v>1671</v>
      </c>
      <c r="J728" t="s">
        <v>3409</v>
      </c>
      <c r="K728" t="s">
        <v>1266</v>
      </c>
      <c r="L728" t="s">
        <v>19711</v>
      </c>
    </row>
    <row r="729" spans="1:14" x14ac:dyDescent="0.35">
      <c r="A729" t="s">
        <v>2099</v>
      </c>
      <c r="B729">
        <v>100</v>
      </c>
      <c r="C729">
        <v>60000000</v>
      </c>
      <c r="D729">
        <v>257756197</v>
      </c>
      <c r="E729" t="s">
        <v>24887</v>
      </c>
      <c r="F729" t="s">
        <v>37</v>
      </c>
      <c r="G729" t="s">
        <v>370</v>
      </c>
      <c r="H729">
        <v>7.8</v>
      </c>
      <c r="I729" t="s">
        <v>1325</v>
      </c>
      <c r="J729" t="s">
        <v>953</v>
      </c>
      <c r="K729" t="s">
        <v>11526</v>
      </c>
      <c r="L729" t="s">
        <v>1671</v>
      </c>
      <c r="M729" t="s">
        <v>18089</v>
      </c>
      <c r="N729" t="s">
        <v>1266</v>
      </c>
    </row>
    <row r="730" spans="1:14" x14ac:dyDescent="0.35">
      <c r="A730" t="s">
        <v>4203</v>
      </c>
      <c r="B730">
        <v>115</v>
      </c>
      <c r="C730">
        <v>45000000</v>
      </c>
      <c r="D730">
        <v>48472213</v>
      </c>
      <c r="E730" t="s">
        <v>24888</v>
      </c>
      <c r="F730" t="s">
        <v>37</v>
      </c>
      <c r="G730" t="s">
        <v>38</v>
      </c>
      <c r="H730">
        <v>5</v>
      </c>
      <c r="I730" t="s">
        <v>1325</v>
      </c>
      <c r="J730" t="s">
        <v>1671</v>
      </c>
      <c r="K730" t="s">
        <v>27949</v>
      </c>
    </row>
    <row r="731" spans="1:14" x14ac:dyDescent="0.35">
      <c r="A731" t="s">
        <v>3613</v>
      </c>
      <c r="B731">
        <v>101</v>
      </c>
      <c r="C731">
        <v>60000000</v>
      </c>
      <c r="D731">
        <v>43060566</v>
      </c>
      <c r="E731" t="s">
        <v>24889</v>
      </c>
      <c r="F731" t="s">
        <v>37</v>
      </c>
      <c r="G731" t="s">
        <v>38</v>
      </c>
      <c r="H731">
        <v>6.2</v>
      </c>
      <c r="I731" t="s">
        <v>1325</v>
      </c>
      <c r="J731" t="s">
        <v>953</v>
      </c>
      <c r="K731" t="s">
        <v>1266</v>
      </c>
      <c r="L731" t="s">
        <v>12332</v>
      </c>
      <c r="M731" t="s">
        <v>10413</v>
      </c>
    </row>
    <row r="732" spans="1:14" x14ac:dyDescent="0.35">
      <c r="A732" t="s">
        <v>4212</v>
      </c>
      <c r="B732">
        <v>113</v>
      </c>
      <c r="C732">
        <v>60000000</v>
      </c>
      <c r="D732">
        <v>45996718</v>
      </c>
      <c r="E732" t="s">
        <v>24890</v>
      </c>
      <c r="F732" t="s">
        <v>37</v>
      </c>
      <c r="G732" t="s">
        <v>38</v>
      </c>
      <c r="H732">
        <v>6.7</v>
      </c>
      <c r="I732" t="s">
        <v>1325</v>
      </c>
      <c r="J732" t="s">
        <v>27949</v>
      </c>
      <c r="K732" t="s">
        <v>3409</v>
      </c>
      <c r="L732" t="s">
        <v>10413</v>
      </c>
    </row>
    <row r="733" spans="1:14" x14ac:dyDescent="0.35">
      <c r="A733" t="s">
        <v>4218</v>
      </c>
      <c r="B733">
        <v>100</v>
      </c>
      <c r="C733">
        <v>60000000</v>
      </c>
      <c r="D733">
        <v>43337279</v>
      </c>
      <c r="E733" t="s">
        <v>24891</v>
      </c>
      <c r="F733" t="s">
        <v>37</v>
      </c>
      <c r="G733" t="s">
        <v>38</v>
      </c>
      <c r="H733">
        <v>4.9000000000000004</v>
      </c>
      <c r="I733" t="s">
        <v>953</v>
      </c>
      <c r="J733" t="s">
        <v>1671</v>
      </c>
    </row>
    <row r="734" spans="1:14" x14ac:dyDescent="0.35">
      <c r="A734" t="s">
        <v>3694</v>
      </c>
      <c r="B734">
        <v>134</v>
      </c>
      <c r="C734">
        <v>60000000</v>
      </c>
      <c r="D734">
        <v>37479778</v>
      </c>
      <c r="E734" t="s">
        <v>24892</v>
      </c>
      <c r="F734" t="s">
        <v>37</v>
      </c>
      <c r="G734" t="s">
        <v>38</v>
      </c>
      <c r="H734">
        <v>7.4</v>
      </c>
      <c r="I734" t="s">
        <v>13307</v>
      </c>
      <c r="J734" t="s">
        <v>3409</v>
      </c>
      <c r="K734" t="s">
        <v>22704</v>
      </c>
      <c r="L734" t="s">
        <v>27948</v>
      </c>
    </row>
    <row r="735" spans="1:14" x14ac:dyDescent="0.35">
      <c r="A735" t="s">
        <v>1318</v>
      </c>
      <c r="B735">
        <v>125</v>
      </c>
      <c r="C735">
        <v>60000000</v>
      </c>
      <c r="D735">
        <v>40559930</v>
      </c>
      <c r="E735" t="s">
        <v>24893</v>
      </c>
      <c r="F735" t="s">
        <v>37</v>
      </c>
      <c r="G735" t="s">
        <v>38</v>
      </c>
      <c r="H735">
        <v>6.2</v>
      </c>
      <c r="I735" t="s">
        <v>1671</v>
      </c>
      <c r="J735" t="s">
        <v>27949</v>
      </c>
      <c r="K735" t="s">
        <v>19711</v>
      </c>
      <c r="L735" t="s">
        <v>10413</v>
      </c>
    </row>
    <row r="736" spans="1:14" x14ac:dyDescent="0.35">
      <c r="A736" t="s">
        <v>4239</v>
      </c>
      <c r="B736">
        <v>94</v>
      </c>
      <c r="C736">
        <v>65000000</v>
      </c>
      <c r="D736">
        <v>36830057</v>
      </c>
      <c r="E736" t="s">
        <v>24894</v>
      </c>
      <c r="F736" t="s">
        <v>37</v>
      </c>
      <c r="G736" t="s">
        <v>38</v>
      </c>
      <c r="H736">
        <v>4.9000000000000004</v>
      </c>
      <c r="I736" t="s">
        <v>1671</v>
      </c>
      <c r="J736" t="s">
        <v>18089</v>
      </c>
      <c r="K736" t="s">
        <v>12332</v>
      </c>
    </row>
    <row r="737" spans="1:15" x14ac:dyDescent="0.35">
      <c r="A737" t="s">
        <v>3334</v>
      </c>
      <c r="B737">
        <v>107</v>
      </c>
      <c r="C737">
        <v>60000000</v>
      </c>
      <c r="D737">
        <v>36279230</v>
      </c>
      <c r="E737" t="s">
        <v>24895</v>
      </c>
      <c r="F737" t="s">
        <v>37</v>
      </c>
      <c r="G737" t="s">
        <v>38</v>
      </c>
      <c r="H737">
        <v>6.1</v>
      </c>
      <c r="I737" t="s">
        <v>1325</v>
      </c>
      <c r="J737" t="s">
        <v>27949</v>
      </c>
      <c r="K737" t="s">
        <v>10413</v>
      </c>
    </row>
    <row r="738" spans="1:15" x14ac:dyDescent="0.35">
      <c r="A738" t="s">
        <v>4252</v>
      </c>
      <c r="B738">
        <v>91</v>
      </c>
      <c r="C738">
        <v>70000000</v>
      </c>
      <c r="D738">
        <v>42194060</v>
      </c>
      <c r="E738" t="s">
        <v>24896</v>
      </c>
      <c r="F738" t="s">
        <v>37</v>
      </c>
      <c r="G738" t="s">
        <v>3571</v>
      </c>
      <c r="H738">
        <v>6.1</v>
      </c>
      <c r="I738" t="s">
        <v>953</v>
      </c>
      <c r="J738" t="s">
        <v>11526</v>
      </c>
      <c r="K738" t="s">
        <v>1671</v>
      </c>
      <c r="L738" t="s">
        <v>18089</v>
      </c>
      <c r="M738" t="s">
        <v>12332</v>
      </c>
    </row>
    <row r="739" spans="1:15" x14ac:dyDescent="0.35">
      <c r="A739" t="s">
        <v>4256</v>
      </c>
      <c r="B739">
        <v>116</v>
      </c>
      <c r="C739">
        <v>60000000</v>
      </c>
      <c r="D739">
        <v>43119879</v>
      </c>
      <c r="E739" t="s">
        <v>24897</v>
      </c>
      <c r="F739" t="s">
        <v>37</v>
      </c>
      <c r="G739" t="s">
        <v>38</v>
      </c>
      <c r="H739">
        <v>6.4</v>
      </c>
      <c r="I739" t="s">
        <v>1325</v>
      </c>
      <c r="J739" t="s">
        <v>953</v>
      </c>
      <c r="K739" t="s">
        <v>12332</v>
      </c>
      <c r="L739" t="s">
        <v>10413</v>
      </c>
    </row>
    <row r="740" spans="1:15" x14ac:dyDescent="0.35">
      <c r="A740" t="s">
        <v>4260</v>
      </c>
      <c r="B740">
        <v>100</v>
      </c>
      <c r="C740">
        <v>60000000</v>
      </c>
      <c r="D740">
        <v>35096190</v>
      </c>
      <c r="E740" t="s">
        <v>24898</v>
      </c>
      <c r="F740" t="s">
        <v>37</v>
      </c>
      <c r="G740" t="s">
        <v>38</v>
      </c>
      <c r="H740">
        <v>6.3</v>
      </c>
      <c r="I740" t="s">
        <v>1671</v>
      </c>
      <c r="J740" t="s">
        <v>27949</v>
      </c>
      <c r="K740" t="s">
        <v>19711</v>
      </c>
    </row>
    <row r="741" spans="1:15" x14ac:dyDescent="0.35">
      <c r="A741" t="s">
        <v>313</v>
      </c>
      <c r="B741">
        <v>117</v>
      </c>
      <c r="C741">
        <v>80000000</v>
      </c>
      <c r="D741">
        <v>43290977</v>
      </c>
      <c r="E741" t="s">
        <v>24899</v>
      </c>
      <c r="F741" t="s">
        <v>37</v>
      </c>
      <c r="G741" t="s">
        <v>56</v>
      </c>
      <c r="H741">
        <v>6.6</v>
      </c>
      <c r="I741" t="s">
        <v>27949</v>
      </c>
      <c r="J741" t="s">
        <v>3409</v>
      </c>
      <c r="K741" t="s">
        <v>27947</v>
      </c>
      <c r="L741" t="s">
        <v>10413</v>
      </c>
    </row>
    <row r="742" spans="1:15" x14ac:dyDescent="0.35">
      <c r="A742" t="s">
        <v>1819</v>
      </c>
      <c r="B742">
        <v>110</v>
      </c>
      <c r="C742">
        <v>40000000</v>
      </c>
      <c r="D742">
        <v>33927476</v>
      </c>
      <c r="E742" t="s">
        <v>24900</v>
      </c>
      <c r="F742" t="s">
        <v>37</v>
      </c>
      <c r="G742" t="s">
        <v>56</v>
      </c>
      <c r="H742">
        <v>5.7</v>
      </c>
      <c r="I742" t="s">
        <v>6403</v>
      </c>
      <c r="J742" t="s">
        <v>27947</v>
      </c>
      <c r="K742" t="s">
        <v>12332</v>
      </c>
      <c r="L742" t="s">
        <v>10413</v>
      </c>
    </row>
    <row r="743" spans="1:15" x14ac:dyDescent="0.35">
      <c r="A743" t="s">
        <v>4218</v>
      </c>
      <c r="B743">
        <v>96</v>
      </c>
      <c r="C743">
        <v>60000000</v>
      </c>
      <c r="D743">
        <v>32122249</v>
      </c>
      <c r="E743" t="s">
        <v>24901</v>
      </c>
      <c r="F743" t="s">
        <v>37</v>
      </c>
      <c r="G743" t="s">
        <v>38</v>
      </c>
      <c r="H743">
        <v>5.9</v>
      </c>
      <c r="I743" t="s">
        <v>1671</v>
      </c>
      <c r="J743" t="s">
        <v>27949</v>
      </c>
    </row>
    <row r="744" spans="1:15" x14ac:dyDescent="0.35">
      <c r="A744" t="s">
        <v>4134</v>
      </c>
      <c r="B744">
        <v>101</v>
      </c>
      <c r="C744">
        <v>60000000</v>
      </c>
      <c r="D744">
        <v>40076438</v>
      </c>
      <c r="E744" t="s">
        <v>24902</v>
      </c>
      <c r="F744" t="s">
        <v>37</v>
      </c>
      <c r="G744" t="s">
        <v>38</v>
      </c>
      <c r="H744">
        <v>6</v>
      </c>
      <c r="I744" t="s">
        <v>1325</v>
      </c>
      <c r="J744" t="s">
        <v>27949</v>
      </c>
      <c r="K744" t="s">
        <v>3409</v>
      </c>
      <c r="L744" t="s">
        <v>27947</v>
      </c>
      <c r="M744" t="s">
        <v>10413</v>
      </c>
    </row>
    <row r="745" spans="1:15" x14ac:dyDescent="0.35">
      <c r="A745" t="s">
        <v>4291</v>
      </c>
      <c r="B745">
        <v>111</v>
      </c>
      <c r="C745">
        <v>60000000</v>
      </c>
      <c r="D745">
        <v>32940507</v>
      </c>
      <c r="E745" t="s">
        <v>24903</v>
      </c>
      <c r="F745" t="s">
        <v>37</v>
      </c>
      <c r="G745" t="s">
        <v>38</v>
      </c>
      <c r="H745">
        <v>6.1</v>
      </c>
      <c r="I745" t="s">
        <v>1325</v>
      </c>
      <c r="J745" t="s">
        <v>27949</v>
      </c>
      <c r="K745" t="s">
        <v>3409</v>
      </c>
      <c r="L745" t="s">
        <v>10413</v>
      </c>
    </row>
    <row r="746" spans="1:15" x14ac:dyDescent="0.35">
      <c r="A746" t="s">
        <v>940</v>
      </c>
      <c r="B746">
        <v>117</v>
      </c>
      <c r="C746">
        <v>60000000</v>
      </c>
      <c r="D746">
        <v>31670931</v>
      </c>
      <c r="E746" t="s">
        <v>24904</v>
      </c>
      <c r="F746" t="s">
        <v>37</v>
      </c>
      <c r="G746" t="s">
        <v>56</v>
      </c>
      <c r="H746">
        <v>6.7</v>
      </c>
      <c r="I746" t="s">
        <v>13307</v>
      </c>
      <c r="J746" t="s">
        <v>3409</v>
      </c>
      <c r="K746" t="s">
        <v>17378</v>
      </c>
    </row>
    <row r="747" spans="1:15" x14ac:dyDescent="0.35">
      <c r="A747" t="s">
        <v>4041</v>
      </c>
      <c r="B747">
        <v>126</v>
      </c>
      <c r="C747">
        <v>60000000</v>
      </c>
      <c r="D747">
        <v>30695227</v>
      </c>
      <c r="E747" t="s">
        <v>24905</v>
      </c>
      <c r="F747" t="s">
        <v>37</v>
      </c>
      <c r="G747" t="s">
        <v>38</v>
      </c>
      <c r="H747">
        <v>6.7</v>
      </c>
      <c r="I747" t="s">
        <v>3409</v>
      </c>
      <c r="J747" t="s">
        <v>1266</v>
      </c>
      <c r="K747" t="s">
        <v>27948</v>
      </c>
    </row>
    <row r="748" spans="1:15" x14ac:dyDescent="0.35">
      <c r="A748" t="s">
        <v>3347</v>
      </c>
      <c r="B748">
        <v>152</v>
      </c>
      <c r="C748">
        <v>60000000</v>
      </c>
      <c r="D748">
        <v>32522352</v>
      </c>
      <c r="E748" t="s">
        <v>24906</v>
      </c>
      <c r="F748" t="s">
        <v>37</v>
      </c>
      <c r="G748" t="s">
        <v>38</v>
      </c>
      <c r="H748">
        <v>7.9</v>
      </c>
      <c r="I748" t="s">
        <v>953</v>
      </c>
      <c r="J748" t="s">
        <v>1671</v>
      </c>
      <c r="K748" t="s">
        <v>3409</v>
      </c>
      <c r="L748" t="s">
        <v>17378</v>
      </c>
    </row>
    <row r="749" spans="1:15" x14ac:dyDescent="0.35">
      <c r="A749" t="s">
        <v>962</v>
      </c>
      <c r="B749">
        <v>101</v>
      </c>
      <c r="C749">
        <v>87000000</v>
      </c>
      <c r="D749">
        <v>26082914</v>
      </c>
      <c r="E749" t="s">
        <v>24907</v>
      </c>
      <c r="F749" t="s">
        <v>37</v>
      </c>
      <c r="G749" t="s">
        <v>38</v>
      </c>
      <c r="H749">
        <v>4.3</v>
      </c>
      <c r="I749" t="s">
        <v>1325</v>
      </c>
      <c r="J749" t="s">
        <v>953</v>
      </c>
      <c r="K749" t="s">
        <v>27949</v>
      </c>
      <c r="L749" t="s">
        <v>10413</v>
      </c>
    </row>
    <row r="750" spans="1:15" x14ac:dyDescent="0.35">
      <c r="A750" t="s">
        <v>4317</v>
      </c>
      <c r="B750">
        <v>87</v>
      </c>
      <c r="C750">
        <v>60000000</v>
      </c>
      <c r="D750">
        <v>29136626</v>
      </c>
      <c r="E750" t="s">
        <v>24908</v>
      </c>
      <c r="F750" t="s">
        <v>37</v>
      </c>
      <c r="G750" t="s">
        <v>38</v>
      </c>
      <c r="H750">
        <v>5.7</v>
      </c>
      <c r="I750" t="s">
        <v>1325</v>
      </c>
      <c r="J750" t="s">
        <v>1266</v>
      </c>
      <c r="K750" t="s">
        <v>6403</v>
      </c>
      <c r="L750" t="s">
        <v>12332</v>
      </c>
      <c r="M750" t="s">
        <v>10413</v>
      </c>
    </row>
    <row r="751" spans="1:15" x14ac:dyDescent="0.35">
      <c r="A751" t="s">
        <v>4325</v>
      </c>
      <c r="B751">
        <v>85</v>
      </c>
      <c r="C751">
        <v>60000000</v>
      </c>
      <c r="D751">
        <v>26288320</v>
      </c>
      <c r="E751" t="s">
        <v>24909</v>
      </c>
      <c r="F751" t="s">
        <v>37</v>
      </c>
      <c r="G751" t="s">
        <v>38</v>
      </c>
      <c r="H751">
        <v>6.7</v>
      </c>
      <c r="I751" t="s">
        <v>953</v>
      </c>
      <c r="J751" t="s">
        <v>11526</v>
      </c>
      <c r="K751" t="s">
        <v>1671</v>
      </c>
      <c r="L751" t="s">
        <v>3409</v>
      </c>
      <c r="M751" t="s">
        <v>18089</v>
      </c>
      <c r="N751" t="s">
        <v>1266</v>
      </c>
      <c r="O751" t="s">
        <v>19711</v>
      </c>
    </row>
    <row r="752" spans="1:15" x14ac:dyDescent="0.35">
      <c r="A752" t="s">
        <v>2331</v>
      </c>
      <c r="B752">
        <v>130</v>
      </c>
      <c r="C752">
        <v>60000000</v>
      </c>
      <c r="D752">
        <v>26616590</v>
      </c>
      <c r="E752" t="s">
        <v>24910</v>
      </c>
      <c r="F752" t="s">
        <v>37</v>
      </c>
      <c r="G752" t="s">
        <v>56</v>
      </c>
      <c r="H752">
        <v>6.7</v>
      </c>
      <c r="I752" t="s">
        <v>6403</v>
      </c>
      <c r="J752" t="s">
        <v>12332</v>
      </c>
      <c r="K752" t="s">
        <v>10413</v>
      </c>
    </row>
    <row r="753" spans="1:14" x14ac:dyDescent="0.35">
      <c r="A753" t="s">
        <v>514</v>
      </c>
      <c r="B753">
        <v>104</v>
      </c>
      <c r="C753">
        <v>60000000</v>
      </c>
      <c r="D753">
        <v>30063805</v>
      </c>
      <c r="E753" t="s">
        <v>24911</v>
      </c>
      <c r="F753" t="s">
        <v>37</v>
      </c>
      <c r="G753" t="s">
        <v>38</v>
      </c>
      <c r="H753">
        <v>6.1</v>
      </c>
      <c r="I753" t="s">
        <v>3409</v>
      </c>
      <c r="J753" t="s">
        <v>1266</v>
      </c>
      <c r="K753" t="s">
        <v>27947</v>
      </c>
      <c r="L753" t="s">
        <v>19711</v>
      </c>
      <c r="M753" t="s">
        <v>10413</v>
      </c>
    </row>
    <row r="754" spans="1:14" x14ac:dyDescent="0.35">
      <c r="A754" t="s">
        <v>2246</v>
      </c>
      <c r="B754">
        <v>121</v>
      </c>
      <c r="C754">
        <v>50000000</v>
      </c>
      <c r="D754">
        <v>22518325</v>
      </c>
      <c r="E754" t="s">
        <v>24912</v>
      </c>
      <c r="F754" t="s">
        <v>37</v>
      </c>
      <c r="G754" t="s">
        <v>767</v>
      </c>
      <c r="H754">
        <v>5.6</v>
      </c>
      <c r="I754" t="s">
        <v>27949</v>
      </c>
      <c r="J754" t="s">
        <v>3409</v>
      </c>
      <c r="K754" t="s">
        <v>27947</v>
      </c>
      <c r="L754" t="s">
        <v>10413</v>
      </c>
    </row>
    <row r="755" spans="1:14" x14ac:dyDescent="0.35">
      <c r="A755" t="s">
        <v>4345</v>
      </c>
      <c r="B755">
        <v>140</v>
      </c>
      <c r="C755">
        <v>60000000</v>
      </c>
      <c r="D755">
        <v>13082288</v>
      </c>
      <c r="E755" t="s">
        <v>24913</v>
      </c>
      <c r="F755" t="s">
        <v>37</v>
      </c>
      <c r="G755" t="s">
        <v>56</v>
      </c>
      <c r="H755">
        <v>6.6</v>
      </c>
      <c r="I755" t="s">
        <v>1325</v>
      </c>
      <c r="J755" t="s">
        <v>953</v>
      </c>
      <c r="K755" t="s">
        <v>3409</v>
      </c>
      <c r="L755" t="s">
        <v>22704</v>
      </c>
      <c r="M755" t="s">
        <v>19711</v>
      </c>
      <c r="N755" t="s">
        <v>25958</v>
      </c>
    </row>
    <row r="756" spans="1:14" x14ac:dyDescent="0.35">
      <c r="A756" t="s">
        <v>4351</v>
      </c>
      <c r="B756">
        <v>131</v>
      </c>
      <c r="C756">
        <v>60000000</v>
      </c>
      <c r="D756">
        <v>18208078</v>
      </c>
      <c r="E756" t="s">
        <v>24914</v>
      </c>
      <c r="F756" t="s">
        <v>37</v>
      </c>
      <c r="G756" t="s">
        <v>38</v>
      </c>
      <c r="H756">
        <v>6.9</v>
      </c>
      <c r="I756" t="s">
        <v>1325</v>
      </c>
      <c r="J756" t="s">
        <v>3409</v>
      </c>
      <c r="K756" t="s">
        <v>10413</v>
      </c>
    </row>
    <row r="757" spans="1:14" x14ac:dyDescent="0.35">
      <c r="A757" t="s">
        <v>4356</v>
      </c>
      <c r="B757">
        <v>91</v>
      </c>
      <c r="C757">
        <v>65000000</v>
      </c>
      <c r="D757">
        <v>14218868</v>
      </c>
      <c r="E757" t="s">
        <v>24915</v>
      </c>
      <c r="F757" t="s">
        <v>37</v>
      </c>
      <c r="G757" t="s">
        <v>38</v>
      </c>
      <c r="H757">
        <v>4.8</v>
      </c>
      <c r="I757" t="s">
        <v>6403</v>
      </c>
      <c r="J757" t="s">
        <v>12332</v>
      </c>
      <c r="K757" t="s">
        <v>10413</v>
      </c>
    </row>
    <row r="758" spans="1:14" x14ac:dyDescent="0.35">
      <c r="A758" t="s">
        <v>4363</v>
      </c>
      <c r="B758">
        <v>118</v>
      </c>
      <c r="C758">
        <v>60000000</v>
      </c>
      <c r="D758">
        <v>22451</v>
      </c>
      <c r="E758" t="s">
        <v>24916</v>
      </c>
      <c r="F758" t="s">
        <v>37</v>
      </c>
      <c r="G758" t="s">
        <v>38</v>
      </c>
      <c r="H758">
        <v>6.2</v>
      </c>
      <c r="I758" t="s">
        <v>3409</v>
      </c>
      <c r="J758" t="s">
        <v>1266</v>
      </c>
      <c r="K758" t="s">
        <v>27947</v>
      </c>
      <c r="L758" t="s">
        <v>19711</v>
      </c>
    </row>
    <row r="759" spans="1:14" x14ac:dyDescent="0.35">
      <c r="A759" t="s">
        <v>4370</v>
      </c>
      <c r="B759">
        <v>130</v>
      </c>
      <c r="C759">
        <v>60000000</v>
      </c>
      <c r="D759">
        <v>31165421</v>
      </c>
      <c r="E759" t="s">
        <v>24917</v>
      </c>
      <c r="F759" t="s">
        <v>37</v>
      </c>
      <c r="G759" t="s">
        <v>38</v>
      </c>
      <c r="H759">
        <v>6</v>
      </c>
      <c r="I759" t="s">
        <v>1266</v>
      </c>
      <c r="J759" t="s">
        <v>6403</v>
      </c>
      <c r="K759" t="s">
        <v>27947</v>
      </c>
      <c r="L759" t="s">
        <v>19711</v>
      </c>
    </row>
    <row r="760" spans="1:14" x14ac:dyDescent="0.35">
      <c r="A760" t="s">
        <v>4099</v>
      </c>
      <c r="B760">
        <v>90</v>
      </c>
      <c r="C760">
        <v>60000000</v>
      </c>
      <c r="D760">
        <v>11802056</v>
      </c>
      <c r="E760" t="s">
        <v>24918</v>
      </c>
      <c r="F760" t="s">
        <v>37</v>
      </c>
      <c r="G760" t="s">
        <v>38</v>
      </c>
      <c r="H760">
        <v>4.9000000000000004</v>
      </c>
      <c r="I760" t="s">
        <v>953</v>
      </c>
      <c r="J760" t="s">
        <v>1671</v>
      </c>
      <c r="K760" t="s">
        <v>18089</v>
      </c>
      <c r="L760" t="s">
        <v>19711</v>
      </c>
      <c r="M760" t="s">
        <v>12332</v>
      </c>
    </row>
    <row r="761" spans="1:14" x14ac:dyDescent="0.35">
      <c r="A761" t="s">
        <v>4382</v>
      </c>
      <c r="B761">
        <v>103</v>
      </c>
      <c r="C761">
        <v>30000000</v>
      </c>
      <c r="D761">
        <v>25472967</v>
      </c>
      <c r="E761" t="s">
        <v>24919</v>
      </c>
      <c r="F761" t="s">
        <v>37</v>
      </c>
      <c r="G761" t="s">
        <v>38</v>
      </c>
      <c r="H761">
        <v>5.6</v>
      </c>
      <c r="I761" t="s">
        <v>3409</v>
      </c>
      <c r="J761" t="s">
        <v>6403</v>
      </c>
      <c r="K761" t="s">
        <v>10413</v>
      </c>
    </row>
    <row r="762" spans="1:14" x14ac:dyDescent="0.35">
      <c r="A762" t="s">
        <v>850</v>
      </c>
      <c r="B762">
        <v>122</v>
      </c>
      <c r="C762">
        <v>55000000</v>
      </c>
      <c r="D762">
        <v>22362500</v>
      </c>
      <c r="E762" t="s">
        <v>24920</v>
      </c>
      <c r="F762" t="s">
        <v>37</v>
      </c>
      <c r="G762" t="s">
        <v>38</v>
      </c>
      <c r="H762">
        <v>6.1</v>
      </c>
      <c r="I762" t="s">
        <v>1671</v>
      </c>
      <c r="J762" t="s">
        <v>3409</v>
      </c>
    </row>
    <row r="763" spans="1:14" x14ac:dyDescent="0.35">
      <c r="A763" t="s">
        <v>4392</v>
      </c>
      <c r="B763">
        <v>106</v>
      </c>
      <c r="C763">
        <v>60000000</v>
      </c>
      <c r="D763">
        <v>17281832</v>
      </c>
      <c r="E763" t="s">
        <v>24921</v>
      </c>
      <c r="F763" t="s">
        <v>37</v>
      </c>
      <c r="G763" t="s">
        <v>767</v>
      </c>
      <c r="H763">
        <v>6.1</v>
      </c>
      <c r="I763" t="s">
        <v>953</v>
      </c>
      <c r="J763" t="s">
        <v>18089</v>
      </c>
      <c r="K763" t="s">
        <v>1266</v>
      </c>
    </row>
    <row r="764" spans="1:14" x14ac:dyDescent="0.35">
      <c r="A764" t="s">
        <v>3827</v>
      </c>
      <c r="B764">
        <v>103</v>
      </c>
      <c r="C764">
        <v>60000000</v>
      </c>
      <c r="D764">
        <v>19781879</v>
      </c>
      <c r="E764" t="s">
        <v>24922</v>
      </c>
      <c r="F764" t="s">
        <v>37</v>
      </c>
      <c r="G764" t="s">
        <v>38</v>
      </c>
      <c r="H764">
        <v>4.8</v>
      </c>
      <c r="I764" t="s">
        <v>1325</v>
      </c>
      <c r="J764" t="s">
        <v>27949</v>
      </c>
      <c r="K764" t="s">
        <v>1266</v>
      </c>
      <c r="L764" t="s">
        <v>10413</v>
      </c>
    </row>
    <row r="765" spans="1:14" x14ac:dyDescent="0.35">
      <c r="A765" t="s">
        <v>4401</v>
      </c>
      <c r="B765">
        <v>107</v>
      </c>
      <c r="C765">
        <v>60000000</v>
      </c>
      <c r="D765">
        <v>7605668</v>
      </c>
      <c r="E765" t="s">
        <v>24923</v>
      </c>
      <c r="F765" t="s">
        <v>37</v>
      </c>
      <c r="G765" t="s">
        <v>56</v>
      </c>
      <c r="H765">
        <v>5.5</v>
      </c>
      <c r="I765" t="s">
        <v>1325</v>
      </c>
      <c r="J765" t="s">
        <v>1671</v>
      </c>
      <c r="K765" t="s">
        <v>27947</v>
      </c>
      <c r="L765" t="s">
        <v>19711</v>
      </c>
    </row>
    <row r="766" spans="1:14" x14ac:dyDescent="0.35">
      <c r="A766" t="s">
        <v>4408</v>
      </c>
      <c r="B766">
        <v>156</v>
      </c>
      <c r="C766">
        <v>60000000</v>
      </c>
      <c r="D766">
        <v>4535117</v>
      </c>
      <c r="E766" t="s">
        <v>24924</v>
      </c>
      <c r="F766" t="s">
        <v>37</v>
      </c>
      <c r="G766" t="s">
        <v>767</v>
      </c>
      <c r="H766">
        <v>3.8</v>
      </c>
      <c r="I766" t="s">
        <v>1325</v>
      </c>
      <c r="J766" t="s">
        <v>953</v>
      </c>
      <c r="K766" t="s">
        <v>1266</v>
      </c>
      <c r="L766" t="s">
        <v>10413</v>
      </c>
    </row>
    <row r="767" spans="1:14" x14ac:dyDescent="0.35">
      <c r="A767" t="s">
        <v>313</v>
      </c>
      <c r="B767">
        <v>127</v>
      </c>
      <c r="C767">
        <v>35000000</v>
      </c>
      <c r="D767">
        <v>4426297</v>
      </c>
      <c r="E767" t="s">
        <v>24925</v>
      </c>
      <c r="F767" t="s">
        <v>37</v>
      </c>
      <c r="G767" t="s">
        <v>38</v>
      </c>
      <c r="H767">
        <v>6.5</v>
      </c>
      <c r="I767" t="s">
        <v>953</v>
      </c>
      <c r="J767" t="s">
        <v>3409</v>
      </c>
      <c r="K767" t="s">
        <v>19711</v>
      </c>
      <c r="L767" t="s">
        <v>25958</v>
      </c>
    </row>
    <row r="768" spans="1:14" x14ac:dyDescent="0.35">
      <c r="A768" t="s">
        <v>4423</v>
      </c>
      <c r="B768">
        <v>132</v>
      </c>
      <c r="C768">
        <v>80000000</v>
      </c>
      <c r="D768">
        <v>10166502</v>
      </c>
      <c r="E768" t="s">
        <v>24926</v>
      </c>
      <c r="F768" t="s">
        <v>4429</v>
      </c>
      <c r="G768" t="s">
        <v>38</v>
      </c>
      <c r="H768">
        <v>6.7</v>
      </c>
      <c r="I768" t="s">
        <v>1325</v>
      </c>
      <c r="J768" t="s">
        <v>3409</v>
      </c>
      <c r="K768" t="s">
        <v>25958</v>
      </c>
    </row>
    <row r="769" spans="1:14" x14ac:dyDescent="0.35">
      <c r="A769" t="s">
        <v>4430</v>
      </c>
      <c r="B769">
        <v>108</v>
      </c>
      <c r="C769">
        <v>58000000</v>
      </c>
      <c r="D769">
        <v>363024263</v>
      </c>
      <c r="E769" t="s">
        <v>24927</v>
      </c>
      <c r="F769" t="s">
        <v>37</v>
      </c>
      <c r="G769" t="s">
        <v>38</v>
      </c>
      <c r="H769">
        <v>8.1</v>
      </c>
      <c r="I769" t="s">
        <v>1325</v>
      </c>
      <c r="J769" t="s">
        <v>953</v>
      </c>
      <c r="K769" t="s">
        <v>1671</v>
      </c>
      <c r="L769" t="s">
        <v>19711</v>
      </c>
      <c r="M769" t="s">
        <v>12332</v>
      </c>
    </row>
    <row r="770" spans="1:14" x14ac:dyDescent="0.35">
      <c r="A770" t="s">
        <v>4437</v>
      </c>
      <c r="B770">
        <v>114</v>
      </c>
      <c r="C770">
        <v>60000000</v>
      </c>
      <c r="D770">
        <v>12065985</v>
      </c>
      <c r="E770" t="s">
        <v>24928</v>
      </c>
      <c r="F770" t="s">
        <v>37</v>
      </c>
      <c r="G770" t="s">
        <v>38</v>
      </c>
      <c r="H770">
        <v>4.9000000000000004</v>
      </c>
      <c r="I770" t="s">
        <v>1671</v>
      </c>
      <c r="J770" t="s">
        <v>3409</v>
      </c>
    </row>
    <row r="771" spans="1:14" x14ac:dyDescent="0.35">
      <c r="A771" t="s">
        <v>3694</v>
      </c>
      <c r="B771">
        <v>133</v>
      </c>
      <c r="C771">
        <v>58800000</v>
      </c>
      <c r="D771">
        <v>350123553</v>
      </c>
      <c r="E771" t="s">
        <v>24929</v>
      </c>
      <c r="F771" t="s">
        <v>37</v>
      </c>
      <c r="G771" t="s">
        <v>38</v>
      </c>
      <c r="H771">
        <v>7.3</v>
      </c>
      <c r="I771" t="s">
        <v>1325</v>
      </c>
      <c r="J771" t="s">
        <v>13307</v>
      </c>
      <c r="K771" t="s">
        <v>3409</v>
      </c>
      <c r="L771" t="s">
        <v>22704</v>
      </c>
      <c r="M771" t="s">
        <v>10413</v>
      </c>
      <c r="N771" t="s">
        <v>25958</v>
      </c>
    </row>
    <row r="772" spans="1:14" x14ac:dyDescent="0.35">
      <c r="A772" t="s">
        <v>476</v>
      </c>
      <c r="B772">
        <v>103</v>
      </c>
      <c r="C772">
        <v>58000000</v>
      </c>
      <c r="D772">
        <v>80021740</v>
      </c>
      <c r="E772" t="s">
        <v>24930</v>
      </c>
      <c r="F772" t="s">
        <v>37</v>
      </c>
      <c r="G772" t="s">
        <v>38</v>
      </c>
      <c r="H772">
        <v>6.4</v>
      </c>
      <c r="I772" t="s">
        <v>953</v>
      </c>
      <c r="J772" t="s">
        <v>1671</v>
      </c>
      <c r="K772" t="s">
        <v>18089</v>
      </c>
      <c r="L772" t="s">
        <v>1266</v>
      </c>
      <c r="M772" t="s">
        <v>6403</v>
      </c>
    </row>
    <row r="773" spans="1:14" x14ac:dyDescent="0.35">
      <c r="A773" t="s">
        <v>2042</v>
      </c>
      <c r="B773">
        <v>95</v>
      </c>
      <c r="C773">
        <v>58000000</v>
      </c>
      <c r="D773">
        <v>48291624</v>
      </c>
      <c r="E773" t="s">
        <v>24931</v>
      </c>
      <c r="F773" t="s">
        <v>37</v>
      </c>
      <c r="G773" t="s">
        <v>38</v>
      </c>
      <c r="H773">
        <v>6.7</v>
      </c>
      <c r="I773" t="s">
        <v>1671</v>
      </c>
      <c r="J773" t="s">
        <v>1266</v>
      </c>
      <c r="K773" t="s">
        <v>19711</v>
      </c>
    </row>
    <row r="774" spans="1:14" x14ac:dyDescent="0.35">
      <c r="A774" t="s">
        <v>4107</v>
      </c>
      <c r="B774">
        <v>90</v>
      </c>
      <c r="C774">
        <v>60000000</v>
      </c>
      <c r="D774">
        <v>35231365</v>
      </c>
      <c r="E774" t="s">
        <v>24932</v>
      </c>
      <c r="F774" t="s">
        <v>37</v>
      </c>
      <c r="G774" t="s">
        <v>38</v>
      </c>
      <c r="H774">
        <v>3.6</v>
      </c>
      <c r="I774" t="s">
        <v>1671</v>
      </c>
      <c r="J774" t="s">
        <v>18089</v>
      </c>
      <c r="K774" t="s">
        <v>19711</v>
      </c>
      <c r="L774" t="s">
        <v>12332</v>
      </c>
    </row>
    <row r="775" spans="1:14" x14ac:dyDescent="0.35">
      <c r="A775" t="s">
        <v>4471</v>
      </c>
      <c r="B775">
        <v>87</v>
      </c>
      <c r="C775">
        <v>63000000</v>
      </c>
      <c r="D775">
        <v>53715611</v>
      </c>
      <c r="E775" t="s">
        <v>24933</v>
      </c>
      <c r="F775" t="s">
        <v>37</v>
      </c>
      <c r="G775" t="s">
        <v>38</v>
      </c>
      <c r="H775">
        <v>5.7</v>
      </c>
      <c r="I775" t="s">
        <v>1325</v>
      </c>
      <c r="J775" t="s">
        <v>953</v>
      </c>
      <c r="K775" t="s">
        <v>10413</v>
      </c>
      <c r="L775" t="s">
        <v>25958</v>
      </c>
    </row>
    <row r="776" spans="1:14" x14ac:dyDescent="0.35">
      <c r="A776" t="s">
        <v>3401</v>
      </c>
      <c r="B776">
        <v>114</v>
      </c>
      <c r="C776">
        <v>58000000</v>
      </c>
      <c r="D776">
        <v>31199215</v>
      </c>
      <c r="E776" t="s">
        <v>24934</v>
      </c>
      <c r="F776" t="s">
        <v>37</v>
      </c>
      <c r="G776" t="s">
        <v>38</v>
      </c>
      <c r="H776">
        <v>6</v>
      </c>
      <c r="I776" t="s">
        <v>1671</v>
      </c>
      <c r="J776" t="s">
        <v>3409</v>
      </c>
      <c r="K776" t="s">
        <v>19711</v>
      </c>
      <c r="L776" t="s">
        <v>27948</v>
      </c>
    </row>
    <row r="777" spans="1:14" x14ac:dyDescent="0.35">
      <c r="A777" t="s">
        <v>3998</v>
      </c>
      <c r="B777">
        <v>103</v>
      </c>
      <c r="C777">
        <v>58000000</v>
      </c>
      <c r="D777">
        <v>29580087</v>
      </c>
      <c r="E777" t="s">
        <v>24935</v>
      </c>
      <c r="F777" t="s">
        <v>37</v>
      </c>
      <c r="G777" t="s">
        <v>38</v>
      </c>
      <c r="H777">
        <v>4.7</v>
      </c>
      <c r="I777" t="s">
        <v>1671</v>
      </c>
      <c r="J777" t="s">
        <v>3409</v>
      </c>
      <c r="K777" t="s">
        <v>19711</v>
      </c>
    </row>
    <row r="778" spans="1:14" x14ac:dyDescent="0.35">
      <c r="A778" t="s">
        <v>809</v>
      </c>
      <c r="B778">
        <v>125</v>
      </c>
      <c r="C778">
        <v>58000000</v>
      </c>
      <c r="D778">
        <v>44665963</v>
      </c>
      <c r="E778" t="s">
        <v>24936</v>
      </c>
      <c r="F778" t="s">
        <v>37</v>
      </c>
      <c r="G778" t="s">
        <v>38</v>
      </c>
      <c r="H778">
        <v>6.3</v>
      </c>
      <c r="I778" t="s">
        <v>1671</v>
      </c>
    </row>
    <row r="779" spans="1:14" x14ac:dyDescent="0.35">
      <c r="A779" t="s">
        <v>2331</v>
      </c>
      <c r="B779">
        <v>97</v>
      </c>
      <c r="C779">
        <v>60000000</v>
      </c>
      <c r="D779">
        <v>60128566</v>
      </c>
      <c r="E779" t="s">
        <v>24937</v>
      </c>
      <c r="F779" t="s">
        <v>37</v>
      </c>
      <c r="G779" t="s">
        <v>767</v>
      </c>
      <c r="H779">
        <v>5.9</v>
      </c>
      <c r="I779" t="s">
        <v>1325</v>
      </c>
      <c r="J779" t="s">
        <v>953</v>
      </c>
      <c r="K779" t="s">
        <v>6403</v>
      </c>
      <c r="L779" t="s">
        <v>12332</v>
      </c>
    </row>
    <row r="780" spans="1:14" x14ac:dyDescent="0.35">
      <c r="A780" t="s">
        <v>4503</v>
      </c>
      <c r="B780">
        <v>125</v>
      </c>
      <c r="C780">
        <v>58000000</v>
      </c>
      <c r="D780">
        <v>49875589</v>
      </c>
      <c r="E780" t="s">
        <v>24938</v>
      </c>
      <c r="F780" t="s">
        <v>37</v>
      </c>
      <c r="G780" t="s">
        <v>38</v>
      </c>
      <c r="H780">
        <v>5.9</v>
      </c>
      <c r="I780" t="s">
        <v>1325</v>
      </c>
      <c r="J780" t="s">
        <v>953</v>
      </c>
      <c r="K780" t="s">
        <v>3409</v>
      </c>
      <c r="L780" t="s">
        <v>22704</v>
      </c>
      <c r="M780" t="s">
        <v>25958</v>
      </c>
    </row>
    <row r="781" spans="1:14" x14ac:dyDescent="0.35">
      <c r="A781" t="s">
        <v>3778</v>
      </c>
      <c r="B781">
        <v>136</v>
      </c>
      <c r="C781">
        <v>57000000</v>
      </c>
      <c r="D781">
        <v>60984028</v>
      </c>
      <c r="E781" t="s">
        <v>24939</v>
      </c>
      <c r="F781" t="s">
        <v>37</v>
      </c>
      <c r="G781" t="s">
        <v>38</v>
      </c>
      <c r="H781">
        <v>7.5</v>
      </c>
      <c r="I781" t="s">
        <v>3409</v>
      </c>
      <c r="J781" t="s">
        <v>27947</v>
      </c>
      <c r="K781" t="s">
        <v>10413</v>
      </c>
    </row>
    <row r="782" spans="1:14" x14ac:dyDescent="0.35">
      <c r="A782" t="s">
        <v>4516</v>
      </c>
      <c r="B782">
        <v>116</v>
      </c>
      <c r="C782">
        <v>70000000</v>
      </c>
      <c r="D782">
        <v>36931089</v>
      </c>
      <c r="E782" t="s">
        <v>24940</v>
      </c>
      <c r="F782" t="s">
        <v>37</v>
      </c>
      <c r="G782" t="s">
        <v>38</v>
      </c>
      <c r="H782">
        <v>5.6</v>
      </c>
      <c r="I782" t="s">
        <v>1671</v>
      </c>
    </row>
    <row r="783" spans="1:14" x14ac:dyDescent="0.35">
      <c r="A783" t="s">
        <v>499</v>
      </c>
      <c r="B783">
        <v>103</v>
      </c>
      <c r="C783">
        <v>57000000</v>
      </c>
      <c r="D783">
        <v>51317350</v>
      </c>
      <c r="E783" t="s">
        <v>24941</v>
      </c>
      <c r="F783" t="s">
        <v>37</v>
      </c>
      <c r="G783" t="s">
        <v>38</v>
      </c>
      <c r="H783">
        <v>6.4</v>
      </c>
      <c r="I783" t="s">
        <v>1325</v>
      </c>
      <c r="J783" t="s">
        <v>953</v>
      </c>
      <c r="K783" t="s">
        <v>1266</v>
      </c>
    </row>
    <row r="784" spans="1:14" x14ac:dyDescent="0.35">
      <c r="A784" t="s">
        <v>260</v>
      </c>
      <c r="B784">
        <v>97</v>
      </c>
      <c r="C784">
        <v>58000000</v>
      </c>
      <c r="D784">
        <v>28328132</v>
      </c>
      <c r="E784" t="s">
        <v>24942</v>
      </c>
      <c r="F784" t="s">
        <v>37</v>
      </c>
      <c r="G784" t="s">
        <v>38</v>
      </c>
      <c r="H784">
        <v>6.3</v>
      </c>
      <c r="I784" t="s">
        <v>1325</v>
      </c>
      <c r="J784" t="s">
        <v>1671</v>
      </c>
      <c r="K784" t="s">
        <v>27949</v>
      </c>
      <c r="L784" t="s">
        <v>3409</v>
      </c>
    </row>
    <row r="785" spans="1:15" x14ac:dyDescent="0.35">
      <c r="A785" t="s">
        <v>4531</v>
      </c>
      <c r="B785">
        <v>96</v>
      </c>
      <c r="C785">
        <v>57000000</v>
      </c>
      <c r="D785">
        <v>51774002</v>
      </c>
      <c r="E785" t="s">
        <v>24943</v>
      </c>
      <c r="F785" t="s">
        <v>37</v>
      </c>
      <c r="G785" t="s">
        <v>38</v>
      </c>
      <c r="H785">
        <v>4.3</v>
      </c>
      <c r="I785" t="s">
        <v>1325</v>
      </c>
      <c r="J785" t="s">
        <v>1266</v>
      </c>
      <c r="K785" t="s">
        <v>10413</v>
      </c>
    </row>
    <row r="786" spans="1:15" x14ac:dyDescent="0.35">
      <c r="A786" t="s">
        <v>4537</v>
      </c>
      <c r="B786">
        <v>131</v>
      </c>
      <c r="C786">
        <v>57000000</v>
      </c>
      <c r="D786">
        <v>25528495</v>
      </c>
      <c r="E786" t="s">
        <v>24944</v>
      </c>
      <c r="F786" t="s">
        <v>37</v>
      </c>
      <c r="G786" t="s">
        <v>56</v>
      </c>
      <c r="H786">
        <v>5.9</v>
      </c>
      <c r="I786" t="s">
        <v>3409</v>
      </c>
      <c r="J786" t="s">
        <v>17378</v>
      </c>
      <c r="K786" t="s">
        <v>19711</v>
      </c>
      <c r="L786" t="s">
        <v>25958</v>
      </c>
    </row>
    <row r="787" spans="1:15" x14ac:dyDescent="0.35">
      <c r="A787" t="s">
        <v>2612</v>
      </c>
      <c r="B787">
        <v>95</v>
      </c>
      <c r="C787">
        <v>56000000</v>
      </c>
      <c r="D787">
        <v>113006880</v>
      </c>
      <c r="E787" t="s">
        <v>24945</v>
      </c>
      <c r="F787" t="s">
        <v>37</v>
      </c>
      <c r="G787" t="s">
        <v>268</v>
      </c>
      <c r="H787">
        <v>5.5</v>
      </c>
      <c r="I787" t="s">
        <v>1325</v>
      </c>
      <c r="J787" t="s">
        <v>1671</v>
      </c>
      <c r="K787" t="s">
        <v>3409</v>
      </c>
      <c r="L787" t="s">
        <v>18089</v>
      </c>
      <c r="M787" t="s">
        <v>10413</v>
      </c>
    </row>
    <row r="788" spans="1:15" x14ac:dyDescent="0.35">
      <c r="A788" t="s">
        <v>4554</v>
      </c>
      <c r="B788">
        <v>86</v>
      </c>
      <c r="C788">
        <v>56000000</v>
      </c>
      <c r="D788">
        <v>45860039</v>
      </c>
      <c r="E788" t="s">
        <v>24946</v>
      </c>
      <c r="F788" t="s">
        <v>37</v>
      </c>
      <c r="G788" t="s">
        <v>38</v>
      </c>
      <c r="H788">
        <v>6.2</v>
      </c>
      <c r="I788" t="s">
        <v>1325</v>
      </c>
      <c r="J788" t="s">
        <v>27949</v>
      </c>
    </row>
    <row r="789" spans="1:15" x14ac:dyDescent="0.35">
      <c r="A789" t="s">
        <v>435</v>
      </c>
      <c r="B789">
        <v>142</v>
      </c>
      <c r="C789">
        <v>55000000</v>
      </c>
      <c r="D789">
        <v>329691196</v>
      </c>
      <c r="E789" t="s">
        <v>24947</v>
      </c>
      <c r="F789" t="s">
        <v>37</v>
      </c>
      <c r="G789" t="s">
        <v>38</v>
      </c>
      <c r="H789">
        <v>8.8000000000000007</v>
      </c>
      <c r="I789" t="s">
        <v>1671</v>
      </c>
      <c r="J789" t="s">
        <v>3409</v>
      </c>
    </row>
    <row r="790" spans="1:15" x14ac:dyDescent="0.35">
      <c r="A790" t="s">
        <v>3917</v>
      </c>
      <c r="B790">
        <v>92</v>
      </c>
      <c r="C790">
        <v>60000000</v>
      </c>
      <c r="D790">
        <v>217326336</v>
      </c>
      <c r="E790" t="s">
        <v>24948</v>
      </c>
      <c r="F790" t="s">
        <v>37</v>
      </c>
      <c r="G790" t="s">
        <v>38</v>
      </c>
      <c r="H790">
        <v>5.2</v>
      </c>
      <c r="I790" t="s">
        <v>11526</v>
      </c>
      <c r="J790" t="s">
        <v>1671</v>
      </c>
      <c r="K790" t="s">
        <v>18089</v>
      </c>
      <c r="L790" t="s">
        <v>1266</v>
      </c>
      <c r="M790" t="s">
        <v>17378</v>
      </c>
    </row>
    <row r="791" spans="1:15" x14ac:dyDescent="0.35">
      <c r="A791" t="s">
        <v>1965</v>
      </c>
      <c r="B791">
        <v>108</v>
      </c>
      <c r="C791">
        <v>55000000</v>
      </c>
      <c r="D791">
        <v>166225040</v>
      </c>
      <c r="E791" t="s">
        <v>24949</v>
      </c>
      <c r="F791" t="s">
        <v>37</v>
      </c>
      <c r="G791" t="s">
        <v>38</v>
      </c>
      <c r="H791">
        <v>7</v>
      </c>
      <c r="I791" t="s">
        <v>1671</v>
      </c>
    </row>
    <row r="792" spans="1:15" x14ac:dyDescent="0.35">
      <c r="A792" t="s">
        <v>4574</v>
      </c>
      <c r="B792">
        <v>84</v>
      </c>
      <c r="C792">
        <v>55000000</v>
      </c>
      <c r="D792">
        <v>141600000</v>
      </c>
      <c r="E792" t="s">
        <v>24950</v>
      </c>
      <c r="F792" t="s">
        <v>37</v>
      </c>
      <c r="G792" t="s">
        <v>38</v>
      </c>
      <c r="H792">
        <v>6.6</v>
      </c>
      <c r="I792" t="s">
        <v>953</v>
      </c>
      <c r="J792" t="s">
        <v>11526</v>
      </c>
      <c r="K792" t="s">
        <v>3409</v>
      </c>
      <c r="L792" t="s">
        <v>18089</v>
      </c>
      <c r="M792" t="s">
        <v>22704</v>
      </c>
      <c r="N792" t="s">
        <v>17378</v>
      </c>
      <c r="O792" t="s">
        <v>19711</v>
      </c>
    </row>
    <row r="793" spans="1:15" x14ac:dyDescent="0.35">
      <c r="A793" t="s">
        <v>1058</v>
      </c>
      <c r="B793">
        <v>188</v>
      </c>
      <c r="C793">
        <v>55000000</v>
      </c>
      <c r="D793">
        <v>134218018</v>
      </c>
      <c r="E793" t="s">
        <v>24951</v>
      </c>
      <c r="F793" t="s">
        <v>37</v>
      </c>
      <c r="G793" t="s">
        <v>38</v>
      </c>
      <c r="H793">
        <v>7.3</v>
      </c>
      <c r="I793" t="s">
        <v>1325</v>
      </c>
      <c r="J793" t="s">
        <v>953</v>
      </c>
      <c r="K793" t="s">
        <v>3409</v>
      </c>
      <c r="L793" t="s">
        <v>19711</v>
      </c>
      <c r="M793" t="s">
        <v>12332</v>
      </c>
    </row>
    <row r="794" spans="1:15" x14ac:dyDescent="0.35">
      <c r="A794" t="s">
        <v>514</v>
      </c>
      <c r="B794">
        <v>95</v>
      </c>
      <c r="C794">
        <v>54000000</v>
      </c>
      <c r="D794">
        <v>128769345</v>
      </c>
      <c r="E794" t="s">
        <v>24952</v>
      </c>
      <c r="F794" t="s">
        <v>37</v>
      </c>
      <c r="G794" t="s">
        <v>38</v>
      </c>
      <c r="H794">
        <v>5.6</v>
      </c>
      <c r="I794" t="s">
        <v>1671</v>
      </c>
      <c r="J794" t="s">
        <v>19711</v>
      </c>
      <c r="K794" t="s">
        <v>12332</v>
      </c>
    </row>
    <row r="795" spans="1:15" x14ac:dyDescent="0.35">
      <c r="A795" t="s">
        <v>3136</v>
      </c>
      <c r="B795">
        <v>118</v>
      </c>
      <c r="C795">
        <v>70000000</v>
      </c>
      <c r="D795">
        <v>177575142</v>
      </c>
      <c r="E795" t="s">
        <v>24953</v>
      </c>
      <c r="F795" t="s">
        <v>37</v>
      </c>
      <c r="G795" t="s">
        <v>38</v>
      </c>
      <c r="H795">
        <v>6.6</v>
      </c>
      <c r="I795" t="s">
        <v>1671</v>
      </c>
      <c r="J795" t="s">
        <v>19711</v>
      </c>
    </row>
    <row r="796" spans="1:15" x14ac:dyDescent="0.35">
      <c r="A796" t="s">
        <v>4591</v>
      </c>
      <c r="B796">
        <v>92</v>
      </c>
      <c r="C796">
        <v>55000000</v>
      </c>
      <c r="D796">
        <v>105263257</v>
      </c>
      <c r="E796" t="s">
        <v>24954</v>
      </c>
      <c r="F796" t="s">
        <v>37</v>
      </c>
      <c r="G796" t="s">
        <v>38</v>
      </c>
      <c r="H796">
        <v>5.4</v>
      </c>
      <c r="I796" t="s">
        <v>1325</v>
      </c>
      <c r="J796" t="s">
        <v>953</v>
      </c>
      <c r="K796" t="s">
        <v>1671</v>
      </c>
      <c r="L796" t="s">
        <v>18089</v>
      </c>
      <c r="M796" t="s">
        <v>19711</v>
      </c>
    </row>
    <row r="797" spans="1:15" x14ac:dyDescent="0.35">
      <c r="A797" t="s">
        <v>4597</v>
      </c>
      <c r="B797">
        <v>74</v>
      </c>
      <c r="C797">
        <v>55000000</v>
      </c>
      <c r="D797">
        <v>104354205</v>
      </c>
      <c r="E797" t="s">
        <v>24955</v>
      </c>
      <c r="F797" t="s">
        <v>37</v>
      </c>
      <c r="G797" t="s">
        <v>38</v>
      </c>
      <c r="H797">
        <v>6.3</v>
      </c>
      <c r="I797" t="s">
        <v>1671</v>
      </c>
      <c r="J797" t="s">
        <v>19711</v>
      </c>
    </row>
    <row r="798" spans="1:15" x14ac:dyDescent="0.35">
      <c r="A798" t="s">
        <v>1155</v>
      </c>
      <c r="B798">
        <v>134</v>
      </c>
      <c r="C798">
        <v>55000000</v>
      </c>
      <c r="D798">
        <v>107100855</v>
      </c>
      <c r="E798" t="s">
        <v>24956</v>
      </c>
      <c r="F798" t="s">
        <v>37</v>
      </c>
      <c r="G798" t="s">
        <v>38</v>
      </c>
      <c r="H798">
        <v>7.9</v>
      </c>
      <c r="I798" t="s">
        <v>13307</v>
      </c>
      <c r="J798" t="s">
        <v>3409</v>
      </c>
      <c r="K798" t="s">
        <v>10413</v>
      </c>
    </row>
    <row r="799" spans="1:15" x14ac:dyDescent="0.35">
      <c r="A799" t="s">
        <v>809</v>
      </c>
      <c r="B799">
        <v>101</v>
      </c>
      <c r="C799">
        <v>55000000</v>
      </c>
      <c r="D799">
        <v>98711404</v>
      </c>
      <c r="E799" t="s">
        <v>24957</v>
      </c>
      <c r="F799" t="s">
        <v>37</v>
      </c>
      <c r="G799" t="s">
        <v>38</v>
      </c>
      <c r="H799">
        <v>6.3</v>
      </c>
      <c r="I799" t="s">
        <v>1671</v>
      </c>
      <c r="J799" t="s">
        <v>27949</v>
      </c>
      <c r="K799" t="s">
        <v>19711</v>
      </c>
      <c r="L799" t="s">
        <v>10413</v>
      </c>
    </row>
    <row r="800" spans="1:15" x14ac:dyDescent="0.35">
      <c r="A800" t="s">
        <v>1873</v>
      </c>
      <c r="B800">
        <v>100</v>
      </c>
      <c r="C800">
        <v>50000000</v>
      </c>
      <c r="D800">
        <v>100328194</v>
      </c>
      <c r="E800" t="s">
        <v>24958</v>
      </c>
      <c r="F800" t="s">
        <v>37</v>
      </c>
      <c r="G800" t="s">
        <v>38</v>
      </c>
      <c r="H800">
        <v>6</v>
      </c>
      <c r="I800" t="s">
        <v>1671</v>
      </c>
      <c r="J800" t="s">
        <v>18089</v>
      </c>
      <c r="K800" t="s">
        <v>1266</v>
      </c>
    </row>
    <row r="801" spans="1:12" x14ac:dyDescent="0.35">
      <c r="A801" t="s">
        <v>3098</v>
      </c>
      <c r="B801">
        <v>132</v>
      </c>
      <c r="C801">
        <v>55000000</v>
      </c>
      <c r="D801">
        <v>101530738</v>
      </c>
      <c r="E801" t="s">
        <v>24959</v>
      </c>
      <c r="F801" t="s">
        <v>37</v>
      </c>
      <c r="G801" t="s">
        <v>38</v>
      </c>
      <c r="H801">
        <v>7.2</v>
      </c>
      <c r="I801" t="s">
        <v>1325</v>
      </c>
      <c r="J801" t="s">
        <v>27949</v>
      </c>
      <c r="K801" t="s">
        <v>10413</v>
      </c>
    </row>
    <row r="802" spans="1:12" x14ac:dyDescent="0.35">
      <c r="A802" t="s">
        <v>4619</v>
      </c>
      <c r="B802">
        <v>105</v>
      </c>
      <c r="C802">
        <v>55000000</v>
      </c>
      <c r="D802">
        <v>93815117</v>
      </c>
      <c r="E802" t="s">
        <v>24960</v>
      </c>
      <c r="F802" t="s">
        <v>37</v>
      </c>
      <c r="G802" t="s">
        <v>38</v>
      </c>
      <c r="H802">
        <v>5.0999999999999996</v>
      </c>
      <c r="I802" t="s">
        <v>1671</v>
      </c>
      <c r="J802" t="s">
        <v>3409</v>
      </c>
      <c r="K802" t="s">
        <v>19711</v>
      </c>
    </row>
    <row r="803" spans="1:12" x14ac:dyDescent="0.35">
      <c r="A803" t="s">
        <v>1739</v>
      </c>
      <c r="B803">
        <v>123</v>
      </c>
      <c r="C803">
        <v>53000000</v>
      </c>
      <c r="D803">
        <v>91400000</v>
      </c>
      <c r="E803" t="s">
        <v>24961</v>
      </c>
      <c r="F803" t="s">
        <v>37</v>
      </c>
      <c r="G803" t="s">
        <v>38</v>
      </c>
      <c r="H803">
        <v>7.3</v>
      </c>
      <c r="I803" t="s">
        <v>1325</v>
      </c>
      <c r="J803" t="s">
        <v>3409</v>
      </c>
      <c r="K803" t="s">
        <v>10413</v>
      </c>
      <c r="L803" t="s">
        <v>25958</v>
      </c>
    </row>
    <row r="804" spans="1:12" x14ac:dyDescent="0.35">
      <c r="A804" t="s">
        <v>4628</v>
      </c>
      <c r="B804">
        <v>117</v>
      </c>
      <c r="C804">
        <v>55000000</v>
      </c>
      <c r="D804">
        <v>162586036</v>
      </c>
      <c r="E804" t="s">
        <v>24962</v>
      </c>
      <c r="F804" t="s">
        <v>37</v>
      </c>
      <c r="G804" t="s">
        <v>38</v>
      </c>
      <c r="H804">
        <v>8</v>
      </c>
      <c r="I804" t="s">
        <v>13307</v>
      </c>
      <c r="J804" t="s">
        <v>3409</v>
      </c>
    </row>
    <row r="805" spans="1:12" x14ac:dyDescent="0.35">
      <c r="A805" t="s">
        <v>1257</v>
      </c>
      <c r="B805">
        <v>98</v>
      </c>
      <c r="C805">
        <v>55000000</v>
      </c>
      <c r="D805">
        <v>89706988</v>
      </c>
      <c r="E805" t="s">
        <v>24963</v>
      </c>
      <c r="F805" t="s">
        <v>37</v>
      </c>
      <c r="G805" t="s">
        <v>38</v>
      </c>
      <c r="H805">
        <v>6.2</v>
      </c>
      <c r="I805" t="s">
        <v>3409</v>
      </c>
      <c r="J805" t="s">
        <v>27947</v>
      </c>
      <c r="K805" t="s">
        <v>10413</v>
      </c>
    </row>
    <row r="806" spans="1:12" x14ac:dyDescent="0.35">
      <c r="A806" t="s">
        <v>3122</v>
      </c>
      <c r="B806">
        <v>128</v>
      </c>
      <c r="C806">
        <v>55000000</v>
      </c>
      <c r="D806">
        <v>83000000</v>
      </c>
      <c r="E806" t="s">
        <v>24964</v>
      </c>
      <c r="F806" t="s">
        <v>37</v>
      </c>
      <c r="G806" t="s">
        <v>38</v>
      </c>
      <c r="H806">
        <v>6</v>
      </c>
      <c r="I806" t="s">
        <v>3409</v>
      </c>
      <c r="J806" t="s">
        <v>10413</v>
      </c>
    </row>
    <row r="807" spans="1:12" x14ac:dyDescent="0.35">
      <c r="A807" t="s">
        <v>1873</v>
      </c>
      <c r="B807">
        <v>114</v>
      </c>
      <c r="C807">
        <v>55000000</v>
      </c>
      <c r="D807">
        <v>78745923</v>
      </c>
      <c r="E807" t="s">
        <v>24965</v>
      </c>
      <c r="F807" t="s">
        <v>37</v>
      </c>
      <c r="G807" t="s">
        <v>767</v>
      </c>
      <c r="H807">
        <v>6.7</v>
      </c>
      <c r="I807" t="s">
        <v>3409</v>
      </c>
      <c r="J807" t="s">
        <v>1266</v>
      </c>
      <c r="K807" t="s">
        <v>19711</v>
      </c>
    </row>
    <row r="808" spans="1:12" x14ac:dyDescent="0.35">
      <c r="A808" t="s">
        <v>1764</v>
      </c>
      <c r="B808">
        <v>111</v>
      </c>
      <c r="C808">
        <v>30000000</v>
      </c>
      <c r="D808">
        <v>70098138</v>
      </c>
      <c r="E808" t="s">
        <v>24966</v>
      </c>
      <c r="F808" t="s">
        <v>37</v>
      </c>
      <c r="G808" t="s">
        <v>38</v>
      </c>
      <c r="H808">
        <v>8.1</v>
      </c>
      <c r="I808" t="s">
        <v>1325</v>
      </c>
    </row>
    <row r="809" spans="1:12" x14ac:dyDescent="0.35">
      <c r="A809" t="s">
        <v>1954</v>
      </c>
      <c r="B809">
        <v>85</v>
      </c>
      <c r="C809">
        <v>55000000</v>
      </c>
      <c r="D809">
        <v>66365290</v>
      </c>
      <c r="E809" t="s">
        <v>24967</v>
      </c>
      <c r="F809" t="s">
        <v>37</v>
      </c>
      <c r="G809" t="s">
        <v>38</v>
      </c>
      <c r="H809">
        <v>6.4</v>
      </c>
      <c r="I809" t="s">
        <v>1671</v>
      </c>
    </row>
    <row r="810" spans="1:12" x14ac:dyDescent="0.35">
      <c r="A810" t="s">
        <v>1764</v>
      </c>
      <c r="B810">
        <v>137</v>
      </c>
      <c r="C810">
        <v>30000000</v>
      </c>
      <c r="D810">
        <v>66207920</v>
      </c>
      <c r="E810" t="s">
        <v>24968</v>
      </c>
      <c r="F810" t="s">
        <v>37</v>
      </c>
      <c r="G810" t="s">
        <v>38</v>
      </c>
      <c r="H810">
        <v>8</v>
      </c>
      <c r="I810" t="s">
        <v>1325</v>
      </c>
      <c r="J810" t="s">
        <v>27949</v>
      </c>
      <c r="K810" t="s">
        <v>3409</v>
      </c>
      <c r="L810" t="s">
        <v>10413</v>
      </c>
    </row>
    <row r="811" spans="1:12" x14ac:dyDescent="0.35">
      <c r="A811" t="s">
        <v>2289</v>
      </c>
      <c r="B811">
        <v>97</v>
      </c>
      <c r="C811">
        <v>55000000</v>
      </c>
      <c r="D811">
        <v>63408614</v>
      </c>
      <c r="E811" t="s">
        <v>24969</v>
      </c>
      <c r="F811" t="s">
        <v>37</v>
      </c>
      <c r="G811" t="s">
        <v>38</v>
      </c>
      <c r="H811">
        <v>6.3</v>
      </c>
      <c r="I811" t="s">
        <v>1325</v>
      </c>
      <c r="J811" t="s">
        <v>1671</v>
      </c>
      <c r="K811" t="s">
        <v>27949</v>
      </c>
      <c r="L811" t="s">
        <v>10413</v>
      </c>
    </row>
    <row r="812" spans="1:12" x14ac:dyDescent="0.35">
      <c r="A812" t="s">
        <v>435</v>
      </c>
      <c r="B812">
        <v>104</v>
      </c>
      <c r="C812">
        <v>55000000</v>
      </c>
      <c r="D812">
        <v>58422650</v>
      </c>
      <c r="E812" t="s">
        <v>24970</v>
      </c>
      <c r="F812" t="s">
        <v>37</v>
      </c>
      <c r="G812" t="s">
        <v>38</v>
      </c>
      <c r="H812">
        <v>6.4</v>
      </c>
      <c r="I812" t="s">
        <v>1671</v>
      </c>
      <c r="J812" t="s">
        <v>1266</v>
      </c>
      <c r="K812" t="s">
        <v>6403</v>
      </c>
    </row>
    <row r="813" spans="1:12" x14ac:dyDescent="0.35">
      <c r="A813" t="s">
        <v>4673</v>
      </c>
      <c r="B813">
        <v>110</v>
      </c>
      <c r="C813">
        <v>55000000</v>
      </c>
      <c r="D813">
        <v>56932305</v>
      </c>
      <c r="E813" t="s">
        <v>24971</v>
      </c>
      <c r="F813" t="s">
        <v>37</v>
      </c>
      <c r="G813" t="s">
        <v>38</v>
      </c>
      <c r="H813">
        <v>6.6</v>
      </c>
      <c r="I813" t="s">
        <v>1325</v>
      </c>
      <c r="J813" t="s">
        <v>953</v>
      </c>
      <c r="K813" t="s">
        <v>1671</v>
      </c>
      <c r="L813" t="s">
        <v>15011</v>
      </c>
    </row>
    <row r="814" spans="1:12" x14ac:dyDescent="0.35">
      <c r="A814" t="s">
        <v>4256</v>
      </c>
      <c r="B814">
        <v>133</v>
      </c>
      <c r="C814">
        <v>55000000</v>
      </c>
      <c r="D814">
        <v>68750000</v>
      </c>
      <c r="E814" t="s">
        <v>24972</v>
      </c>
      <c r="F814" t="s">
        <v>37</v>
      </c>
      <c r="G814" t="s">
        <v>38</v>
      </c>
      <c r="H814">
        <v>6.4</v>
      </c>
      <c r="I814" t="s">
        <v>1325</v>
      </c>
      <c r="J814" t="s">
        <v>953</v>
      </c>
      <c r="K814" t="s">
        <v>10413</v>
      </c>
    </row>
    <row r="815" spans="1:12" x14ac:dyDescent="0.35">
      <c r="A815" t="s">
        <v>2042</v>
      </c>
      <c r="B815">
        <v>94</v>
      </c>
      <c r="C815">
        <v>55000000</v>
      </c>
      <c r="D815">
        <v>68218041</v>
      </c>
      <c r="E815" t="s">
        <v>24973</v>
      </c>
      <c r="F815" t="s">
        <v>37</v>
      </c>
      <c r="G815" t="s">
        <v>38</v>
      </c>
      <c r="H815">
        <v>6</v>
      </c>
      <c r="I815" t="s">
        <v>1671</v>
      </c>
      <c r="J815" t="s">
        <v>18089</v>
      </c>
      <c r="K815" t="s">
        <v>1266</v>
      </c>
    </row>
    <row r="816" spans="1:12" x14ac:dyDescent="0.35">
      <c r="A816" t="s">
        <v>946</v>
      </c>
      <c r="B816">
        <v>104</v>
      </c>
      <c r="C816">
        <v>55000000</v>
      </c>
      <c r="D816">
        <v>25040293</v>
      </c>
      <c r="E816" t="s">
        <v>24974</v>
      </c>
      <c r="F816" t="s">
        <v>37</v>
      </c>
      <c r="G816" t="s">
        <v>38</v>
      </c>
      <c r="H816">
        <v>6.6</v>
      </c>
      <c r="I816" t="s">
        <v>1325</v>
      </c>
      <c r="J816" t="s">
        <v>953</v>
      </c>
      <c r="K816" t="s">
        <v>1266</v>
      </c>
    </row>
    <row r="817" spans="1:12" x14ac:dyDescent="0.35">
      <c r="A817" t="s">
        <v>4693</v>
      </c>
      <c r="B817">
        <v>91</v>
      </c>
      <c r="C817">
        <v>55000000</v>
      </c>
      <c r="D817">
        <v>55747724</v>
      </c>
      <c r="E817" t="s">
        <v>24975</v>
      </c>
      <c r="F817" t="s">
        <v>37</v>
      </c>
      <c r="G817" t="s">
        <v>38</v>
      </c>
      <c r="H817">
        <v>5.9</v>
      </c>
      <c r="I817" t="s">
        <v>953</v>
      </c>
      <c r="J817" t="s">
        <v>11526</v>
      </c>
      <c r="K817" t="s">
        <v>1671</v>
      </c>
      <c r="L817" t="s">
        <v>18089</v>
      </c>
    </row>
    <row r="818" spans="1:12" x14ac:dyDescent="0.35">
      <c r="A818" t="s">
        <v>685</v>
      </c>
      <c r="B818">
        <v>145</v>
      </c>
      <c r="C818">
        <v>50000000</v>
      </c>
      <c r="D818">
        <v>55473600</v>
      </c>
      <c r="E818" t="s">
        <v>24976</v>
      </c>
      <c r="F818" t="s">
        <v>37</v>
      </c>
      <c r="G818" t="s">
        <v>38</v>
      </c>
      <c r="H818">
        <v>6.4</v>
      </c>
      <c r="I818" t="s">
        <v>1325</v>
      </c>
      <c r="J818" t="s">
        <v>6403</v>
      </c>
      <c r="K818" t="s">
        <v>12332</v>
      </c>
    </row>
    <row r="819" spans="1:12" x14ac:dyDescent="0.35">
      <c r="A819" t="s">
        <v>4704</v>
      </c>
      <c r="B819">
        <v>135</v>
      </c>
      <c r="C819">
        <v>55000000</v>
      </c>
      <c r="D819">
        <v>49994804</v>
      </c>
      <c r="E819" t="s">
        <v>24977</v>
      </c>
      <c r="F819" t="s">
        <v>37</v>
      </c>
      <c r="G819" t="s">
        <v>38</v>
      </c>
      <c r="H819">
        <v>6.3</v>
      </c>
      <c r="I819" t="s">
        <v>13307</v>
      </c>
      <c r="J819" t="s">
        <v>3409</v>
      </c>
      <c r="K819" t="s">
        <v>22704</v>
      </c>
      <c r="L819" t="s">
        <v>17378</v>
      </c>
    </row>
    <row r="820" spans="1:12" x14ac:dyDescent="0.35">
      <c r="A820" t="s">
        <v>4712</v>
      </c>
      <c r="B820">
        <v>122</v>
      </c>
      <c r="C820">
        <v>55000000</v>
      </c>
      <c r="D820">
        <v>41609593</v>
      </c>
      <c r="E820" t="s">
        <v>24978</v>
      </c>
      <c r="F820" t="s">
        <v>37</v>
      </c>
      <c r="G820" t="s">
        <v>56</v>
      </c>
      <c r="H820">
        <v>7.3</v>
      </c>
      <c r="I820" t="s">
        <v>1325</v>
      </c>
      <c r="J820" t="s">
        <v>953</v>
      </c>
      <c r="K820" t="s">
        <v>27949</v>
      </c>
      <c r="L820" t="s">
        <v>10413</v>
      </c>
    </row>
    <row r="821" spans="1:12" x14ac:dyDescent="0.35">
      <c r="A821" t="s">
        <v>2722</v>
      </c>
      <c r="B821">
        <v>110</v>
      </c>
      <c r="C821">
        <v>55000000</v>
      </c>
      <c r="D821">
        <v>38553833</v>
      </c>
      <c r="E821" t="s">
        <v>24979</v>
      </c>
      <c r="F821" t="s">
        <v>37</v>
      </c>
      <c r="G821" t="s">
        <v>38</v>
      </c>
      <c r="H821">
        <v>6.8</v>
      </c>
      <c r="I821" t="s">
        <v>953</v>
      </c>
      <c r="J821" t="s">
        <v>3409</v>
      </c>
      <c r="K821" t="s">
        <v>6403</v>
      </c>
      <c r="L821" t="s">
        <v>10413</v>
      </c>
    </row>
    <row r="822" spans="1:12" x14ac:dyDescent="0.35">
      <c r="A822" t="s">
        <v>4722</v>
      </c>
      <c r="B822">
        <v>95</v>
      </c>
      <c r="C822">
        <v>55000000</v>
      </c>
      <c r="D822">
        <v>76137505</v>
      </c>
      <c r="E822" t="s">
        <v>24980</v>
      </c>
      <c r="F822" t="s">
        <v>37</v>
      </c>
      <c r="G822" t="s">
        <v>56</v>
      </c>
      <c r="H822">
        <v>7.2</v>
      </c>
      <c r="I822" t="s">
        <v>11526</v>
      </c>
      <c r="J822" t="s">
        <v>1671</v>
      </c>
      <c r="K822" t="s">
        <v>18089</v>
      </c>
      <c r="L822" t="s">
        <v>1266</v>
      </c>
    </row>
    <row r="823" spans="1:12" x14ac:dyDescent="0.35">
      <c r="A823" t="s">
        <v>4728</v>
      </c>
      <c r="B823">
        <v>102</v>
      </c>
      <c r="C823">
        <v>68000000</v>
      </c>
      <c r="D823">
        <v>34350553</v>
      </c>
      <c r="E823" t="s">
        <v>24981</v>
      </c>
      <c r="F823" t="s">
        <v>37</v>
      </c>
      <c r="G823" t="s">
        <v>38</v>
      </c>
      <c r="H823">
        <v>5.7</v>
      </c>
      <c r="I823" t="s">
        <v>1325</v>
      </c>
      <c r="J823" t="s">
        <v>1671</v>
      </c>
      <c r="K823" t="s">
        <v>12332</v>
      </c>
    </row>
    <row r="824" spans="1:12" x14ac:dyDescent="0.35">
      <c r="A824" t="s">
        <v>4733</v>
      </c>
      <c r="B824">
        <v>94</v>
      </c>
      <c r="C824">
        <v>55000000</v>
      </c>
      <c r="D824">
        <v>34238611</v>
      </c>
      <c r="E824" t="s">
        <v>24982</v>
      </c>
      <c r="F824" t="s">
        <v>37</v>
      </c>
      <c r="G824" t="s">
        <v>38</v>
      </c>
      <c r="H824">
        <v>6</v>
      </c>
      <c r="I824" t="s">
        <v>1325</v>
      </c>
      <c r="J824" t="s">
        <v>27949</v>
      </c>
      <c r="K824" t="s">
        <v>3409</v>
      </c>
      <c r="L824" t="s">
        <v>10413</v>
      </c>
    </row>
    <row r="825" spans="1:12" x14ac:dyDescent="0.35">
      <c r="A825" t="s">
        <v>703</v>
      </c>
      <c r="B825">
        <v>126</v>
      </c>
      <c r="C825">
        <v>55000000</v>
      </c>
      <c r="D825">
        <v>34098563</v>
      </c>
      <c r="E825" t="s">
        <v>24983</v>
      </c>
      <c r="F825" t="s">
        <v>37</v>
      </c>
      <c r="G825" t="s">
        <v>38</v>
      </c>
      <c r="H825">
        <v>6.5</v>
      </c>
      <c r="I825" t="s">
        <v>3409</v>
      </c>
      <c r="J825" t="s">
        <v>10413</v>
      </c>
    </row>
    <row r="826" spans="1:12" x14ac:dyDescent="0.35">
      <c r="A826" t="s">
        <v>3494</v>
      </c>
      <c r="B826">
        <v>118</v>
      </c>
      <c r="C826">
        <v>55000000</v>
      </c>
      <c r="D826">
        <v>33828318</v>
      </c>
      <c r="E826" t="s">
        <v>24984</v>
      </c>
      <c r="F826" t="s">
        <v>37</v>
      </c>
      <c r="G826" t="s">
        <v>38</v>
      </c>
      <c r="H826">
        <v>5.8</v>
      </c>
      <c r="I826" t="s">
        <v>1671</v>
      </c>
    </row>
    <row r="827" spans="1:12" x14ac:dyDescent="0.35">
      <c r="A827" t="s">
        <v>4748</v>
      </c>
      <c r="B827">
        <v>99</v>
      </c>
      <c r="C827">
        <v>55000000</v>
      </c>
      <c r="D827">
        <v>33472850</v>
      </c>
      <c r="E827" t="s">
        <v>24985</v>
      </c>
      <c r="F827" t="s">
        <v>37</v>
      </c>
      <c r="G827" t="s">
        <v>38</v>
      </c>
      <c r="H827">
        <v>5.8</v>
      </c>
      <c r="I827" t="s">
        <v>1671</v>
      </c>
      <c r="J827" t="s">
        <v>27948</v>
      </c>
    </row>
    <row r="828" spans="1:12" x14ac:dyDescent="0.35">
      <c r="A828" t="s">
        <v>4752</v>
      </c>
      <c r="B828">
        <v>88</v>
      </c>
      <c r="C828">
        <v>55000000</v>
      </c>
      <c r="D828">
        <v>31051126</v>
      </c>
      <c r="E828" t="s">
        <v>24986</v>
      </c>
      <c r="F828" t="s">
        <v>37</v>
      </c>
      <c r="G828" t="s">
        <v>56</v>
      </c>
      <c r="H828">
        <v>6.7</v>
      </c>
      <c r="I828" t="s">
        <v>953</v>
      </c>
      <c r="J828" t="s">
        <v>11526</v>
      </c>
      <c r="K828" t="s">
        <v>1671</v>
      </c>
      <c r="L828" t="s">
        <v>18089</v>
      </c>
    </row>
    <row r="829" spans="1:12" x14ac:dyDescent="0.35">
      <c r="A829" t="s">
        <v>3694</v>
      </c>
      <c r="B829">
        <v>141</v>
      </c>
      <c r="C829">
        <v>55000000</v>
      </c>
      <c r="D829">
        <v>35707327</v>
      </c>
      <c r="E829" t="s">
        <v>24987</v>
      </c>
      <c r="F829" t="s">
        <v>37</v>
      </c>
      <c r="G829" t="s">
        <v>38</v>
      </c>
      <c r="H829">
        <v>7.8</v>
      </c>
      <c r="I829" t="s">
        <v>27949</v>
      </c>
      <c r="J829" t="s">
        <v>3409</v>
      </c>
      <c r="K829" t="s">
        <v>27947</v>
      </c>
      <c r="L829" t="s">
        <v>10413</v>
      </c>
    </row>
    <row r="830" spans="1:12" x14ac:dyDescent="0.35">
      <c r="A830" t="s">
        <v>2433</v>
      </c>
      <c r="B830">
        <v>107</v>
      </c>
      <c r="C830">
        <v>50000000</v>
      </c>
      <c r="D830">
        <v>20550712</v>
      </c>
      <c r="E830" t="s">
        <v>24988</v>
      </c>
      <c r="F830" t="s">
        <v>37</v>
      </c>
      <c r="G830" t="s">
        <v>38</v>
      </c>
      <c r="H830">
        <v>5.6</v>
      </c>
      <c r="I830" t="s">
        <v>1325</v>
      </c>
      <c r="J830" t="s">
        <v>3409</v>
      </c>
      <c r="K830" t="s">
        <v>12332</v>
      </c>
      <c r="L830" t="s">
        <v>10413</v>
      </c>
    </row>
    <row r="831" spans="1:12" x14ac:dyDescent="0.35">
      <c r="A831" t="s">
        <v>1739</v>
      </c>
      <c r="B831">
        <v>116</v>
      </c>
      <c r="C831">
        <v>55000000</v>
      </c>
      <c r="D831">
        <v>18573791</v>
      </c>
      <c r="E831" t="s">
        <v>24989</v>
      </c>
      <c r="F831" t="s">
        <v>37</v>
      </c>
      <c r="G831" t="s">
        <v>38</v>
      </c>
      <c r="H831">
        <v>5.8</v>
      </c>
      <c r="I831" t="s">
        <v>1325</v>
      </c>
      <c r="J831" t="s">
        <v>3409</v>
      </c>
      <c r="K831" t="s">
        <v>27948</v>
      </c>
      <c r="L831" t="s">
        <v>10413</v>
      </c>
    </row>
    <row r="832" spans="1:12" x14ac:dyDescent="0.35">
      <c r="A832" t="s">
        <v>1324</v>
      </c>
      <c r="B832">
        <v>143</v>
      </c>
      <c r="C832">
        <v>70000000</v>
      </c>
      <c r="D832">
        <v>51225796</v>
      </c>
      <c r="E832" t="s">
        <v>24990</v>
      </c>
      <c r="F832" t="s">
        <v>37</v>
      </c>
      <c r="G832" t="s">
        <v>56</v>
      </c>
      <c r="H832">
        <v>7.4</v>
      </c>
      <c r="I832" t="s">
        <v>3409</v>
      </c>
      <c r="J832" t="s">
        <v>17378</v>
      </c>
      <c r="K832" t="s">
        <v>19711</v>
      </c>
      <c r="L832" t="s">
        <v>10413</v>
      </c>
    </row>
    <row r="833" spans="1:13" x14ac:dyDescent="0.35">
      <c r="A833" t="s">
        <v>4773</v>
      </c>
      <c r="B833">
        <v>114</v>
      </c>
      <c r="C833">
        <v>55000000</v>
      </c>
      <c r="D833">
        <v>16264475</v>
      </c>
      <c r="E833" t="s">
        <v>24991</v>
      </c>
      <c r="F833" t="s">
        <v>37</v>
      </c>
      <c r="G833" t="s">
        <v>56</v>
      </c>
      <c r="H833">
        <v>6.9</v>
      </c>
      <c r="I833" t="s">
        <v>13307</v>
      </c>
      <c r="J833" t="s">
        <v>3409</v>
      </c>
      <c r="K833" t="s">
        <v>22704</v>
      </c>
      <c r="L833" t="s">
        <v>25958</v>
      </c>
    </row>
    <row r="834" spans="1:13" x14ac:dyDescent="0.35">
      <c r="A834" t="s">
        <v>4777</v>
      </c>
      <c r="B834">
        <v>93</v>
      </c>
      <c r="C834">
        <v>62000000</v>
      </c>
      <c r="D834">
        <v>25857987</v>
      </c>
      <c r="E834" t="s">
        <v>24992</v>
      </c>
      <c r="F834" t="s">
        <v>37</v>
      </c>
      <c r="G834" t="s">
        <v>38</v>
      </c>
      <c r="H834">
        <v>5.5</v>
      </c>
      <c r="I834" t="s">
        <v>1325</v>
      </c>
      <c r="J834" t="s">
        <v>12332</v>
      </c>
    </row>
    <row r="835" spans="1:13" x14ac:dyDescent="0.35">
      <c r="A835" t="s">
        <v>4782</v>
      </c>
      <c r="B835">
        <v>280</v>
      </c>
      <c r="C835">
        <v>56000000</v>
      </c>
      <c r="D835">
        <v>12870569</v>
      </c>
      <c r="E835" t="s">
        <v>24993</v>
      </c>
      <c r="F835" t="s">
        <v>37</v>
      </c>
      <c r="G835" t="s">
        <v>38</v>
      </c>
      <c r="H835">
        <v>6.3</v>
      </c>
      <c r="I835" t="s">
        <v>3409</v>
      </c>
      <c r="J835" t="s">
        <v>22704</v>
      </c>
      <c r="K835" t="s">
        <v>25958</v>
      </c>
    </row>
    <row r="836" spans="1:13" x14ac:dyDescent="0.35">
      <c r="A836" t="s">
        <v>4789</v>
      </c>
      <c r="B836">
        <v>100</v>
      </c>
      <c r="C836">
        <v>71000000</v>
      </c>
      <c r="D836">
        <v>11466088</v>
      </c>
      <c r="E836" t="s">
        <v>24994</v>
      </c>
      <c r="F836" t="s">
        <v>37</v>
      </c>
      <c r="G836" t="s">
        <v>38</v>
      </c>
      <c r="H836">
        <v>4.7</v>
      </c>
      <c r="I836" t="s">
        <v>1325</v>
      </c>
      <c r="J836" t="s">
        <v>10413</v>
      </c>
    </row>
    <row r="837" spans="1:13" x14ac:dyDescent="0.35">
      <c r="A837" t="s">
        <v>4794</v>
      </c>
      <c r="B837">
        <v>107</v>
      </c>
      <c r="C837">
        <v>55000000</v>
      </c>
      <c r="D837">
        <v>16088610</v>
      </c>
      <c r="E837" t="s">
        <v>24995</v>
      </c>
      <c r="F837" t="s">
        <v>37</v>
      </c>
      <c r="G837" t="s">
        <v>38</v>
      </c>
      <c r="H837">
        <v>5.6</v>
      </c>
      <c r="I837" t="s">
        <v>1671</v>
      </c>
      <c r="J837" t="s">
        <v>3409</v>
      </c>
      <c r="K837" t="s">
        <v>18089</v>
      </c>
      <c r="L837" t="s">
        <v>1266</v>
      </c>
    </row>
    <row r="838" spans="1:13" x14ac:dyDescent="0.35">
      <c r="A838" t="s">
        <v>717</v>
      </c>
      <c r="B838">
        <v>119</v>
      </c>
      <c r="C838">
        <v>50000000</v>
      </c>
      <c r="D838">
        <v>51178893</v>
      </c>
      <c r="E838" t="s">
        <v>24996</v>
      </c>
      <c r="F838" t="s">
        <v>37</v>
      </c>
      <c r="G838" t="s">
        <v>38</v>
      </c>
      <c r="H838">
        <v>6.4</v>
      </c>
      <c r="I838" t="s">
        <v>953</v>
      </c>
      <c r="J838" t="s">
        <v>1671</v>
      </c>
      <c r="K838" t="s">
        <v>27949</v>
      </c>
      <c r="L838" t="s">
        <v>18089</v>
      </c>
      <c r="M838" t="s">
        <v>17378</v>
      </c>
    </row>
    <row r="839" spans="1:13" x14ac:dyDescent="0.35">
      <c r="A839" t="s">
        <v>3376</v>
      </c>
      <c r="B839">
        <v>95</v>
      </c>
      <c r="C839">
        <v>57000000</v>
      </c>
      <c r="D839">
        <v>6768055</v>
      </c>
      <c r="E839" t="s">
        <v>24997</v>
      </c>
      <c r="F839" t="s">
        <v>37</v>
      </c>
      <c r="G839" t="s">
        <v>56</v>
      </c>
      <c r="H839">
        <v>4.2</v>
      </c>
      <c r="I839" t="s">
        <v>1325</v>
      </c>
      <c r="J839" t="s">
        <v>953</v>
      </c>
      <c r="K839" t="s">
        <v>1671</v>
      </c>
      <c r="L839" t="s">
        <v>18089</v>
      </c>
      <c r="M839" t="s">
        <v>12332</v>
      </c>
    </row>
    <row r="840" spans="1:13" x14ac:dyDescent="0.35">
      <c r="A840" t="s">
        <v>4809</v>
      </c>
      <c r="B840">
        <v>119</v>
      </c>
      <c r="C840">
        <v>55000000</v>
      </c>
      <c r="D840">
        <v>39440655</v>
      </c>
      <c r="E840" t="s">
        <v>24998</v>
      </c>
      <c r="F840" t="s">
        <v>37</v>
      </c>
      <c r="G840" t="s">
        <v>38</v>
      </c>
      <c r="H840">
        <v>6.4</v>
      </c>
      <c r="I840" t="s">
        <v>3409</v>
      </c>
      <c r="J840" t="s">
        <v>17378</v>
      </c>
      <c r="K840" t="s">
        <v>17378</v>
      </c>
      <c r="L840" t="s">
        <v>19711</v>
      </c>
    </row>
    <row r="841" spans="1:13" x14ac:dyDescent="0.35">
      <c r="A841" t="s">
        <v>4176</v>
      </c>
      <c r="B841">
        <v>133</v>
      </c>
      <c r="C841">
        <v>47000000</v>
      </c>
      <c r="D841">
        <v>6167817</v>
      </c>
      <c r="E841" t="s">
        <v>24999</v>
      </c>
      <c r="F841" t="s">
        <v>1464</v>
      </c>
      <c r="G841" t="s">
        <v>1465</v>
      </c>
      <c r="H841">
        <v>7.7</v>
      </c>
      <c r="I841" t="s">
        <v>3409</v>
      </c>
      <c r="J841" t="s">
        <v>27947</v>
      </c>
      <c r="K841" t="s">
        <v>19711</v>
      </c>
      <c r="L841" t="s">
        <v>25958</v>
      </c>
    </row>
    <row r="842" spans="1:13" x14ac:dyDescent="0.35">
      <c r="A842" t="s">
        <v>378</v>
      </c>
      <c r="B842">
        <v>117</v>
      </c>
      <c r="C842">
        <v>54000000</v>
      </c>
      <c r="D842">
        <v>81645152</v>
      </c>
      <c r="E842" t="s">
        <v>25000</v>
      </c>
      <c r="F842" t="s">
        <v>37</v>
      </c>
      <c r="G842" t="s">
        <v>38</v>
      </c>
      <c r="H842">
        <v>6.7</v>
      </c>
      <c r="I842" t="s">
        <v>1325</v>
      </c>
      <c r="J842" t="s">
        <v>6403</v>
      </c>
      <c r="K842" t="s">
        <v>12332</v>
      </c>
      <c r="L842" t="s">
        <v>10413</v>
      </c>
    </row>
    <row r="843" spans="1:13" x14ac:dyDescent="0.35">
      <c r="A843" t="s">
        <v>4628</v>
      </c>
      <c r="B843">
        <v>123</v>
      </c>
      <c r="C843">
        <v>55000000</v>
      </c>
      <c r="D843">
        <v>69951824</v>
      </c>
      <c r="E843" t="s">
        <v>25001</v>
      </c>
      <c r="F843" t="s">
        <v>37</v>
      </c>
      <c r="G843" t="s">
        <v>38</v>
      </c>
      <c r="H843">
        <v>7.7</v>
      </c>
      <c r="I843" t="s">
        <v>3409</v>
      </c>
      <c r="J843" t="s">
        <v>19711</v>
      </c>
    </row>
    <row r="844" spans="1:13" x14ac:dyDescent="0.35">
      <c r="A844" t="s">
        <v>4356</v>
      </c>
      <c r="B844">
        <v>92</v>
      </c>
      <c r="C844">
        <v>55000000</v>
      </c>
      <c r="D844">
        <v>9483821</v>
      </c>
      <c r="E844" t="s">
        <v>25002</v>
      </c>
      <c r="F844" t="s">
        <v>37</v>
      </c>
      <c r="G844" t="s">
        <v>38</v>
      </c>
      <c r="H844">
        <v>5.7</v>
      </c>
      <c r="I844" t="s">
        <v>1325</v>
      </c>
      <c r="J844" t="s">
        <v>10413</v>
      </c>
    </row>
    <row r="845" spans="1:13" x14ac:dyDescent="0.35">
      <c r="A845" t="s">
        <v>4850</v>
      </c>
      <c r="B845">
        <v>170</v>
      </c>
      <c r="C845">
        <v>54000000</v>
      </c>
      <c r="D845">
        <v>66676062</v>
      </c>
      <c r="E845" t="s">
        <v>25003</v>
      </c>
      <c r="F845" t="s">
        <v>37</v>
      </c>
      <c r="G845" t="s">
        <v>38</v>
      </c>
      <c r="H845">
        <v>7.6</v>
      </c>
      <c r="I845" t="s">
        <v>27949</v>
      </c>
      <c r="J845" t="s">
        <v>3409</v>
      </c>
    </row>
    <row r="846" spans="1:13" x14ac:dyDescent="0.35">
      <c r="A846" t="s">
        <v>3347</v>
      </c>
      <c r="B846">
        <v>123</v>
      </c>
      <c r="C846">
        <v>57000000</v>
      </c>
      <c r="D846">
        <v>26838389</v>
      </c>
      <c r="E846" t="s">
        <v>25004</v>
      </c>
      <c r="F846" t="s">
        <v>37</v>
      </c>
      <c r="G846" t="s">
        <v>38</v>
      </c>
      <c r="H846">
        <v>6.4</v>
      </c>
      <c r="I846" t="s">
        <v>1671</v>
      </c>
      <c r="J846" t="s">
        <v>3409</v>
      </c>
      <c r="K846" t="s">
        <v>19711</v>
      </c>
    </row>
    <row r="847" spans="1:13" x14ac:dyDescent="0.35">
      <c r="A847" t="s">
        <v>220</v>
      </c>
      <c r="B847">
        <v>110</v>
      </c>
      <c r="C847">
        <v>54000000</v>
      </c>
      <c r="D847">
        <v>75604320</v>
      </c>
      <c r="E847" t="s">
        <v>25005</v>
      </c>
      <c r="F847" t="s">
        <v>37</v>
      </c>
      <c r="G847" t="s">
        <v>38</v>
      </c>
      <c r="H847">
        <v>5.6</v>
      </c>
      <c r="I847" t="s">
        <v>1671</v>
      </c>
      <c r="J847" t="s">
        <v>19711</v>
      </c>
    </row>
    <row r="848" spans="1:13" x14ac:dyDescent="0.35">
      <c r="A848" t="s">
        <v>4863</v>
      </c>
      <c r="B848">
        <v>116</v>
      </c>
      <c r="C848">
        <v>54000000</v>
      </c>
      <c r="D848">
        <v>108200000</v>
      </c>
      <c r="E848" t="s">
        <v>25006</v>
      </c>
      <c r="F848" t="s">
        <v>37</v>
      </c>
      <c r="G848" t="s">
        <v>38</v>
      </c>
      <c r="H848">
        <v>6.8</v>
      </c>
      <c r="I848" t="s">
        <v>1325</v>
      </c>
      <c r="J848" t="s">
        <v>953</v>
      </c>
      <c r="K848" t="s">
        <v>19711</v>
      </c>
      <c r="L848" t="s">
        <v>12332</v>
      </c>
    </row>
    <row r="849" spans="1:16" x14ac:dyDescent="0.35">
      <c r="A849" t="s">
        <v>2429</v>
      </c>
      <c r="B849">
        <v>121</v>
      </c>
      <c r="C849">
        <v>54000000</v>
      </c>
      <c r="D849">
        <v>5660084</v>
      </c>
      <c r="E849" t="s">
        <v>25007</v>
      </c>
      <c r="F849" t="s">
        <v>37</v>
      </c>
      <c r="G849" t="s">
        <v>38</v>
      </c>
      <c r="H849">
        <v>2.4</v>
      </c>
      <c r="I849" t="s">
        <v>1671</v>
      </c>
      <c r="J849" t="s">
        <v>27949</v>
      </c>
      <c r="K849" t="s">
        <v>19711</v>
      </c>
    </row>
    <row r="850" spans="1:16" x14ac:dyDescent="0.35">
      <c r="A850" t="s">
        <v>4118</v>
      </c>
      <c r="B850">
        <v>128</v>
      </c>
      <c r="C850">
        <v>55000000</v>
      </c>
      <c r="D850">
        <v>7221458</v>
      </c>
      <c r="E850" t="s">
        <v>25008</v>
      </c>
      <c r="F850" t="s">
        <v>37</v>
      </c>
      <c r="G850" t="s">
        <v>767</v>
      </c>
      <c r="H850">
        <v>6.2</v>
      </c>
      <c r="I850" t="s">
        <v>3409</v>
      </c>
      <c r="J850" t="s">
        <v>10413</v>
      </c>
    </row>
    <row r="851" spans="1:16" x14ac:dyDescent="0.35">
      <c r="A851" t="s">
        <v>2943</v>
      </c>
      <c r="B851">
        <v>99</v>
      </c>
      <c r="C851">
        <v>46000000</v>
      </c>
      <c r="D851">
        <v>70327868</v>
      </c>
      <c r="E851" t="s">
        <v>25009</v>
      </c>
      <c r="F851" t="s">
        <v>37</v>
      </c>
      <c r="G851" t="s">
        <v>767</v>
      </c>
      <c r="H851">
        <v>5.9</v>
      </c>
      <c r="I851" t="s">
        <v>1325</v>
      </c>
      <c r="J851" t="s">
        <v>27949</v>
      </c>
      <c r="K851" t="s">
        <v>10413</v>
      </c>
    </row>
    <row r="852" spans="1:16" x14ac:dyDescent="0.35">
      <c r="A852" t="s">
        <v>3154</v>
      </c>
      <c r="B852">
        <v>94</v>
      </c>
      <c r="C852">
        <v>50000000</v>
      </c>
      <c r="D852">
        <v>58297830</v>
      </c>
      <c r="E852" t="s">
        <v>25010</v>
      </c>
      <c r="F852" t="s">
        <v>37</v>
      </c>
      <c r="G852" t="s">
        <v>38</v>
      </c>
      <c r="H852">
        <v>7.1</v>
      </c>
      <c r="I852" t="s">
        <v>953</v>
      </c>
      <c r="J852" t="s">
        <v>11526</v>
      </c>
      <c r="K852" t="s">
        <v>3409</v>
      </c>
      <c r="L852" t="s">
        <v>18089</v>
      </c>
      <c r="M852" t="s">
        <v>1266</v>
      </c>
      <c r="N852" t="s">
        <v>17378</v>
      </c>
      <c r="O852" t="s">
        <v>27947</v>
      </c>
      <c r="P852" t="s">
        <v>19711</v>
      </c>
    </row>
    <row r="853" spans="1:16" x14ac:dyDescent="0.35">
      <c r="A853" t="s">
        <v>364</v>
      </c>
      <c r="B853">
        <v>127</v>
      </c>
      <c r="C853">
        <v>52500000</v>
      </c>
      <c r="D853">
        <v>57386369</v>
      </c>
      <c r="E853" t="s">
        <v>25011</v>
      </c>
      <c r="F853" t="s">
        <v>37</v>
      </c>
      <c r="G853" t="s">
        <v>38</v>
      </c>
      <c r="H853">
        <v>7.6</v>
      </c>
      <c r="I853" t="s">
        <v>3409</v>
      </c>
      <c r="J853" t="s">
        <v>17378</v>
      </c>
      <c r="K853" t="s">
        <v>19711</v>
      </c>
    </row>
    <row r="854" spans="1:16" x14ac:dyDescent="0.35">
      <c r="A854" t="s">
        <v>4291</v>
      </c>
      <c r="B854">
        <v>89</v>
      </c>
      <c r="C854">
        <v>53000000</v>
      </c>
      <c r="D854">
        <v>45207112</v>
      </c>
      <c r="E854" t="s">
        <v>25012</v>
      </c>
      <c r="F854" t="s">
        <v>37</v>
      </c>
      <c r="G854" t="s">
        <v>38</v>
      </c>
      <c r="H854">
        <v>5.5</v>
      </c>
      <c r="I854" t="s">
        <v>27949</v>
      </c>
      <c r="J854" t="s">
        <v>27947</v>
      </c>
      <c r="K854" t="s">
        <v>10413</v>
      </c>
    </row>
    <row r="855" spans="1:16" x14ac:dyDescent="0.35">
      <c r="A855" t="s">
        <v>4893</v>
      </c>
      <c r="B855">
        <v>123</v>
      </c>
      <c r="C855">
        <v>53000000</v>
      </c>
      <c r="D855">
        <v>62563543</v>
      </c>
      <c r="E855" t="s">
        <v>25013</v>
      </c>
      <c r="F855" t="s">
        <v>37</v>
      </c>
      <c r="G855" t="s">
        <v>38</v>
      </c>
      <c r="H855">
        <v>7</v>
      </c>
      <c r="I855" t="s">
        <v>13307</v>
      </c>
      <c r="J855" t="s">
        <v>27949</v>
      </c>
      <c r="K855" t="s">
        <v>3409</v>
      </c>
    </row>
    <row r="856" spans="1:16" x14ac:dyDescent="0.35">
      <c r="A856" t="s">
        <v>3694</v>
      </c>
      <c r="B856">
        <v>135</v>
      </c>
      <c r="C856">
        <v>90000000</v>
      </c>
      <c r="D856">
        <v>33574332</v>
      </c>
      <c r="E856" t="s">
        <v>25014</v>
      </c>
      <c r="F856" t="s">
        <v>37</v>
      </c>
      <c r="G856" t="s">
        <v>38</v>
      </c>
      <c r="H856">
        <v>7.1</v>
      </c>
      <c r="I856" t="s">
        <v>3409</v>
      </c>
      <c r="J856" t="s">
        <v>22704</v>
      </c>
      <c r="K856" t="s">
        <v>25958</v>
      </c>
    </row>
    <row r="857" spans="1:16" x14ac:dyDescent="0.35">
      <c r="A857" t="s">
        <v>3088</v>
      </c>
      <c r="B857">
        <v>118</v>
      </c>
      <c r="C857">
        <v>50000000</v>
      </c>
      <c r="D857">
        <v>73343413</v>
      </c>
      <c r="E857" t="s">
        <v>25015</v>
      </c>
      <c r="F857" t="s">
        <v>37</v>
      </c>
      <c r="G857" t="s">
        <v>38</v>
      </c>
      <c r="H857">
        <v>7.4</v>
      </c>
      <c r="I857" t="s">
        <v>27949</v>
      </c>
      <c r="J857" t="s">
        <v>3409</v>
      </c>
      <c r="K857" t="s">
        <v>10413</v>
      </c>
    </row>
    <row r="858" spans="1:16" x14ac:dyDescent="0.35">
      <c r="A858" t="s">
        <v>4903</v>
      </c>
      <c r="B858">
        <v>189</v>
      </c>
      <c r="C858">
        <v>53000000</v>
      </c>
      <c r="D858">
        <v>25031037</v>
      </c>
      <c r="E858" t="s">
        <v>25016</v>
      </c>
      <c r="F858" t="s">
        <v>37</v>
      </c>
      <c r="G858" t="s">
        <v>38</v>
      </c>
      <c r="H858">
        <v>7.6</v>
      </c>
      <c r="I858" t="s">
        <v>1325</v>
      </c>
      <c r="J858" t="s">
        <v>6403</v>
      </c>
      <c r="K858" t="s">
        <v>10413</v>
      </c>
    </row>
    <row r="859" spans="1:16" x14ac:dyDescent="0.35">
      <c r="A859" t="s">
        <v>2728</v>
      </c>
      <c r="B859">
        <v>172</v>
      </c>
      <c r="C859">
        <v>55000000</v>
      </c>
      <c r="D859">
        <v>22843047</v>
      </c>
      <c r="E859" t="s">
        <v>25017</v>
      </c>
      <c r="F859" t="s">
        <v>37</v>
      </c>
      <c r="G859" t="s">
        <v>38</v>
      </c>
      <c r="H859">
        <v>5.9</v>
      </c>
      <c r="I859" t="s">
        <v>3409</v>
      </c>
      <c r="J859" t="s">
        <v>22704</v>
      </c>
      <c r="K859" t="s">
        <v>6403</v>
      </c>
    </row>
    <row r="860" spans="1:16" x14ac:dyDescent="0.35">
      <c r="A860" t="s">
        <v>4914</v>
      </c>
      <c r="B860">
        <v>124</v>
      </c>
      <c r="C860">
        <v>55000000</v>
      </c>
      <c r="D860">
        <v>5755286</v>
      </c>
      <c r="E860" t="s">
        <v>25018</v>
      </c>
      <c r="F860" t="s">
        <v>37</v>
      </c>
      <c r="G860" t="s">
        <v>38</v>
      </c>
      <c r="H860">
        <v>5.9</v>
      </c>
      <c r="I860" t="s">
        <v>3409</v>
      </c>
      <c r="J860" t="s">
        <v>19711</v>
      </c>
      <c r="K860" t="s">
        <v>27948</v>
      </c>
    </row>
    <row r="861" spans="1:16" x14ac:dyDescent="0.35">
      <c r="A861" t="s">
        <v>389</v>
      </c>
      <c r="B861">
        <v>141</v>
      </c>
      <c r="C861">
        <v>52000000</v>
      </c>
      <c r="D861">
        <v>164435221</v>
      </c>
      <c r="E861" t="s">
        <v>25019</v>
      </c>
      <c r="F861" t="s">
        <v>37</v>
      </c>
      <c r="G861" t="s">
        <v>38</v>
      </c>
      <c r="H861">
        <v>8</v>
      </c>
      <c r="I861" t="s">
        <v>13307</v>
      </c>
      <c r="J861" t="s">
        <v>27949</v>
      </c>
      <c r="K861" t="s">
        <v>3409</v>
      </c>
    </row>
    <row r="862" spans="1:16" x14ac:dyDescent="0.35">
      <c r="A862" t="s">
        <v>2271</v>
      </c>
      <c r="B862">
        <v>157</v>
      </c>
      <c r="C862">
        <v>40000000</v>
      </c>
      <c r="D862">
        <v>95720716</v>
      </c>
      <c r="E862" t="s">
        <v>25020</v>
      </c>
      <c r="F862" t="s">
        <v>37</v>
      </c>
      <c r="G862" t="s">
        <v>38</v>
      </c>
      <c r="H862">
        <v>7.4</v>
      </c>
      <c r="I862" t="s">
        <v>3409</v>
      </c>
      <c r="J862" t="s">
        <v>22704</v>
      </c>
      <c r="K862" t="s">
        <v>10413</v>
      </c>
    </row>
    <row r="863" spans="1:16" x14ac:dyDescent="0.35">
      <c r="A863" t="s">
        <v>1165</v>
      </c>
      <c r="B863">
        <v>106</v>
      </c>
      <c r="C863">
        <v>52000000</v>
      </c>
      <c r="D863">
        <v>118683135</v>
      </c>
      <c r="E863" t="s">
        <v>25021</v>
      </c>
      <c r="F863" t="s">
        <v>37</v>
      </c>
      <c r="G863" t="s">
        <v>38</v>
      </c>
      <c r="H863">
        <v>5.8</v>
      </c>
      <c r="I863" t="s">
        <v>1671</v>
      </c>
      <c r="J863" t="s">
        <v>3409</v>
      </c>
      <c r="K863" t="s">
        <v>19711</v>
      </c>
    </row>
    <row r="864" spans="1:16" x14ac:dyDescent="0.35">
      <c r="A864" t="s">
        <v>4931</v>
      </c>
      <c r="B864">
        <v>108</v>
      </c>
      <c r="C864">
        <v>52000000</v>
      </c>
      <c r="D864">
        <v>143704210</v>
      </c>
      <c r="E864" t="s">
        <v>25022</v>
      </c>
      <c r="F864" t="s">
        <v>37</v>
      </c>
      <c r="G864" t="s">
        <v>38</v>
      </c>
      <c r="H864">
        <v>6.3</v>
      </c>
      <c r="I864" t="s">
        <v>1671</v>
      </c>
      <c r="J864" t="s">
        <v>18089</v>
      </c>
      <c r="K864" t="s">
        <v>17378</v>
      </c>
      <c r="L864" t="s">
        <v>19711</v>
      </c>
    </row>
    <row r="865" spans="1:13" x14ac:dyDescent="0.35">
      <c r="A865" t="s">
        <v>3303</v>
      </c>
      <c r="B865">
        <v>125</v>
      </c>
      <c r="C865">
        <v>52000000</v>
      </c>
      <c r="D865">
        <v>110476776</v>
      </c>
      <c r="E865" t="s">
        <v>25023</v>
      </c>
      <c r="F865" t="s">
        <v>37</v>
      </c>
      <c r="G865" t="s">
        <v>38</v>
      </c>
      <c r="H865">
        <v>5.7</v>
      </c>
      <c r="I865" t="s">
        <v>1671</v>
      </c>
      <c r="J865" t="s">
        <v>19711</v>
      </c>
    </row>
    <row r="866" spans="1:13" x14ac:dyDescent="0.35">
      <c r="A866" t="s">
        <v>4939</v>
      </c>
      <c r="B866">
        <v>107</v>
      </c>
      <c r="C866">
        <v>50000000</v>
      </c>
      <c r="D866">
        <v>80270227</v>
      </c>
      <c r="E866" t="s">
        <v>25024</v>
      </c>
      <c r="F866" t="s">
        <v>37</v>
      </c>
      <c r="G866" t="s">
        <v>38</v>
      </c>
      <c r="H866">
        <v>5.0999999999999996</v>
      </c>
      <c r="I866" t="s">
        <v>1325</v>
      </c>
      <c r="J866" t="s">
        <v>953</v>
      </c>
      <c r="K866" t="s">
        <v>1671</v>
      </c>
    </row>
    <row r="867" spans="1:13" x14ac:dyDescent="0.35">
      <c r="A867" t="s">
        <v>4945</v>
      </c>
      <c r="B867">
        <v>215</v>
      </c>
      <c r="C867">
        <v>52000000</v>
      </c>
      <c r="D867">
        <v>36385763</v>
      </c>
      <c r="E867" t="s">
        <v>25025</v>
      </c>
      <c r="F867" t="s">
        <v>37</v>
      </c>
      <c r="G867" t="s">
        <v>38</v>
      </c>
      <c r="H867">
        <v>7.6</v>
      </c>
      <c r="I867" t="s">
        <v>3409</v>
      </c>
      <c r="J867" t="s">
        <v>25958</v>
      </c>
    </row>
    <row r="868" spans="1:13" x14ac:dyDescent="0.35">
      <c r="A868" t="s">
        <v>4950</v>
      </c>
      <c r="B868">
        <v>118</v>
      </c>
      <c r="C868">
        <v>52000000</v>
      </c>
      <c r="D868">
        <v>37035845</v>
      </c>
      <c r="E868" t="s">
        <v>25026</v>
      </c>
      <c r="F868" t="s">
        <v>37</v>
      </c>
      <c r="G868" t="s">
        <v>38</v>
      </c>
      <c r="H868">
        <v>6.4</v>
      </c>
      <c r="I868" t="s">
        <v>1671</v>
      </c>
      <c r="J868" t="s">
        <v>1266</v>
      </c>
    </row>
    <row r="869" spans="1:13" x14ac:dyDescent="0.35">
      <c r="A869" t="s">
        <v>4955</v>
      </c>
      <c r="B869">
        <v>118</v>
      </c>
      <c r="C869">
        <v>52000000</v>
      </c>
      <c r="D869">
        <v>34580635</v>
      </c>
      <c r="E869" t="s">
        <v>25027</v>
      </c>
      <c r="F869" t="s">
        <v>37</v>
      </c>
      <c r="G869" t="s">
        <v>56</v>
      </c>
      <c r="H869">
        <v>7.4</v>
      </c>
      <c r="I869" t="s">
        <v>13307</v>
      </c>
      <c r="J869" t="s">
        <v>1671</v>
      </c>
      <c r="K869" t="s">
        <v>3409</v>
      </c>
    </row>
    <row r="870" spans="1:13" x14ac:dyDescent="0.35">
      <c r="A870" t="s">
        <v>487</v>
      </c>
      <c r="B870">
        <v>178</v>
      </c>
      <c r="C870">
        <v>52000000</v>
      </c>
      <c r="D870">
        <v>42438300</v>
      </c>
      <c r="E870" t="s">
        <v>25028</v>
      </c>
      <c r="F870" t="s">
        <v>37</v>
      </c>
      <c r="G870" t="s">
        <v>38</v>
      </c>
      <c r="H870">
        <v>8.1999999999999993</v>
      </c>
      <c r="I870" t="s">
        <v>13307</v>
      </c>
      <c r="J870" t="s">
        <v>27949</v>
      </c>
      <c r="K870" t="s">
        <v>3409</v>
      </c>
    </row>
    <row r="871" spans="1:13" x14ac:dyDescent="0.35">
      <c r="A871" t="s">
        <v>4965</v>
      </c>
      <c r="B871">
        <v>92</v>
      </c>
      <c r="C871">
        <v>52000000</v>
      </c>
      <c r="D871">
        <v>23324666</v>
      </c>
      <c r="E871" t="s">
        <v>25029</v>
      </c>
      <c r="F871" t="s">
        <v>37</v>
      </c>
      <c r="G871" t="s">
        <v>1465</v>
      </c>
      <c r="H871">
        <v>6.5</v>
      </c>
      <c r="I871" t="s">
        <v>1325</v>
      </c>
      <c r="J871" t="s">
        <v>10413</v>
      </c>
    </row>
    <row r="872" spans="1:13" x14ac:dyDescent="0.35">
      <c r="A872" t="s">
        <v>4972</v>
      </c>
      <c r="B872">
        <v>104</v>
      </c>
      <c r="C872">
        <v>52000000</v>
      </c>
      <c r="D872">
        <v>23020488</v>
      </c>
      <c r="E872" t="s">
        <v>25030</v>
      </c>
      <c r="F872" t="s">
        <v>37</v>
      </c>
      <c r="G872" t="s">
        <v>38</v>
      </c>
      <c r="H872">
        <v>5.5</v>
      </c>
      <c r="I872" t="s">
        <v>1325</v>
      </c>
      <c r="J872" t="s">
        <v>1671</v>
      </c>
      <c r="K872" t="s">
        <v>1266</v>
      </c>
    </row>
    <row r="873" spans="1:13" x14ac:dyDescent="0.35">
      <c r="A873" t="s">
        <v>3494</v>
      </c>
      <c r="B873">
        <v>116</v>
      </c>
      <c r="C873">
        <v>51000000</v>
      </c>
      <c r="D873">
        <v>90567722</v>
      </c>
      <c r="E873" t="s">
        <v>25031</v>
      </c>
      <c r="F873" t="s">
        <v>37</v>
      </c>
      <c r="G873" t="s">
        <v>38</v>
      </c>
      <c r="H873">
        <v>6.5</v>
      </c>
      <c r="I873" t="s">
        <v>1671</v>
      </c>
    </row>
    <row r="874" spans="1:13" x14ac:dyDescent="0.35">
      <c r="A874" t="s">
        <v>4982</v>
      </c>
      <c r="B874">
        <v>90</v>
      </c>
      <c r="C874">
        <v>51000000</v>
      </c>
      <c r="D874">
        <v>72601713</v>
      </c>
      <c r="E874" t="s">
        <v>25032</v>
      </c>
      <c r="F874" t="s">
        <v>37</v>
      </c>
      <c r="G874" t="s">
        <v>767</v>
      </c>
      <c r="H874">
        <v>5.6</v>
      </c>
      <c r="I874" t="s">
        <v>11526</v>
      </c>
      <c r="J874" t="s">
        <v>1671</v>
      </c>
      <c r="K874" t="s">
        <v>18089</v>
      </c>
    </row>
    <row r="875" spans="1:13" x14ac:dyDescent="0.35">
      <c r="A875" t="s">
        <v>198</v>
      </c>
      <c r="B875">
        <v>130</v>
      </c>
      <c r="C875">
        <v>50000000</v>
      </c>
      <c r="D875">
        <v>296623634</v>
      </c>
      <c r="E875" t="s">
        <v>25033</v>
      </c>
      <c r="F875" t="s">
        <v>37</v>
      </c>
      <c r="G875" t="s">
        <v>38</v>
      </c>
      <c r="H875">
        <v>4.5999999999999996</v>
      </c>
      <c r="I875" t="s">
        <v>953</v>
      </c>
      <c r="J875" t="s">
        <v>3409</v>
      </c>
      <c r="K875" t="s">
        <v>1266</v>
      </c>
      <c r="L875" t="s">
        <v>19711</v>
      </c>
    </row>
    <row r="876" spans="1:13" x14ac:dyDescent="0.35">
      <c r="A876" t="s">
        <v>146</v>
      </c>
      <c r="B876">
        <v>90</v>
      </c>
      <c r="C876">
        <v>60000000</v>
      </c>
      <c r="D876">
        <v>267652016</v>
      </c>
      <c r="E876" t="s">
        <v>25034</v>
      </c>
      <c r="F876" t="s">
        <v>37</v>
      </c>
      <c r="G876" t="s">
        <v>38</v>
      </c>
      <c r="H876">
        <v>7.9</v>
      </c>
      <c r="I876" t="s">
        <v>953</v>
      </c>
      <c r="J876" t="s">
        <v>11526</v>
      </c>
      <c r="K876" t="s">
        <v>1671</v>
      </c>
      <c r="L876" t="s">
        <v>18089</v>
      </c>
      <c r="M876" t="s">
        <v>1266</v>
      </c>
    </row>
    <row r="877" spans="1:13" x14ac:dyDescent="0.35">
      <c r="A877" t="s">
        <v>5001</v>
      </c>
      <c r="B877">
        <v>106</v>
      </c>
      <c r="C877">
        <v>50200000</v>
      </c>
      <c r="D877">
        <v>62453315</v>
      </c>
      <c r="E877" t="s">
        <v>25035</v>
      </c>
      <c r="F877" t="s">
        <v>37</v>
      </c>
      <c r="G877" t="s">
        <v>38</v>
      </c>
      <c r="H877">
        <v>7.1</v>
      </c>
      <c r="I877" t="s">
        <v>19711</v>
      </c>
      <c r="J877" t="s">
        <v>12332</v>
      </c>
      <c r="K877" t="s">
        <v>10413</v>
      </c>
    </row>
    <row r="878" spans="1:13" x14ac:dyDescent="0.35">
      <c r="A878" t="s">
        <v>528</v>
      </c>
      <c r="B878">
        <v>155</v>
      </c>
      <c r="C878">
        <v>48000000</v>
      </c>
      <c r="D878">
        <v>165500000</v>
      </c>
      <c r="E878" t="s">
        <v>25036</v>
      </c>
      <c r="F878" t="s">
        <v>37</v>
      </c>
      <c r="G878" t="s">
        <v>38</v>
      </c>
      <c r="H878">
        <v>6.9</v>
      </c>
      <c r="I878" t="s">
        <v>1325</v>
      </c>
      <c r="J878" t="s">
        <v>953</v>
      </c>
      <c r="K878" t="s">
        <v>3409</v>
      </c>
      <c r="L878" t="s">
        <v>19711</v>
      </c>
    </row>
    <row r="879" spans="1:13" x14ac:dyDescent="0.35">
      <c r="A879" t="s">
        <v>3347</v>
      </c>
      <c r="B879">
        <v>139</v>
      </c>
      <c r="C879">
        <v>50000000</v>
      </c>
      <c r="D879">
        <v>153620822</v>
      </c>
      <c r="E879" t="s">
        <v>25037</v>
      </c>
      <c r="F879" t="s">
        <v>37</v>
      </c>
      <c r="G879" t="s">
        <v>38</v>
      </c>
      <c r="H879">
        <v>7.3</v>
      </c>
      <c r="I879" t="s">
        <v>1671</v>
      </c>
      <c r="J879" t="s">
        <v>3409</v>
      </c>
      <c r="K879" t="s">
        <v>19711</v>
      </c>
      <c r="L879" t="s">
        <v>27948</v>
      </c>
    </row>
    <row r="880" spans="1:13" x14ac:dyDescent="0.35">
      <c r="A880" t="s">
        <v>2513</v>
      </c>
      <c r="B880">
        <v>112</v>
      </c>
      <c r="C880">
        <v>50000000</v>
      </c>
      <c r="D880">
        <v>218628680</v>
      </c>
      <c r="E880" t="s">
        <v>25038</v>
      </c>
      <c r="F880" t="s">
        <v>37</v>
      </c>
      <c r="G880" t="s">
        <v>38</v>
      </c>
      <c r="H880">
        <v>7</v>
      </c>
      <c r="I880" t="s">
        <v>1671</v>
      </c>
      <c r="J880" t="s">
        <v>1266</v>
      </c>
    </row>
    <row r="881" spans="1:13" x14ac:dyDescent="0.35">
      <c r="A881" t="s">
        <v>1413</v>
      </c>
      <c r="B881">
        <v>139</v>
      </c>
      <c r="C881">
        <v>50000000</v>
      </c>
      <c r="D881">
        <v>147637474</v>
      </c>
      <c r="E881" t="s">
        <v>25039</v>
      </c>
      <c r="F881" t="s">
        <v>37</v>
      </c>
      <c r="G881" t="s">
        <v>38</v>
      </c>
      <c r="H881">
        <v>7.7</v>
      </c>
      <c r="I881" t="s">
        <v>1671</v>
      </c>
      <c r="J881" t="s">
        <v>3409</v>
      </c>
      <c r="K881" t="s">
        <v>19711</v>
      </c>
    </row>
    <row r="882" spans="1:13" x14ac:dyDescent="0.35">
      <c r="A882" t="s">
        <v>514</v>
      </c>
      <c r="B882">
        <v>115</v>
      </c>
      <c r="C882">
        <v>50000000</v>
      </c>
      <c r="D882">
        <v>135014968</v>
      </c>
      <c r="E882" t="s">
        <v>25040</v>
      </c>
      <c r="F882" t="s">
        <v>37</v>
      </c>
      <c r="G882" t="s">
        <v>38</v>
      </c>
      <c r="H882">
        <v>6.7</v>
      </c>
      <c r="I882" t="s">
        <v>13307</v>
      </c>
      <c r="J882" t="s">
        <v>1671</v>
      </c>
      <c r="K882" t="s">
        <v>3409</v>
      </c>
      <c r="L882" t="s">
        <v>19711</v>
      </c>
    </row>
    <row r="883" spans="1:13" x14ac:dyDescent="0.35">
      <c r="A883" t="s">
        <v>1751</v>
      </c>
      <c r="B883">
        <v>143</v>
      </c>
      <c r="C883">
        <v>50000000</v>
      </c>
      <c r="D883">
        <v>2175312</v>
      </c>
      <c r="E883" t="s">
        <v>25041</v>
      </c>
      <c r="F883" t="s">
        <v>37</v>
      </c>
      <c r="G883" t="s">
        <v>38</v>
      </c>
      <c r="H883">
        <v>6.3</v>
      </c>
      <c r="I883" t="s">
        <v>1671</v>
      </c>
    </row>
    <row r="884" spans="1:13" x14ac:dyDescent="0.35">
      <c r="A884" t="s">
        <v>2785</v>
      </c>
      <c r="B884">
        <v>96</v>
      </c>
      <c r="C884">
        <v>50000000</v>
      </c>
      <c r="D884">
        <v>126203320</v>
      </c>
      <c r="E884" t="s">
        <v>25042</v>
      </c>
      <c r="F884" t="s">
        <v>37</v>
      </c>
      <c r="G884" t="s">
        <v>38</v>
      </c>
      <c r="H884">
        <v>5.8</v>
      </c>
      <c r="I884" t="s">
        <v>1671</v>
      </c>
      <c r="J884" t="s">
        <v>19711</v>
      </c>
    </row>
    <row r="885" spans="1:13" x14ac:dyDescent="0.35">
      <c r="A885" t="s">
        <v>351</v>
      </c>
      <c r="B885">
        <v>112</v>
      </c>
      <c r="C885">
        <v>50000000</v>
      </c>
      <c r="D885">
        <v>126975169</v>
      </c>
      <c r="E885" t="s">
        <v>25043</v>
      </c>
      <c r="F885" t="s">
        <v>37</v>
      </c>
      <c r="G885" t="s">
        <v>38</v>
      </c>
      <c r="H885">
        <v>7.1</v>
      </c>
      <c r="I885" t="s">
        <v>27947</v>
      </c>
      <c r="J885" t="s">
        <v>12332</v>
      </c>
      <c r="K885" t="s">
        <v>10413</v>
      </c>
    </row>
    <row r="886" spans="1:13" x14ac:dyDescent="0.35">
      <c r="A886" t="s">
        <v>1526</v>
      </c>
      <c r="B886">
        <v>131</v>
      </c>
      <c r="C886">
        <v>52000000</v>
      </c>
      <c r="D886">
        <v>125548685</v>
      </c>
      <c r="E886" t="s">
        <v>25044</v>
      </c>
      <c r="F886" t="s">
        <v>37</v>
      </c>
      <c r="G886" t="s">
        <v>38</v>
      </c>
      <c r="H886">
        <v>7.3</v>
      </c>
      <c r="I886" t="s">
        <v>13307</v>
      </c>
      <c r="J886" t="s">
        <v>3409</v>
      </c>
    </row>
    <row r="887" spans="1:13" x14ac:dyDescent="0.35">
      <c r="A887" t="s">
        <v>4239</v>
      </c>
      <c r="B887">
        <v>116</v>
      </c>
      <c r="C887">
        <v>50000000</v>
      </c>
      <c r="D887">
        <v>105807520</v>
      </c>
      <c r="E887" t="s">
        <v>25045</v>
      </c>
      <c r="F887" t="s">
        <v>37</v>
      </c>
      <c r="G887" t="s">
        <v>38</v>
      </c>
      <c r="H887">
        <v>6.4</v>
      </c>
      <c r="I887" t="s">
        <v>1671</v>
      </c>
      <c r="J887" t="s">
        <v>19711</v>
      </c>
    </row>
    <row r="888" spans="1:13" x14ac:dyDescent="0.35">
      <c r="A888" t="s">
        <v>2099</v>
      </c>
      <c r="B888">
        <v>112</v>
      </c>
      <c r="C888">
        <v>50000000</v>
      </c>
      <c r="D888">
        <v>191616238</v>
      </c>
      <c r="E888" t="s">
        <v>25046</v>
      </c>
      <c r="F888" t="s">
        <v>37</v>
      </c>
      <c r="G888" t="s">
        <v>38</v>
      </c>
      <c r="H888">
        <v>7.1</v>
      </c>
      <c r="I888" t="s">
        <v>1325</v>
      </c>
      <c r="J888" t="s">
        <v>1671</v>
      </c>
      <c r="K888" t="s">
        <v>27949</v>
      </c>
    </row>
    <row r="889" spans="1:13" x14ac:dyDescent="0.35">
      <c r="A889" t="s">
        <v>5050</v>
      </c>
      <c r="B889">
        <v>123</v>
      </c>
      <c r="C889">
        <v>60000000</v>
      </c>
      <c r="D889">
        <v>105264608</v>
      </c>
      <c r="E889" t="s">
        <v>25047</v>
      </c>
      <c r="F889" t="s">
        <v>37</v>
      </c>
      <c r="G889" t="s">
        <v>38</v>
      </c>
      <c r="H889">
        <v>7.6</v>
      </c>
      <c r="I889" t="s">
        <v>3409</v>
      </c>
      <c r="J889" t="s">
        <v>1266</v>
      </c>
      <c r="K889" t="s">
        <v>6403</v>
      </c>
    </row>
    <row r="890" spans="1:13" x14ac:dyDescent="0.35">
      <c r="A890" t="s">
        <v>1165</v>
      </c>
      <c r="B890">
        <v>104</v>
      </c>
      <c r="C890">
        <v>70000000</v>
      </c>
      <c r="D890">
        <v>97680195</v>
      </c>
      <c r="E890" t="s">
        <v>25048</v>
      </c>
      <c r="F890" t="s">
        <v>37</v>
      </c>
      <c r="G890" t="s">
        <v>38</v>
      </c>
      <c r="H890">
        <v>6.8</v>
      </c>
      <c r="I890" t="s">
        <v>1671</v>
      </c>
      <c r="J890" t="s">
        <v>19711</v>
      </c>
    </row>
    <row r="891" spans="1:13" x14ac:dyDescent="0.35">
      <c r="A891" t="s">
        <v>5059</v>
      </c>
      <c r="B891">
        <v>107</v>
      </c>
      <c r="C891">
        <v>50000000</v>
      </c>
      <c r="D891">
        <v>126088877</v>
      </c>
      <c r="E891" t="s">
        <v>25049</v>
      </c>
      <c r="F891" t="s">
        <v>37</v>
      </c>
      <c r="G891" t="s">
        <v>38</v>
      </c>
      <c r="H891">
        <v>6.6</v>
      </c>
      <c r="I891" t="s">
        <v>1325</v>
      </c>
      <c r="J891" t="s">
        <v>1671</v>
      </c>
      <c r="K891" t="s">
        <v>27949</v>
      </c>
    </row>
    <row r="892" spans="1:13" x14ac:dyDescent="0.35">
      <c r="A892" t="s">
        <v>1252</v>
      </c>
      <c r="B892">
        <v>124</v>
      </c>
      <c r="C892">
        <v>50000000</v>
      </c>
      <c r="D892">
        <v>91030827</v>
      </c>
      <c r="E892" t="s">
        <v>25050</v>
      </c>
      <c r="F892" t="s">
        <v>37</v>
      </c>
      <c r="G892" t="s">
        <v>38</v>
      </c>
      <c r="H892">
        <v>6.7</v>
      </c>
      <c r="I892" t="s">
        <v>1671</v>
      </c>
      <c r="J892" t="s">
        <v>3409</v>
      </c>
    </row>
    <row r="893" spans="1:13" x14ac:dyDescent="0.35">
      <c r="A893" t="s">
        <v>4516</v>
      </c>
      <c r="B893">
        <v>96</v>
      </c>
      <c r="C893">
        <v>50000000</v>
      </c>
      <c r="D893">
        <v>150315155</v>
      </c>
      <c r="E893" t="s">
        <v>25051</v>
      </c>
      <c r="F893" t="s">
        <v>37</v>
      </c>
      <c r="G893" t="s">
        <v>38</v>
      </c>
      <c r="H893">
        <v>6.1</v>
      </c>
      <c r="I893" t="s">
        <v>1671</v>
      </c>
      <c r="J893" t="s">
        <v>18089</v>
      </c>
    </row>
    <row r="894" spans="1:13" x14ac:dyDescent="0.35">
      <c r="A894" t="s">
        <v>157</v>
      </c>
      <c r="B894">
        <v>125</v>
      </c>
      <c r="C894">
        <v>50000000</v>
      </c>
      <c r="D894">
        <v>127997349</v>
      </c>
      <c r="E894" t="s">
        <v>25052</v>
      </c>
      <c r="F894" t="s">
        <v>37</v>
      </c>
      <c r="G894" t="s">
        <v>38</v>
      </c>
      <c r="H894">
        <v>6</v>
      </c>
      <c r="I894" t="s">
        <v>953</v>
      </c>
      <c r="J894" t="s">
        <v>1671</v>
      </c>
      <c r="K894" t="s">
        <v>3409</v>
      </c>
      <c r="L894" t="s">
        <v>1266</v>
      </c>
      <c r="M894" t="s">
        <v>17378</v>
      </c>
    </row>
    <row r="895" spans="1:13" x14ac:dyDescent="0.35">
      <c r="A895" t="s">
        <v>5076</v>
      </c>
      <c r="B895">
        <v>129</v>
      </c>
      <c r="C895">
        <v>45000000</v>
      </c>
      <c r="D895">
        <v>88504640</v>
      </c>
      <c r="E895" t="s">
        <v>25053</v>
      </c>
      <c r="F895" t="s">
        <v>37</v>
      </c>
      <c r="G895" t="s">
        <v>38</v>
      </c>
      <c r="H895">
        <v>7.6</v>
      </c>
      <c r="I895" t="s">
        <v>27949</v>
      </c>
      <c r="J895" t="s">
        <v>3409</v>
      </c>
      <c r="K895" t="s">
        <v>27947</v>
      </c>
      <c r="L895" t="s">
        <v>10413</v>
      </c>
    </row>
    <row r="896" spans="1:13" x14ac:dyDescent="0.35">
      <c r="A896" t="s">
        <v>5081</v>
      </c>
      <c r="B896">
        <v>90</v>
      </c>
      <c r="C896">
        <v>50000000</v>
      </c>
      <c r="D896">
        <v>81517441</v>
      </c>
      <c r="E896" t="s">
        <v>25054</v>
      </c>
      <c r="F896" t="s">
        <v>37</v>
      </c>
      <c r="G896" t="s">
        <v>38</v>
      </c>
      <c r="H896">
        <v>7.1</v>
      </c>
      <c r="I896" t="s">
        <v>1325</v>
      </c>
      <c r="J896" t="s">
        <v>27949</v>
      </c>
      <c r="K896" t="s">
        <v>3409</v>
      </c>
      <c r="L896" t="s">
        <v>10413</v>
      </c>
    </row>
    <row r="897" spans="1:14" x14ac:dyDescent="0.35">
      <c r="A897" t="s">
        <v>5087</v>
      </c>
      <c r="B897">
        <v>109</v>
      </c>
      <c r="C897">
        <v>50000000</v>
      </c>
      <c r="D897">
        <v>81022333</v>
      </c>
      <c r="E897" t="s">
        <v>25055</v>
      </c>
      <c r="F897" t="s">
        <v>37</v>
      </c>
      <c r="G897" t="s">
        <v>38</v>
      </c>
      <c r="H897">
        <v>5</v>
      </c>
      <c r="I897" t="s">
        <v>1325</v>
      </c>
      <c r="J897" t="s">
        <v>953</v>
      </c>
      <c r="K897" t="s">
        <v>27947</v>
      </c>
      <c r="L897" t="s">
        <v>12332</v>
      </c>
    </row>
    <row r="898" spans="1:14" x14ac:dyDescent="0.35">
      <c r="A898" t="s">
        <v>1039</v>
      </c>
      <c r="B898">
        <v>121</v>
      </c>
      <c r="C898">
        <v>50000000</v>
      </c>
      <c r="D898">
        <v>79948113</v>
      </c>
      <c r="E898" t="s">
        <v>25056</v>
      </c>
      <c r="F898" t="s">
        <v>37</v>
      </c>
      <c r="G898" t="s">
        <v>38</v>
      </c>
      <c r="H898">
        <v>6.2</v>
      </c>
      <c r="I898" t="s">
        <v>3409</v>
      </c>
      <c r="J898" t="s">
        <v>27947</v>
      </c>
      <c r="K898" t="s">
        <v>12332</v>
      </c>
      <c r="L898" t="s">
        <v>10413</v>
      </c>
    </row>
    <row r="899" spans="1:14" x14ac:dyDescent="0.35">
      <c r="A899" t="s">
        <v>4673</v>
      </c>
      <c r="B899">
        <v>95</v>
      </c>
      <c r="C899">
        <v>50000000</v>
      </c>
      <c r="D899">
        <v>88658172</v>
      </c>
      <c r="E899" t="s">
        <v>25057</v>
      </c>
      <c r="F899" t="s">
        <v>37</v>
      </c>
      <c r="G899" t="s">
        <v>38</v>
      </c>
      <c r="H899">
        <v>5.6</v>
      </c>
      <c r="I899" t="s">
        <v>1671</v>
      </c>
      <c r="J899" t="s">
        <v>19711</v>
      </c>
    </row>
    <row r="900" spans="1:14" x14ac:dyDescent="0.35">
      <c r="A900" t="s">
        <v>3739</v>
      </c>
      <c r="B900">
        <v>118</v>
      </c>
      <c r="C900">
        <v>50000000</v>
      </c>
      <c r="D900">
        <v>84244877</v>
      </c>
      <c r="E900" t="s">
        <v>25058</v>
      </c>
      <c r="F900" t="s">
        <v>37</v>
      </c>
      <c r="G900" t="s">
        <v>38</v>
      </c>
      <c r="H900">
        <v>7.4</v>
      </c>
      <c r="I900" t="s">
        <v>1671</v>
      </c>
      <c r="J900" t="s">
        <v>3409</v>
      </c>
      <c r="K900" t="s">
        <v>19711</v>
      </c>
    </row>
    <row r="901" spans="1:14" x14ac:dyDescent="0.35">
      <c r="A901" t="s">
        <v>5111</v>
      </c>
      <c r="B901">
        <v>80</v>
      </c>
      <c r="C901">
        <v>35000000</v>
      </c>
      <c r="D901">
        <v>75367693</v>
      </c>
      <c r="E901" t="s">
        <v>25059</v>
      </c>
      <c r="F901" t="s">
        <v>37</v>
      </c>
      <c r="G901" t="s">
        <v>38</v>
      </c>
      <c r="H901">
        <v>5</v>
      </c>
      <c r="I901" t="s">
        <v>11526</v>
      </c>
      <c r="J901" t="s">
        <v>1671</v>
      </c>
      <c r="K901" t="s">
        <v>18089</v>
      </c>
      <c r="L901" t="s">
        <v>1266</v>
      </c>
    </row>
    <row r="902" spans="1:14" x14ac:dyDescent="0.35">
      <c r="A902" t="s">
        <v>5117</v>
      </c>
      <c r="B902">
        <v>99</v>
      </c>
      <c r="C902">
        <v>60000000</v>
      </c>
      <c r="D902">
        <v>73701902</v>
      </c>
      <c r="E902" t="s">
        <v>25060</v>
      </c>
      <c r="F902" t="s">
        <v>37</v>
      </c>
      <c r="G902" t="s">
        <v>38</v>
      </c>
      <c r="H902">
        <v>5.2</v>
      </c>
      <c r="I902" t="s">
        <v>1671</v>
      </c>
      <c r="J902" t="s">
        <v>18089</v>
      </c>
    </row>
    <row r="903" spans="1:14" x14ac:dyDescent="0.35">
      <c r="A903" t="s">
        <v>5121</v>
      </c>
      <c r="B903">
        <v>133</v>
      </c>
      <c r="C903">
        <v>50000000</v>
      </c>
      <c r="D903">
        <v>75605492</v>
      </c>
      <c r="E903" t="s">
        <v>25061</v>
      </c>
      <c r="F903" t="s">
        <v>37</v>
      </c>
      <c r="G903" t="s">
        <v>38</v>
      </c>
      <c r="H903">
        <v>7.6</v>
      </c>
      <c r="I903" t="s">
        <v>13307</v>
      </c>
      <c r="J903" t="s">
        <v>3409</v>
      </c>
      <c r="K903" t="s">
        <v>27948</v>
      </c>
    </row>
    <row r="904" spans="1:14" x14ac:dyDescent="0.35">
      <c r="A904" t="s">
        <v>710</v>
      </c>
      <c r="B904">
        <v>127</v>
      </c>
      <c r="C904">
        <v>50000000</v>
      </c>
      <c r="D904">
        <v>67823573</v>
      </c>
      <c r="E904" t="s">
        <v>25062</v>
      </c>
      <c r="F904" t="s">
        <v>37</v>
      </c>
      <c r="G904" t="s">
        <v>38</v>
      </c>
      <c r="H904">
        <v>6.6</v>
      </c>
      <c r="I904" t="s">
        <v>1325</v>
      </c>
      <c r="J904" t="s">
        <v>3409</v>
      </c>
      <c r="K904" t="s">
        <v>10413</v>
      </c>
    </row>
    <row r="905" spans="1:14" x14ac:dyDescent="0.35">
      <c r="A905" t="s">
        <v>5128</v>
      </c>
      <c r="B905">
        <v>106</v>
      </c>
      <c r="C905">
        <v>50000000</v>
      </c>
      <c r="D905">
        <v>91439400</v>
      </c>
      <c r="E905" t="s">
        <v>25063</v>
      </c>
      <c r="F905" t="s">
        <v>37</v>
      </c>
      <c r="G905" t="s">
        <v>56</v>
      </c>
      <c r="H905">
        <v>7</v>
      </c>
      <c r="I905" t="s">
        <v>1325</v>
      </c>
      <c r="J905" t="s">
        <v>27947</v>
      </c>
      <c r="K905" t="s">
        <v>10413</v>
      </c>
    </row>
    <row r="906" spans="1:14" x14ac:dyDescent="0.35">
      <c r="A906" t="s">
        <v>5133</v>
      </c>
      <c r="B906">
        <v>98</v>
      </c>
      <c r="C906">
        <v>65000000</v>
      </c>
      <c r="D906">
        <v>67128202</v>
      </c>
      <c r="E906" t="s">
        <v>25064</v>
      </c>
      <c r="F906" t="s">
        <v>37</v>
      </c>
      <c r="G906" t="s">
        <v>38</v>
      </c>
      <c r="H906">
        <v>5.7</v>
      </c>
      <c r="I906" t="s">
        <v>1325</v>
      </c>
      <c r="J906" t="s">
        <v>953</v>
      </c>
      <c r="K906" t="s">
        <v>18089</v>
      </c>
      <c r="L906" t="s">
        <v>1266</v>
      </c>
      <c r="M906" t="s">
        <v>12332</v>
      </c>
      <c r="N906" t="s">
        <v>10413</v>
      </c>
    </row>
    <row r="907" spans="1:14" x14ac:dyDescent="0.35">
      <c r="A907" t="s">
        <v>5139</v>
      </c>
      <c r="B907">
        <v>132</v>
      </c>
      <c r="C907">
        <v>54000000</v>
      </c>
      <c r="D907">
        <v>70496802</v>
      </c>
      <c r="E907" t="s">
        <v>25065</v>
      </c>
      <c r="F907" t="s">
        <v>37</v>
      </c>
      <c r="G907" t="s">
        <v>38</v>
      </c>
      <c r="H907">
        <v>8.1999999999999993</v>
      </c>
      <c r="I907" t="s">
        <v>1325</v>
      </c>
      <c r="J907" t="s">
        <v>3409</v>
      </c>
      <c r="K907" t="s">
        <v>10413</v>
      </c>
    </row>
    <row r="908" spans="1:14" x14ac:dyDescent="0.35">
      <c r="A908" t="s">
        <v>4950</v>
      </c>
      <c r="B908">
        <v>114</v>
      </c>
      <c r="C908">
        <v>50000000</v>
      </c>
      <c r="D908">
        <v>60470220</v>
      </c>
      <c r="E908" t="s">
        <v>25066</v>
      </c>
      <c r="F908" t="s">
        <v>37</v>
      </c>
      <c r="G908" t="s">
        <v>38</v>
      </c>
      <c r="H908">
        <v>6.2</v>
      </c>
      <c r="I908" t="s">
        <v>1325</v>
      </c>
      <c r="J908" t="s">
        <v>953</v>
      </c>
      <c r="K908" t="s">
        <v>1671</v>
      </c>
    </row>
    <row r="909" spans="1:14" x14ac:dyDescent="0.35">
      <c r="A909" t="s">
        <v>5154</v>
      </c>
      <c r="B909">
        <v>78</v>
      </c>
      <c r="C909">
        <v>50000000</v>
      </c>
      <c r="D909">
        <v>58336565</v>
      </c>
      <c r="E909" t="s">
        <v>25067</v>
      </c>
      <c r="F909" t="s">
        <v>37</v>
      </c>
      <c r="G909" t="s">
        <v>38</v>
      </c>
      <c r="H909">
        <v>6.6</v>
      </c>
      <c r="I909" t="s">
        <v>953</v>
      </c>
      <c r="J909" t="s">
        <v>11526</v>
      </c>
      <c r="K909" t="s">
        <v>1671</v>
      </c>
      <c r="L909" t="s">
        <v>18089</v>
      </c>
    </row>
    <row r="910" spans="1:14" x14ac:dyDescent="0.35">
      <c r="A910" t="s">
        <v>5158</v>
      </c>
      <c r="B910">
        <v>101</v>
      </c>
      <c r="C910">
        <v>50000000</v>
      </c>
      <c r="D910">
        <v>66002004</v>
      </c>
      <c r="E910" t="s">
        <v>25068</v>
      </c>
      <c r="F910" t="s">
        <v>37</v>
      </c>
      <c r="G910" t="s">
        <v>38</v>
      </c>
      <c r="H910">
        <v>4.7</v>
      </c>
      <c r="I910" t="s">
        <v>953</v>
      </c>
      <c r="J910" t="s">
        <v>1671</v>
      </c>
      <c r="K910" t="s">
        <v>18089</v>
      </c>
      <c r="L910" t="s">
        <v>1266</v>
      </c>
      <c r="M910" t="s">
        <v>19711</v>
      </c>
      <c r="N910" t="s">
        <v>27948</v>
      </c>
    </row>
    <row r="911" spans="1:14" x14ac:dyDescent="0.35">
      <c r="A911" t="s">
        <v>5164</v>
      </c>
      <c r="B911">
        <v>113</v>
      </c>
      <c r="C911">
        <v>50000000</v>
      </c>
      <c r="D911">
        <v>54997476</v>
      </c>
      <c r="E911" t="s">
        <v>25069</v>
      </c>
      <c r="F911" t="s">
        <v>37</v>
      </c>
      <c r="G911" t="s">
        <v>38</v>
      </c>
      <c r="H911">
        <v>6.3</v>
      </c>
      <c r="I911" t="s">
        <v>27949</v>
      </c>
      <c r="J911" t="s">
        <v>3409</v>
      </c>
      <c r="K911" t="s">
        <v>27947</v>
      </c>
      <c r="L911" t="s">
        <v>10413</v>
      </c>
    </row>
    <row r="912" spans="1:14" x14ac:dyDescent="0.35">
      <c r="A912" t="s">
        <v>5170</v>
      </c>
      <c r="B912">
        <v>98</v>
      </c>
      <c r="C912">
        <v>50000000</v>
      </c>
      <c r="D912">
        <v>55682070</v>
      </c>
      <c r="E912" t="s">
        <v>25070</v>
      </c>
      <c r="F912" t="s">
        <v>37</v>
      </c>
      <c r="G912" t="s">
        <v>767</v>
      </c>
      <c r="H912">
        <v>6.1</v>
      </c>
      <c r="I912" t="s">
        <v>1325</v>
      </c>
      <c r="J912" t="s">
        <v>1266</v>
      </c>
      <c r="K912" t="s">
        <v>6403</v>
      </c>
    </row>
    <row r="913" spans="1:14" x14ac:dyDescent="0.35">
      <c r="A913" t="s">
        <v>5175</v>
      </c>
      <c r="B913">
        <v>124</v>
      </c>
      <c r="C913">
        <v>50000000</v>
      </c>
      <c r="D913">
        <v>52752475</v>
      </c>
      <c r="E913" t="s">
        <v>25071</v>
      </c>
      <c r="F913" t="s">
        <v>37</v>
      </c>
      <c r="G913" t="s">
        <v>38</v>
      </c>
      <c r="H913">
        <v>6.7</v>
      </c>
      <c r="I913" t="s">
        <v>3409</v>
      </c>
      <c r="J913" t="s">
        <v>10413</v>
      </c>
    </row>
    <row r="914" spans="1:14" x14ac:dyDescent="0.35">
      <c r="A914" t="s">
        <v>2641</v>
      </c>
      <c r="B914">
        <v>109</v>
      </c>
      <c r="C914">
        <v>60000000</v>
      </c>
      <c r="D914">
        <v>55092830</v>
      </c>
      <c r="E914" t="s">
        <v>25072</v>
      </c>
      <c r="F914" t="s">
        <v>37</v>
      </c>
      <c r="G914" t="s">
        <v>38</v>
      </c>
      <c r="H914">
        <v>6.1</v>
      </c>
      <c r="I914" t="s">
        <v>1325</v>
      </c>
      <c r="J914" t="s">
        <v>953</v>
      </c>
      <c r="K914" t="s">
        <v>12332</v>
      </c>
      <c r="L914" t="s">
        <v>10413</v>
      </c>
    </row>
    <row r="915" spans="1:14" x14ac:dyDescent="0.35">
      <c r="A915" t="s">
        <v>5188</v>
      </c>
      <c r="B915">
        <v>128</v>
      </c>
      <c r="C915">
        <v>50000000</v>
      </c>
      <c r="D915">
        <v>50815288</v>
      </c>
      <c r="E915" t="s">
        <v>25073</v>
      </c>
      <c r="F915" t="s">
        <v>37</v>
      </c>
      <c r="G915" t="s">
        <v>38</v>
      </c>
      <c r="H915">
        <v>7</v>
      </c>
      <c r="I915" t="s">
        <v>3409</v>
      </c>
      <c r="J915" t="s">
        <v>10413</v>
      </c>
    </row>
    <row r="916" spans="1:14" x14ac:dyDescent="0.35">
      <c r="A916" t="s">
        <v>278</v>
      </c>
      <c r="B916">
        <v>144</v>
      </c>
      <c r="C916">
        <v>50000000</v>
      </c>
      <c r="D916">
        <v>52822418</v>
      </c>
      <c r="E916" t="s">
        <v>25074</v>
      </c>
      <c r="F916" t="s">
        <v>37</v>
      </c>
      <c r="G916" t="s">
        <v>38</v>
      </c>
      <c r="H916">
        <v>7.4</v>
      </c>
      <c r="I916" t="s">
        <v>1325</v>
      </c>
      <c r="J916" t="s">
        <v>3409</v>
      </c>
      <c r="K916" t="s">
        <v>10413</v>
      </c>
      <c r="L916" t="s">
        <v>25958</v>
      </c>
    </row>
    <row r="917" spans="1:14" x14ac:dyDescent="0.35">
      <c r="A917" t="s">
        <v>5199</v>
      </c>
      <c r="B917">
        <v>95</v>
      </c>
      <c r="C917">
        <v>50000000</v>
      </c>
      <c r="D917">
        <v>50150619</v>
      </c>
      <c r="E917" t="s">
        <v>25075</v>
      </c>
      <c r="F917" t="s">
        <v>37</v>
      </c>
      <c r="G917" t="s">
        <v>38</v>
      </c>
      <c r="H917">
        <v>7.3</v>
      </c>
      <c r="I917" t="s">
        <v>953</v>
      </c>
      <c r="J917" t="s">
        <v>11526</v>
      </c>
      <c r="K917" t="s">
        <v>1671</v>
      </c>
      <c r="L917" t="s">
        <v>18089</v>
      </c>
      <c r="M917" t="s">
        <v>1266</v>
      </c>
      <c r="N917" t="s">
        <v>19711</v>
      </c>
    </row>
    <row r="918" spans="1:14" x14ac:dyDescent="0.35">
      <c r="A918" t="s">
        <v>5204</v>
      </c>
      <c r="B918">
        <v>105</v>
      </c>
      <c r="C918">
        <v>50000000</v>
      </c>
      <c r="D918">
        <v>48745150</v>
      </c>
      <c r="E918" t="s">
        <v>25076</v>
      </c>
      <c r="F918" t="s">
        <v>37</v>
      </c>
      <c r="G918" t="s">
        <v>38</v>
      </c>
      <c r="H918">
        <v>5.8</v>
      </c>
      <c r="I918" t="s">
        <v>27949</v>
      </c>
      <c r="J918" t="s">
        <v>10413</v>
      </c>
    </row>
    <row r="919" spans="1:14" x14ac:dyDescent="0.35">
      <c r="A919" t="s">
        <v>3694</v>
      </c>
      <c r="B919">
        <v>121</v>
      </c>
      <c r="C919">
        <v>50000000</v>
      </c>
      <c r="D919">
        <v>50007168</v>
      </c>
      <c r="E919" t="s">
        <v>25077</v>
      </c>
      <c r="F919" t="s">
        <v>37</v>
      </c>
      <c r="G919" t="s">
        <v>38</v>
      </c>
      <c r="H919">
        <v>6.7</v>
      </c>
      <c r="I919" t="s">
        <v>1325</v>
      </c>
      <c r="J919" t="s">
        <v>27949</v>
      </c>
      <c r="K919" t="s">
        <v>3409</v>
      </c>
      <c r="L919" t="s">
        <v>10413</v>
      </c>
    </row>
    <row r="920" spans="1:14" x14ac:dyDescent="0.35">
      <c r="A920" t="s">
        <v>187</v>
      </c>
      <c r="B920">
        <v>125</v>
      </c>
      <c r="C920">
        <v>50000000</v>
      </c>
      <c r="D920">
        <v>48154732</v>
      </c>
      <c r="E920" t="s">
        <v>25078</v>
      </c>
      <c r="F920" t="s">
        <v>37</v>
      </c>
      <c r="G920" t="s">
        <v>38</v>
      </c>
      <c r="H920">
        <v>5.8</v>
      </c>
      <c r="I920" t="s">
        <v>1325</v>
      </c>
      <c r="J920" t="s">
        <v>3409</v>
      </c>
      <c r="K920" t="s">
        <v>25958</v>
      </c>
    </row>
    <row r="921" spans="1:14" x14ac:dyDescent="0.35">
      <c r="A921" t="s">
        <v>685</v>
      </c>
      <c r="B921">
        <v>129</v>
      </c>
      <c r="C921">
        <v>50000000</v>
      </c>
      <c r="D921">
        <v>48265581</v>
      </c>
      <c r="E921" t="s">
        <v>25079</v>
      </c>
      <c r="F921" t="s">
        <v>37</v>
      </c>
      <c r="G921" t="s">
        <v>38</v>
      </c>
      <c r="H921">
        <v>7.8</v>
      </c>
      <c r="I921" t="s">
        <v>3409</v>
      </c>
      <c r="J921" t="s">
        <v>27947</v>
      </c>
      <c r="K921" t="s">
        <v>10413</v>
      </c>
    </row>
    <row r="922" spans="1:14" x14ac:dyDescent="0.35">
      <c r="A922" t="s">
        <v>5219</v>
      </c>
      <c r="B922">
        <v>132</v>
      </c>
      <c r="C922">
        <v>50000000</v>
      </c>
      <c r="D922">
        <v>46982632</v>
      </c>
      <c r="E922" t="s">
        <v>25080</v>
      </c>
      <c r="F922" t="s">
        <v>37</v>
      </c>
      <c r="G922" t="s">
        <v>268</v>
      </c>
      <c r="H922">
        <v>6.6</v>
      </c>
      <c r="I922" t="s">
        <v>953</v>
      </c>
      <c r="J922" t="s">
        <v>6403</v>
      </c>
      <c r="K922" t="s">
        <v>27947</v>
      </c>
    </row>
    <row r="923" spans="1:14" x14ac:dyDescent="0.35">
      <c r="A923" t="s">
        <v>5225</v>
      </c>
      <c r="B923">
        <v>118</v>
      </c>
      <c r="C923">
        <v>50000000</v>
      </c>
      <c r="D923">
        <v>44737059</v>
      </c>
      <c r="E923" t="s">
        <v>25081</v>
      </c>
      <c r="F923" t="s">
        <v>37</v>
      </c>
      <c r="G923" t="s">
        <v>38</v>
      </c>
      <c r="H923">
        <v>6.5</v>
      </c>
      <c r="I923" t="s">
        <v>1671</v>
      </c>
      <c r="J923" t="s">
        <v>27948</v>
      </c>
    </row>
    <row r="924" spans="1:14" x14ac:dyDescent="0.35">
      <c r="A924" t="s">
        <v>5230</v>
      </c>
      <c r="B924">
        <v>113</v>
      </c>
      <c r="C924">
        <v>50000000</v>
      </c>
      <c r="D924">
        <v>56724080</v>
      </c>
      <c r="E924" t="s">
        <v>25082</v>
      </c>
      <c r="F924" t="s">
        <v>37</v>
      </c>
      <c r="G924" t="s">
        <v>38</v>
      </c>
      <c r="H924">
        <v>6.7</v>
      </c>
      <c r="I924" t="s">
        <v>1671</v>
      </c>
    </row>
    <row r="925" spans="1:14" x14ac:dyDescent="0.35">
      <c r="A925" t="s">
        <v>3088</v>
      </c>
      <c r="B925">
        <v>140</v>
      </c>
      <c r="C925">
        <v>50000000</v>
      </c>
      <c r="D925">
        <v>44484065</v>
      </c>
      <c r="E925" t="s">
        <v>25083</v>
      </c>
      <c r="F925" t="s">
        <v>37</v>
      </c>
      <c r="G925" t="s">
        <v>767</v>
      </c>
      <c r="H925">
        <v>7.3</v>
      </c>
      <c r="I925" t="s">
        <v>1325</v>
      </c>
      <c r="J925" t="s">
        <v>27949</v>
      </c>
      <c r="K925" t="s">
        <v>3409</v>
      </c>
      <c r="L925" t="s">
        <v>27947</v>
      </c>
      <c r="M925" t="s">
        <v>10413</v>
      </c>
    </row>
    <row r="926" spans="1:14" x14ac:dyDescent="0.35">
      <c r="A926" t="s">
        <v>5239</v>
      </c>
      <c r="B926">
        <v>89</v>
      </c>
      <c r="C926">
        <v>50000000</v>
      </c>
      <c r="D926">
        <v>47553512</v>
      </c>
      <c r="E926" t="s">
        <v>25084</v>
      </c>
      <c r="F926" t="s">
        <v>37</v>
      </c>
      <c r="G926" t="s">
        <v>38</v>
      </c>
      <c r="H926">
        <v>5.8</v>
      </c>
      <c r="I926" t="s">
        <v>1325</v>
      </c>
      <c r="J926" t="s">
        <v>10413</v>
      </c>
    </row>
    <row r="927" spans="1:14" x14ac:dyDescent="0.35">
      <c r="A927" t="s">
        <v>5245</v>
      </c>
      <c r="B927">
        <v>104</v>
      </c>
      <c r="C927">
        <v>55000000</v>
      </c>
      <c r="D927">
        <v>42610000</v>
      </c>
      <c r="E927" t="s">
        <v>25085</v>
      </c>
      <c r="F927" t="s">
        <v>37</v>
      </c>
      <c r="G927" t="s">
        <v>38</v>
      </c>
      <c r="H927">
        <v>5.5</v>
      </c>
      <c r="I927" t="s">
        <v>1325</v>
      </c>
      <c r="J927" t="s">
        <v>1671</v>
      </c>
      <c r="K927" t="s">
        <v>27949</v>
      </c>
      <c r="L927" t="s">
        <v>10413</v>
      </c>
    </row>
    <row r="928" spans="1:14" x14ac:dyDescent="0.35">
      <c r="A928" t="s">
        <v>2843</v>
      </c>
      <c r="B928">
        <v>106</v>
      </c>
      <c r="C928">
        <v>50000000</v>
      </c>
      <c r="D928">
        <v>41482207</v>
      </c>
      <c r="E928" t="s">
        <v>25086</v>
      </c>
      <c r="F928" t="s">
        <v>37</v>
      </c>
      <c r="G928" t="s">
        <v>38</v>
      </c>
      <c r="H928">
        <v>6.3</v>
      </c>
      <c r="I928" t="s">
        <v>1671</v>
      </c>
      <c r="J928" t="s">
        <v>1266</v>
      </c>
      <c r="K928" t="s">
        <v>6403</v>
      </c>
    </row>
    <row r="929" spans="1:12" x14ac:dyDescent="0.35">
      <c r="A929" t="s">
        <v>4950</v>
      </c>
      <c r="B929">
        <v>141</v>
      </c>
      <c r="C929">
        <v>50000000</v>
      </c>
      <c r="D929">
        <v>47105085</v>
      </c>
      <c r="E929" t="s">
        <v>25087</v>
      </c>
      <c r="F929" t="s">
        <v>37</v>
      </c>
      <c r="G929" t="s">
        <v>38</v>
      </c>
      <c r="H929">
        <v>7.4</v>
      </c>
      <c r="I929" t="s">
        <v>27949</v>
      </c>
      <c r="J929" t="s">
        <v>3409</v>
      </c>
    </row>
    <row r="930" spans="1:12" x14ac:dyDescent="0.35">
      <c r="A930" t="s">
        <v>2565</v>
      </c>
      <c r="B930">
        <v>124</v>
      </c>
      <c r="C930">
        <v>50000000</v>
      </c>
      <c r="D930">
        <v>41256277</v>
      </c>
      <c r="E930" t="s">
        <v>25088</v>
      </c>
      <c r="F930" t="s">
        <v>37</v>
      </c>
      <c r="G930" t="s">
        <v>38</v>
      </c>
      <c r="H930">
        <v>5.9</v>
      </c>
      <c r="I930" t="s">
        <v>1325</v>
      </c>
      <c r="J930" t="s">
        <v>10413</v>
      </c>
    </row>
    <row r="931" spans="1:12" x14ac:dyDescent="0.35">
      <c r="A931" t="s">
        <v>5263</v>
      </c>
      <c r="B931">
        <v>98</v>
      </c>
      <c r="C931">
        <v>45000000</v>
      </c>
      <c r="D931">
        <v>50740078</v>
      </c>
      <c r="E931" t="s">
        <v>25089</v>
      </c>
      <c r="F931" t="s">
        <v>37</v>
      </c>
      <c r="G931" t="s">
        <v>767</v>
      </c>
      <c r="H931">
        <v>6.2</v>
      </c>
      <c r="I931" t="s">
        <v>1325</v>
      </c>
      <c r="J931" t="s">
        <v>6403</v>
      </c>
      <c r="K931" t="s">
        <v>12332</v>
      </c>
      <c r="L931" t="s">
        <v>10413</v>
      </c>
    </row>
    <row r="932" spans="1:12" x14ac:dyDescent="0.35">
      <c r="A932" t="s">
        <v>5268</v>
      </c>
      <c r="B932">
        <v>108</v>
      </c>
      <c r="C932">
        <v>40000000</v>
      </c>
      <c r="D932">
        <v>40203020</v>
      </c>
      <c r="E932" t="s">
        <v>25090</v>
      </c>
      <c r="F932" t="s">
        <v>37</v>
      </c>
      <c r="G932" t="s">
        <v>56</v>
      </c>
      <c r="H932">
        <v>5.9</v>
      </c>
      <c r="I932" t="s">
        <v>1671</v>
      </c>
      <c r="J932" t="s">
        <v>3409</v>
      </c>
      <c r="K932" t="s">
        <v>19711</v>
      </c>
    </row>
    <row r="933" spans="1:12" x14ac:dyDescent="0.35">
      <c r="A933" t="s">
        <v>5273</v>
      </c>
      <c r="B933">
        <v>114</v>
      </c>
      <c r="C933">
        <v>50000000</v>
      </c>
      <c r="D933">
        <v>40905277</v>
      </c>
      <c r="E933" t="s">
        <v>25091</v>
      </c>
      <c r="F933" t="s">
        <v>37</v>
      </c>
      <c r="G933" t="s">
        <v>38</v>
      </c>
      <c r="H933">
        <v>6.5</v>
      </c>
      <c r="I933" t="s">
        <v>27949</v>
      </c>
      <c r="J933" t="s">
        <v>3409</v>
      </c>
      <c r="K933" t="s">
        <v>19711</v>
      </c>
      <c r="L933" t="s">
        <v>10413</v>
      </c>
    </row>
    <row r="934" spans="1:12" x14ac:dyDescent="0.35">
      <c r="A934" t="s">
        <v>5279</v>
      </c>
      <c r="B934">
        <v>101</v>
      </c>
      <c r="C934">
        <v>50000000</v>
      </c>
      <c r="D934">
        <v>38590500</v>
      </c>
      <c r="E934" t="s">
        <v>25092</v>
      </c>
      <c r="F934" t="s">
        <v>37</v>
      </c>
      <c r="G934" t="s">
        <v>38</v>
      </c>
      <c r="H934">
        <v>4.4000000000000004</v>
      </c>
      <c r="I934" t="s">
        <v>1325</v>
      </c>
      <c r="J934" t="s">
        <v>953</v>
      </c>
      <c r="K934" t="s">
        <v>10413</v>
      </c>
    </row>
    <row r="935" spans="1:12" x14ac:dyDescent="0.35">
      <c r="A935" t="s">
        <v>4903</v>
      </c>
      <c r="B935">
        <v>93</v>
      </c>
      <c r="C935">
        <v>50000000</v>
      </c>
      <c r="D935">
        <v>39177541</v>
      </c>
      <c r="E935" t="s">
        <v>25093</v>
      </c>
      <c r="F935" t="s">
        <v>37</v>
      </c>
      <c r="G935" t="s">
        <v>38</v>
      </c>
      <c r="H935">
        <v>3.5</v>
      </c>
      <c r="I935" t="s">
        <v>1325</v>
      </c>
      <c r="J935" t="s">
        <v>953</v>
      </c>
      <c r="K935" t="s">
        <v>18089</v>
      </c>
      <c r="L935" t="s">
        <v>1266</v>
      </c>
    </row>
    <row r="936" spans="1:12" x14ac:dyDescent="0.35">
      <c r="A936" t="s">
        <v>5289</v>
      </c>
      <c r="B936">
        <v>119</v>
      </c>
      <c r="C936">
        <v>50000000</v>
      </c>
      <c r="D936">
        <v>39778599</v>
      </c>
      <c r="E936" t="s">
        <v>25094</v>
      </c>
      <c r="F936" t="s">
        <v>37</v>
      </c>
      <c r="G936" t="s">
        <v>38</v>
      </c>
      <c r="H936">
        <v>6.6</v>
      </c>
      <c r="I936" t="s">
        <v>953</v>
      </c>
      <c r="J936" t="s">
        <v>3409</v>
      </c>
      <c r="K936" t="s">
        <v>10413</v>
      </c>
    </row>
    <row r="937" spans="1:12" x14ac:dyDescent="0.35">
      <c r="A937" t="s">
        <v>3303</v>
      </c>
      <c r="B937">
        <v>119</v>
      </c>
      <c r="C937">
        <v>50000000</v>
      </c>
      <c r="D937">
        <v>37486138</v>
      </c>
      <c r="E937" t="s">
        <v>25095</v>
      </c>
      <c r="F937" t="s">
        <v>37</v>
      </c>
      <c r="G937" t="s">
        <v>38</v>
      </c>
      <c r="H937">
        <v>6</v>
      </c>
      <c r="I937" t="s">
        <v>1671</v>
      </c>
      <c r="J937" t="s">
        <v>3409</v>
      </c>
      <c r="K937" t="s">
        <v>19711</v>
      </c>
    </row>
    <row r="938" spans="1:12" x14ac:dyDescent="0.35">
      <c r="A938" t="s">
        <v>5139</v>
      </c>
      <c r="B938">
        <v>99</v>
      </c>
      <c r="C938">
        <v>40000000</v>
      </c>
      <c r="D938">
        <v>38105077</v>
      </c>
      <c r="E938" t="s">
        <v>25096</v>
      </c>
      <c r="F938" t="s">
        <v>37</v>
      </c>
      <c r="G938" t="s">
        <v>38</v>
      </c>
      <c r="H938">
        <v>6.4</v>
      </c>
      <c r="I938" t="s">
        <v>1325</v>
      </c>
      <c r="J938" t="s">
        <v>27949</v>
      </c>
      <c r="K938" t="s">
        <v>10413</v>
      </c>
    </row>
    <row r="939" spans="1:12" x14ac:dyDescent="0.35">
      <c r="A939" t="s">
        <v>79</v>
      </c>
      <c r="B939">
        <v>137</v>
      </c>
      <c r="C939">
        <v>50000000</v>
      </c>
      <c r="D939">
        <v>35168395</v>
      </c>
      <c r="E939" t="s">
        <v>25097</v>
      </c>
      <c r="F939" t="s">
        <v>37</v>
      </c>
      <c r="G939" t="s">
        <v>38</v>
      </c>
      <c r="H939">
        <v>6.5</v>
      </c>
      <c r="I939" t="s">
        <v>3409</v>
      </c>
      <c r="J939" t="s">
        <v>19711</v>
      </c>
      <c r="K939" t="s">
        <v>27948</v>
      </c>
    </row>
    <row r="940" spans="1:12" x14ac:dyDescent="0.35">
      <c r="A940" t="s">
        <v>5314</v>
      </c>
      <c r="B940">
        <v>117</v>
      </c>
      <c r="C940">
        <v>40000000</v>
      </c>
      <c r="D940">
        <v>32800000</v>
      </c>
      <c r="E940" t="s">
        <v>25098</v>
      </c>
      <c r="F940" t="s">
        <v>37</v>
      </c>
      <c r="G940" t="s">
        <v>38</v>
      </c>
      <c r="H940">
        <v>4.3</v>
      </c>
      <c r="I940" t="s">
        <v>1671</v>
      </c>
      <c r="J940" t="s">
        <v>27949</v>
      </c>
      <c r="K940" t="s">
        <v>3409</v>
      </c>
      <c r="L940" t="s">
        <v>10413</v>
      </c>
    </row>
    <row r="941" spans="1:12" x14ac:dyDescent="0.35">
      <c r="A941" t="s">
        <v>4673</v>
      </c>
      <c r="B941">
        <v>87</v>
      </c>
      <c r="C941">
        <v>50000000</v>
      </c>
      <c r="D941">
        <v>33643461</v>
      </c>
      <c r="E941" t="s">
        <v>25099</v>
      </c>
      <c r="F941" t="s">
        <v>37</v>
      </c>
      <c r="G941" t="s">
        <v>38</v>
      </c>
      <c r="H941">
        <v>4.2</v>
      </c>
      <c r="I941" t="s">
        <v>1671</v>
      </c>
      <c r="J941" t="s">
        <v>18089</v>
      </c>
    </row>
    <row r="942" spans="1:12" x14ac:dyDescent="0.35">
      <c r="A942" t="s">
        <v>3694</v>
      </c>
      <c r="B942">
        <v>129</v>
      </c>
      <c r="C942">
        <v>50000000</v>
      </c>
      <c r="D942">
        <v>32741596</v>
      </c>
      <c r="E942" t="s">
        <v>25100</v>
      </c>
      <c r="F942" t="s">
        <v>37</v>
      </c>
      <c r="G942" t="s">
        <v>38</v>
      </c>
      <c r="H942">
        <v>6.5</v>
      </c>
      <c r="I942" t="s">
        <v>3409</v>
      </c>
      <c r="J942" t="s">
        <v>1266</v>
      </c>
    </row>
    <row r="943" spans="1:12" x14ac:dyDescent="0.35">
      <c r="A943" t="s">
        <v>5328</v>
      </c>
      <c r="B943">
        <v>115</v>
      </c>
      <c r="C943">
        <v>50000000</v>
      </c>
      <c r="D943">
        <v>31874869</v>
      </c>
      <c r="E943" t="s">
        <v>25101</v>
      </c>
      <c r="F943" t="s">
        <v>37</v>
      </c>
      <c r="G943" t="s">
        <v>38</v>
      </c>
      <c r="H943">
        <v>6.1</v>
      </c>
      <c r="I943" t="s">
        <v>27949</v>
      </c>
      <c r="J943" t="s">
        <v>27947</v>
      </c>
      <c r="K943" t="s">
        <v>10413</v>
      </c>
    </row>
    <row r="944" spans="1:12" x14ac:dyDescent="0.35">
      <c r="A944" t="s">
        <v>1058</v>
      </c>
      <c r="B944">
        <v>132</v>
      </c>
      <c r="C944">
        <v>50000000</v>
      </c>
      <c r="D944">
        <v>30306268</v>
      </c>
      <c r="E944" t="s">
        <v>25102</v>
      </c>
      <c r="F944" t="s">
        <v>37</v>
      </c>
      <c r="G944" t="s">
        <v>1465</v>
      </c>
      <c r="H944">
        <v>6.3</v>
      </c>
      <c r="I944" t="s">
        <v>1325</v>
      </c>
      <c r="J944" t="s">
        <v>27949</v>
      </c>
      <c r="K944" t="s">
        <v>10413</v>
      </c>
    </row>
    <row r="945" spans="1:15" x14ac:dyDescent="0.35">
      <c r="A945" t="s">
        <v>5338</v>
      </c>
      <c r="B945">
        <v>131</v>
      </c>
      <c r="C945">
        <v>50000000</v>
      </c>
      <c r="D945">
        <v>27667947</v>
      </c>
      <c r="E945" t="s">
        <v>25103</v>
      </c>
      <c r="F945" t="s">
        <v>37</v>
      </c>
      <c r="G945" t="s">
        <v>56</v>
      </c>
      <c r="H945">
        <v>6.2</v>
      </c>
      <c r="I945" t="s">
        <v>27949</v>
      </c>
      <c r="J945" t="s">
        <v>3409</v>
      </c>
      <c r="K945" t="s">
        <v>10413</v>
      </c>
    </row>
    <row r="946" spans="1:15" x14ac:dyDescent="0.35">
      <c r="A946" t="s">
        <v>3891</v>
      </c>
      <c r="B946">
        <v>95</v>
      </c>
      <c r="C946">
        <v>50000000</v>
      </c>
      <c r="D946">
        <v>27067160</v>
      </c>
      <c r="E946" t="s">
        <v>25104</v>
      </c>
      <c r="F946" t="s">
        <v>37</v>
      </c>
      <c r="G946" t="s">
        <v>38</v>
      </c>
      <c r="H946">
        <v>5.9</v>
      </c>
      <c r="I946" t="s">
        <v>1671</v>
      </c>
      <c r="J946" t="s">
        <v>3409</v>
      </c>
      <c r="K946" t="s">
        <v>19711</v>
      </c>
    </row>
    <row r="947" spans="1:15" x14ac:dyDescent="0.35">
      <c r="A947" t="s">
        <v>5349</v>
      </c>
      <c r="B947">
        <v>125</v>
      </c>
      <c r="C947">
        <v>40000000</v>
      </c>
      <c r="D947">
        <v>26616999</v>
      </c>
      <c r="E947" t="s">
        <v>25105</v>
      </c>
      <c r="F947" t="s">
        <v>37</v>
      </c>
      <c r="G947" t="s">
        <v>38</v>
      </c>
      <c r="H947">
        <v>5.9</v>
      </c>
      <c r="I947" t="s">
        <v>1325</v>
      </c>
      <c r="J947" t="s">
        <v>953</v>
      </c>
      <c r="K947" t="s">
        <v>19711</v>
      </c>
      <c r="L947" t="s">
        <v>12332</v>
      </c>
      <c r="M947" t="s">
        <v>10413</v>
      </c>
    </row>
    <row r="948" spans="1:15" x14ac:dyDescent="0.35">
      <c r="A948" t="s">
        <v>1311</v>
      </c>
      <c r="B948">
        <v>98</v>
      </c>
      <c r="C948">
        <v>50000000</v>
      </c>
      <c r="D948">
        <v>26536120</v>
      </c>
      <c r="E948" t="s">
        <v>25106</v>
      </c>
      <c r="F948" t="s">
        <v>37</v>
      </c>
      <c r="G948" t="s">
        <v>767</v>
      </c>
      <c r="H948">
        <v>6.5</v>
      </c>
      <c r="I948" t="s">
        <v>1325</v>
      </c>
      <c r="J948" t="s">
        <v>27949</v>
      </c>
      <c r="K948" t="s">
        <v>3409</v>
      </c>
      <c r="L948" t="s">
        <v>27947</v>
      </c>
      <c r="M948" t="s">
        <v>10413</v>
      </c>
    </row>
    <row r="949" spans="1:15" x14ac:dyDescent="0.35">
      <c r="A949" t="s">
        <v>3694</v>
      </c>
      <c r="B949">
        <v>110</v>
      </c>
      <c r="C949">
        <v>50000000</v>
      </c>
      <c r="D949">
        <v>26199517</v>
      </c>
      <c r="E949" t="s">
        <v>25107</v>
      </c>
      <c r="F949" t="s">
        <v>37</v>
      </c>
      <c r="G949" t="s">
        <v>38</v>
      </c>
      <c r="H949">
        <v>6.4</v>
      </c>
      <c r="I949" t="s">
        <v>1325</v>
      </c>
      <c r="J949" t="s">
        <v>27949</v>
      </c>
      <c r="K949" t="s">
        <v>3409</v>
      </c>
      <c r="L949" t="s">
        <v>27947</v>
      </c>
      <c r="M949" t="s">
        <v>10413</v>
      </c>
    </row>
    <row r="950" spans="1:15" x14ac:dyDescent="0.35">
      <c r="A950" t="s">
        <v>1847</v>
      </c>
      <c r="B950">
        <v>118</v>
      </c>
      <c r="C950">
        <v>50000000</v>
      </c>
      <c r="D950">
        <v>25450527</v>
      </c>
      <c r="E950" t="s">
        <v>25108</v>
      </c>
      <c r="F950" t="s">
        <v>37</v>
      </c>
      <c r="G950" t="s">
        <v>38</v>
      </c>
      <c r="H950">
        <v>6.5</v>
      </c>
      <c r="I950" t="s">
        <v>1325</v>
      </c>
      <c r="J950" t="s">
        <v>27949</v>
      </c>
      <c r="K950" t="s">
        <v>3409</v>
      </c>
      <c r="L950" t="s">
        <v>27947</v>
      </c>
      <c r="M950" t="s">
        <v>10413</v>
      </c>
    </row>
    <row r="951" spans="1:15" x14ac:dyDescent="0.35">
      <c r="A951" t="s">
        <v>5367</v>
      </c>
      <c r="B951">
        <v>101</v>
      </c>
      <c r="C951">
        <v>50000000</v>
      </c>
      <c r="D951">
        <v>25407250</v>
      </c>
      <c r="E951" t="s">
        <v>25109</v>
      </c>
      <c r="F951" t="s">
        <v>37</v>
      </c>
      <c r="G951" t="s">
        <v>38</v>
      </c>
      <c r="H951">
        <v>5.7</v>
      </c>
      <c r="I951" t="s">
        <v>1325</v>
      </c>
      <c r="J951" t="s">
        <v>953</v>
      </c>
      <c r="K951" t="s">
        <v>12332</v>
      </c>
      <c r="L951" t="s">
        <v>10413</v>
      </c>
    </row>
    <row r="952" spans="1:15" x14ac:dyDescent="0.35">
      <c r="A952" t="s">
        <v>604</v>
      </c>
      <c r="B952">
        <v>90</v>
      </c>
      <c r="C952">
        <v>70000000</v>
      </c>
      <c r="D952">
        <v>23159305</v>
      </c>
      <c r="E952" t="s">
        <v>25110</v>
      </c>
      <c r="F952" t="s">
        <v>37</v>
      </c>
      <c r="G952" t="s">
        <v>38</v>
      </c>
      <c r="H952">
        <v>8</v>
      </c>
      <c r="I952" t="s">
        <v>1325</v>
      </c>
      <c r="J952" t="s">
        <v>953</v>
      </c>
      <c r="K952" t="s">
        <v>11526</v>
      </c>
      <c r="L952" t="s">
        <v>1671</v>
      </c>
      <c r="M952" t="s">
        <v>3409</v>
      </c>
      <c r="N952" t="s">
        <v>18089</v>
      </c>
      <c r="O952" t="s">
        <v>12332</v>
      </c>
    </row>
    <row r="953" spans="1:15" x14ac:dyDescent="0.35">
      <c r="A953" t="s">
        <v>5382</v>
      </c>
      <c r="B953">
        <v>119</v>
      </c>
      <c r="C953">
        <v>50000000</v>
      </c>
      <c r="D953">
        <v>24006726</v>
      </c>
      <c r="E953" t="s">
        <v>25111</v>
      </c>
      <c r="F953" t="s">
        <v>37</v>
      </c>
      <c r="G953" t="s">
        <v>38</v>
      </c>
      <c r="H953">
        <v>7.3</v>
      </c>
      <c r="I953" t="s">
        <v>953</v>
      </c>
      <c r="J953" t="s">
        <v>1671</v>
      </c>
      <c r="K953" t="s">
        <v>3409</v>
      </c>
    </row>
    <row r="954" spans="1:15" x14ac:dyDescent="0.35">
      <c r="A954" t="s">
        <v>2296</v>
      </c>
      <c r="B954">
        <v>139</v>
      </c>
      <c r="C954">
        <v>50000000</v>
      </c>
      <c r="D954">
        <v>20389967</v>
      </c>
      <c r="E954" t="s">
        <v>25112</v>
      </c>
      <c r="F954" t="s">
        <v>37</v>
      </c>
      <c r="G954" t="s">
        <v>38</v>
      </c>
      <c r="H954">
        <v>6.7</v>
      </c>
      <c r="I954" t="s">
        <v>1325</v>
      </c>
      <c r="J954" t="s">
        <v>13307</v>
      </c>
      <c r="K954" t="s">
        <v>3409</v>
      </c>
      <c r="L954" t="s">
        <v>22704</v>
      </c>
      <c r="M954" t="s">
        <v>25958</v>
      </c>
    </row>
    <row r="955" spans="1:15" x14ac:dyDescent="0.35">
      <c r="A955" t="s">
        <v>4704</v>
      </c>
      <c r="B955">
        <v>130</v>
      </c>
      <c r="C955">
        <v>50000000</v>
      </c>
      <c r="D955">
        <v>19593740</v>
      </c>
      <c r="E955" t="s">
        <v>25113</v>
      </c>
      <c r="F955" t="s">
        <v>37</v>
      </c>
      <c r="G955" t="s">
        <v>38</v>
      </c>
      <c r="H955">
        <v>7.5</v>
      </c>
      <c r="I955" t="s">
        <v>27949</v>
      </c>
      <c r="J955" t="s">
        <v>3409</v>
      </c>
      <c r="K955" t="s">
        <v>10413</v>
      </c>
    </row>
    <row r="956" spans="1:15" x14ac:dyDescent="0.35">
      <c r="A956" t="s">
        <v>4437</v>
      </c>
      <c r="B956">
        <v>100</v>
      </c>
      <c r="C956">
        <v>40000000</v>
      </c>
      <c r="D956">
        <v>19118247</v>
      </c>
      <c r="E956" t="s">
        <v>25114</v>
      </c>
      <c r="F956" t="s">
        <v>37</v>
      </c>
      <c r="G956" t="s">
        <v>38</v>
      </c>
      <c r="H956">
        <v>5.4</v>
      </c>
      <c r="I956" t="s">
        <v>1325</v>
      </c>
      <c r="J956" t="s">
        <v>1671</v>
      </c>
    </row>
    <row r="957" spans="1:15" x14ac:dyDescent="0.35">
      <c r="A957" t="s">
        <v>5128</v>
      </c>
      <c r="B957">
        <v>114</v>
      </c>
      <c r="C957">
        <v>50000000</v>
      </c>
      <c r="D957">
        <v>26442251</v>
      </c>
      <c r="E957" t="s">
        <v>25115</v>
      </c>
      <c r="F957" t="s">
        <v>37</v>
      </c>
      <c r="G957" t="s">
        <v>38</v>
      </c>
      <c r="H957">
        <v>6.6</v>
      </c>
      <c r="I957" t="s">
        <v>1325</v>
      </c>
      <c r="J957" t="s">
        <v>27949</v>
      </c>
      <c r="K957" t="s">
        <v>3409</v>
      </c>
      <c r="L957" t="s">
        <v>10413</v>
      </c>
    </row>
    <row r="958" spans="1:15" x14ac:dyDescent="0.35">
      <c r="A958" t="s">
        <v>5403</v>
      </c>
      <c r="B958">
        <v>96</v>
      </c>
      <c r="C958">
        <v>25000000</v>
      </c>
      <c r="D958">
        <v>17114882</v>
      </c>
      <c r="E958" t="s">
        <v>25116</v>
      </c>
      <c r="F958" t="s">
        <v>37</v>
      </c>
      <c r="G958" t="s">
        <v>38</v>
      </c>
      <c r="H958">
        <v>7.7</v>
      </c>
      <c r="I958" t="s">
        <v>27949</v>
      </c>
      <c r="J958" t="s">
        <v>27947</v>
      </c>
      <c r="K958" t="s">
        <v>10413</v>
      </c>
    </row>
    <row r="959" spans="1:15" x14ac:dyDescent="0.35">
      <c r="A959" t="s">
        <v>5408</v>
      </c>
      <c r="B959">
        <v>110</v>
      </c>
      <c r="C959">
        <v>50000000</v>
      </c>
      <c r="D959">
        <v>18472363</v>
      </c>
      <c r="E959" t="s">
        <v>25117</v>
      </c>
      <c r="F959" t="s">
        <v>37</v>
      </c>
      <c r="G959" t="s">
        <v>38</v>
      </c>
      <c r="H959">
        <v>5.8</v>
      </c>
      <c r="I959" t="s">
        <v>1325</v>
      </c>
      <c r="J959" t="s">
        <v>953</v>
      </c>
      <c r="K959" t="s">
        <v>27949</v>
      </c>
      <c r="L959" t="s">
        <v>10413</v>
      </c>
    </row>
    <row r="960" spans="1:15" x14ac:dyDescent="0.35">
      <c r="A960" t="s">
        <v>1971</v>
      </c>
      <c r="B960">
        <v>158</v>
      </c>
      <c r="C960">
        <v>390000000</v>
      </c>
      <c r="D960">
        <v>14131298</v>
      </c>
      <c r="E960" t="s">
        <v>25118</v>
      </c>
      <c r="F960" t="s">
        <v>37</v>
      </c>
      <c r="G960" t="s">
        <v>1465</v>
      </c>
      <c r="H960">
        <v>6.4</v>
      </c>
      <c r="I960" t="s">
        <v>953</v>
      </c>
      <c r="J960" t="s">
        <v>13307</v>
      </c>
      <c r="K960" t="s">
        <v>3409</v>
      </c>
      <c r="L960" t="s">
        <v>22704</v>
      </c>
      <c r="M960" t="s">
        <v>25958</v>
      </c>
    </row>
    <row r="961" spans="1:13" x14ac:dyDescent="0.35">
      <c r="A961" t="s">
        <v>5418</v>
      </c>
      <c r="B961">
        <v>102</v>
      </c>
      <c r="C961">
        <v>49900000</v>
      </c>
      <c r="D961">
        <v>21557240</v>
      </c>
      <c r="E961" t="s">
        <v>25119</v>
      </c>
      <c r="F961" t="s">
        <v>37</v>
      </c>
      <c r="G961" t="s">
        <v>38</v>
      </c>
      <c r="H961">
        <v>5.6</v>
      </c>
      <c r="I961" t="s">
        <v>953</v>
      </c>
      <c r="J961" t="s">
        <v>1671</v>
      </c>
      <c r="K961" t="s">
        <v>1266</v>
      </c>
    </row>
    <row r="962" spans="1:13" x14ac:dyDescent="0.35">
      <c r="A962" t="s">
        <v>5423</v>
      </c>
      <c r="B962">
        <v>84</v>
      </c>
      <c r="C962">
        <v>55000000</v>
      </c>
      <c r="D962">
        <v>21283440</v>
      </c>
      <c r="E962" t="s">
        <v>25120</v>
      </c>
      <c r="F962" t="s">
        <v>37</v>
      </c>
      <c r="G962" t="s">
        <v>38</v>
      </c>
      <c r="H962">
        <v>6</v>
      </c>
      <c r="I962" t="s">
        <v>3409</v>
      </c>
      <c r="J962" t="s">
        <v>27947</v>
      </c>
      <c r="K962" t="s">
        <v>10413</v>
      </c>
    </row>
    <row r="963" spans="1:13" x14ac:dyDescent="0.35">
      <c r="A963" t="s">
        <v>5428</v>
      </c>
      <c r="B963">
        <v>115</v>
      </c>
      <c r="C963">
        <v>50000000</v>
      </c>
      <c r="D963">
        <v>10556196</v>
      </c>
      <c r="E963" t="s">
        <v>25121</v>
      </c>
      <c r="F963" t="s">
        <v>37</v>
      </c>
      <c r="G963" t="s">
        <v>38</v>
      </c>
      <c r="H963">
        <v>6.2</v>
      </c>
      <c r="I963" t="s">
        <v>27949</v>
      </c>
      <c r="J963" t="s">
        <v>3409</v>
      </c>
      <c r="K963" t="s">
        <v>10413</v>
      </c>
    </row>
    <row r="964" spans="1:13" x14ac:dyDescent="0.35">
      <c r="A964" t="s">
        <v>5433</v>
      </c>
      <c r="B964">
        <v>99</v>
      </c>
      <c r="C964">
        <v>50000000</v>
      </c>
      <c r="D964">
        <v>16671505</v>
      </c>
      <c r="E964" t="s">
        <v>25122</v>
      </c>
      <c r="F964" t="s">
        <v>37</v>
      </c>
      <c r="G964" t="s">
        <v>38</v>
      </c>
      <c r="H964">
        <v>5.9</v>
      </c>
      <c r="I964" t="s">
        <v>953</v>
      </c>
      <c r="J964" t="s">
        <v>1671</v>
      </c>
      <c r="K964" t="s">
        <v>27949</v>
      </c>
      <c r="L964" t="s">
        <v>3409</v>
      </c>
      <c r="M964" t="s">
        <v>18089</v>
      </c>
    </row>
    <row r="965" spans="1:13" x14ac:dyDescent="0.35">
      <c r="A965" t="s">
        <v>576</v>
      </c>
      <c r="B965">
        <v>135</v>
      </c>
      <c r="C965">
        <v>50000000</v>
      </c>
      <c r="D965">
        <v>10400000</v>
      </c>
      <c r="E965" t="s">
        <v>25123</v>
      </c>
      <c r="F965" t="s">
        <v>37</v>
      </c>
      <c r="G965" t="s">
        <v>38</v>
      </c>
      <c r="H965">
        <v>5.0999999999999996</v>
      </c>
      <c r="I965" t="s">
        <v>3409</v>
      </c>
      <c r="J965" t="s">
        <v>19711</v>
      </c>
    </row>
    <row r="966" spans="1:13" x14ac:dyDescent="0.35">
      <c r="A966" t="s">
        <v>521</v>
      </c>
      <c r="B966">
        <v>108</v>
      </c>
      <c r="C966">
        <v>22000000</v>
      </c>
      <c r="D966">
        <v>9528092</v>
      </c>
      <c r="E966" t="s">
        <v>25124</v>
      </c>
      <c r="F966" t="s">
        <v>37</v>
      </c>
      <c r="G966" t="s">
        <v>38</v>
      </c>
      <c r="H966">
        <v>6.8</v>
      </c>
      <c r="I966" t="s">
        <v>13307</v>
      </c>
      <c r="J966" t="s">
        <v>3409</v>
      </c>
      <c r="K966" t="s">
        <v>10413</v>
      </c>
    </row>
    <row r="967" spans="1:13" x14ac:dyDescent="0.35">
      <c r="A967" t="s">
        <v>1739</v>
      </c>
      <c r="B967">
        <v>127</v>
      </c>
      <c r="C967">
        <v>50000000</v>
      </c>
      <c r="D967">
        <v>10137232</v>
      </c>
      <c r="E967" t="s">
        <v>25125</v>
      </c>
      <c r="F967" t="s">
        <v>37</v>
      </c>
      <c r="G967" t="s">
        <v>1465</v>
      </c>
      <c r="H967">
        <v>6</v>
      </c>
      <c r="I967" t="s">
        <v>1325</v>
      </c>
      <c r="J967" t="s">
        <v>13307</v>
      </c>
      <c r="K967" t="s">
        <v>27949</v>
      </c>
      <c r="L967" t="s">
        <v>3409</v>
      </c>
      <c r="M967" t="s">
        <v>10413</v>
      </c>
    </row>
    <row r="968" spans="1:13" x14ac:dyDescent="0.35">
      <c r="A968" t="s">
        <v>4733</v>
      </c>
      <c r="B968">
        <v>107</v>
      </c>
      <c r="C968">
        <v>50000000</v>
      </c>
      <c r="D968">
        <v>9795017</v>
      </c>
      <c r="E968" t="s">
        <v>25126</v>
      </c>
      <c r="F968" t="s">
        <v>37</v>
      </c>
      <c r="G968" t="s">
        <v>38</v>
      </c>
      <c r="H968">
        <v>5.0999999999999996</v>
      </c>
      <c r="I968" t="s">
        <v>27949</v>
      </c>
      <c r="J968" t="s">
        <v>3409</v>
      </c>
      <c r="K968" t="s">
        <v>10413</v>
      </c>
    </row>
    <row r="969" spans="1:13" x14ac:dyDescent="0.35">
      <c r="A969" t="s">
        <v>4531</v>
      </c>
      <c r="B969">
        <v>95</v>
      </c>
      <c r="C969">
        <v>50000000</v>
      </c>
      <c r="D969">
        <v>20488579</v>
      </c>
      <c r="E969" t="s">
        <v>25127</v>
      </c>
      <c r="F969" t="s">
        <v>37</v>
      </c>
      <c r="G969" t="s">
        <v>38</v>
      </c>
      <c r="H969">
        <v>5.8</v>
      </c>
      <c r="I969" t="s">
        <v>1325</v>
      </c>
      <c r="J969" t="s">
        <v>12332</v>
      </c>
      <c r="K969" t="s">
        <v>10413</v>
      </c>
    </row>
    <row r="970" spans="1:13" x14ac:dyDescent="0.35">
      <c r="A970" t="s">
        <v>5462</v>
      </c>
      <c r="B970">
        <v>124</v>
      </c>
      <c r="C970">
        <v>60000000</v>
      </c>
      <c r="D970">
        <v>19445217</v>
      </c>
      <c r="E970" t="s">
        <v>25128</v>
      </c>
      <c r="F970" t="s">
        <v>37</v>
      </c>
      <c r="G970" t="s">
        <v>38</v>
      </c>
      <c r="H970">
        <v>6.2</v>
      </c>
      <c r="I970" t="s">
        <v>3409</v>
      </c>
      <c r="J970" t="s">
        <v>1266</v>
      </c>
      <c r="K970" t="s">
        <v>19711</v>
      </c>
    </row>
    <row r="971" spans="1:13" x14ac:dyDescent="0.35">
      <c r="A971" t="s">
        <v>5469</v>
      </c>
      <c r="B971">
        <v>109</v>
      </c>
      <c r="C971">
        <v>55000000</v>
      </c>
      <c r="D971">
        <v>8355815</v>
      </c>
      <c r="E971" t="s">
        <v>25129</v>
      </c>
      <c r="F971" t="s">
        <v>37</v>
      </c>
      <c r="G971" t="s">
        <v>56</v>
      </c>
      <c r="H971">
        <v>6.4</v>
      </c>
      <c r="I971" t="s">
        <v>1671</v>
      </c>
      <c r="J971" t="s">
        <v>27949</v>
      </c>
      <c r="K971" t="s">
        <v>3409</v>
      </c>
      <c r="L971" t="s">
        <v>10413</v>
      </c>
    </row>
    <row r="972" spans="1:13" x14ac:dyDescent="0.35">
      <c r="A972" t="s">
        <v>2112</v>
      </c>
      <c r="B972">
        <v>102</v>
      </c>
      <c r="C972">
        <v>50000000</v>
      </c>
      <c r="D972">
        <v>28837115</v>
      </c>
      <c r="E972" t="s">
        <v>25130</v>
      </c>
      <c r="F972" t="s">
        <v>37</v>
      </c>
      <c r="G972" t="s">
        <v>38</v>
      </c>
      <c r="H972">
        <v>4.8</v>
      </c>
      <c r="I972" t="s">
        <v>1671</v>
      </c>
    </row>
    <row r="973" spans="1:13" x14ac:dyDescent="0.35">
      <c r="A973" t="s">
        <v>5476</v>
      </c>
      <c r="B973">
        <v>88</v>
      </c>
      <c r="C973">
        <v>50000000</v>
      </c>
      <c r="D973">
        <v>6471394</v>
      </c>
      <c r="E973" t="s">
        <v>25131</v>
      </c>
      <c r="F973" t="s">
        <v>37</v>
      </c>
      <c r="G973" t="s">
        <v>38</v>
      </c>
      <c r="H973">
        <v>4.9000000000000004</v>
      </c>
      <c r="I973" t="s">
        <v>1671</v>
      </c>
      <c r="J973" t="s">
        <v>27949</v>
      </c>
    </row>
    <row r="974" spans="1:13" x14ac:dyDescent="0.35">
      <c r="A974" t="s">
        <v>3066</v>
      </c>
      <c r="B974">
        <v>87</v>
      </c>
      <c r="C974">
        <v>50000000</v>
      </c>
      <c r="D974">
        <v>6291602</v>
      </c>
      <c r="E974" t="s">
        <v>25132</v>
      </c>
      <c r="F974" t="s">
        <v>37</v>
      </c>
      <c r="G974" t="s">
        <v>38</v>
      </c>
      <c r="H974">
        <v>5.6</v>
      </c>
      <c r="I974" t="s">
        <v>1671</v>
      </c>
      <c r="J974" t="s">
        <v>12332</v>
      </c>
    </row>
    <row r="975" spans="1:13" x14ac:dyDescent="0.35">
      <c r="A975" t="s">
        <v>5486</v>
      </c>
      <c r="B975">
        <v>104</v>
      </c>
      <c r="C975">
        <v>50000000</v>
      </c>
      <c r="D975">
        <v>10706786</v>
      </c>
      <c r="E975" t="s">
        <v>25133</v>
      </c>
      <c r="F975" t="s">
        <v>37</v>
      </c>
      <c r="G975" t="s">
        <v>38</v>
      </c>
      <c r="H975">
        <v>5.5</v>
      </c>
      <c r="I975" t="s">
        <v>1325</v>
      </c>
      <c r="J975" t="s">
        <v>1266</v>
      </c>
      <c r="K975" t="s">
        <v>10413</v>
      </c>
    </row>
    <row r="976" spans="1:13" x14ac:dyDescent="0.35">
      <c r="A976" t="s">
        <v>3444</v>
      </c>
      <c r="B976">
        <v>96</v>
      </c>
      <c r="C976">
        <v>18000000</v>
      </c>
      <c r="D976">
        <v>8742261</v>
      </c>
      <c r="E976" t="s">
        <v>25134</v>
      </c>
      <c r="F976" t="s">
        <v>37</v>
      </c>
      <c r="G976" t="s">
        <v>268</v>
      </c>
      <c r="H976">
        <v>3.7</v>
      </c>
      <c r="I976" t="s">
        <v>1325</v>
      </c>
      <c r="J976" t="s">
        <v>27949</v>
      </c>
      <c r="K976" t="s">
        <v>3409</v>
      </c>
      <c r="L976" t="s">
        <v>27947</v>
      </c>
      <c r="M976" t="s">
        <v>10413</v>
      </c>
    </row>
    <row r="977" spans="1:14" x14ac:dyDescent="0.35">
      <c r="A977" t="s">
        <v>5495</v>
      </c>
      <c r="B977">
        <v>85</v>
      </c>
      <c r="C977">
        <v>49000000</v>
      </c>
      <c r="D977">
        <v>43905746</v>
      </c>
      <c r="E977" t="s">
        <v>25135</v>
      </c>
      <c r="F977" t="s">
        <v>37</v>
      </c>
      <c r="G977" t="s">
        <v>38</v>
      </c>
      <c r="H977">
        <v>5.9</v>
      </c>
      <c r="I977" t="s">
        <v>1325</v>
      </c>
      <c r="J977" t="s">
        <v>12332</v>
      </c>
      <c r="K977" t="s">
        <v>10413</v>
      </c>
    </row>
    <row r="978" spans="1:14" x14ac:dyDescent="0.35">
      <c r="A978" t="s">
        <v>2066</v>
      </c>
      <c r="B978">
        <v>104</v>
      </c>
      <c r="C978">
        <v>40000000</v>
      </c>
      <c r="D978">
        <v>21413502</v>
      </c>
      <c r="E978" t="s">
        <v>25136</v>
      </c>
      <c r="F978" t="s">
        <v>37</v>
      </c>
      <c r="G978" t="s">
        <v>38</v>
      </c>
      <c r="H978">
        <v>6.3</v>
      </c>
      <c r="I978" t="s">
        <v>1325</v>
      </c>
      <c r="J978" t="s">
        <v>953</v>
      </c>
      <c r="K978" t="s">
        <v>1671</v>
      </c>
      <c r="L978" t="s">
        <v>27949</v>
      </c>
      <c r="M978" t="s">
        <v>17378</v>
      </c>
      <c r="N978" t="s">
        <v>27947</v>
      </c>
    </row>
    <row r="979" spans="1:14" x14ac:dyDescent="0.35">
      <c r="A979" t="s">
        <v>1526</v>
      </c>
      <c r="B979">
        <v>190</v>
      </c>
      <c r="C979">
        <v>48000000</v>
      </c>
      <c r="D979">
        <v>124107476</v>
      </c>
      <c r="E979" t="s">
        <v>25137</v>
      </c>
      <c r="F979" t="s">
        <v>37</v>
      </c>
      <c r="G979" t="s">
        <v>38</v>
      </c>
      <c r="H979">
        <v>7.6</v>
      </c>
      <c r="I979" t="s">
        <v>27949</v>
      </c>
      <c r="J979" t="s">
        <v>3409</v>
      </c>
      <c r="K979" t="s">
        <v>10413</v>
      </c>
    </row>
    <row r="980" spans="1:14" x14ac:dyDescent="0.35">
      <c r="A980" t="s">
        <v>389</v>
      </c>
      <c r="B980">
        <v>127</v>
      </c>
      <c r="C980">
        <v>48000000</v>
      </c>
      <c r="D980">
        <v>197171806</v>
      </c>
      <c r="E980" t="s">
        <v>25138</v>
      </c>
      <c r="F980" t="s">
        <v>37</v>
      </c>
      <c r="G980" t="s">
        <v>38</v>
      </c>
      <c r="H980">
        <v>8.3000000000000007</v>
      </c>
      <c r="I980" t="s">
        <v>1325</v>
      </c>
      <c r="J980" t="s">
        <v>953</v>
      </c>
      <c r="K980" t="s">
        <v>1266</v>
      </c>
    </row>
    <row r="981" spans="1:14" x14ac:dyDescent="0.35">
      <c r="A981" t="s">
        <v>1389</v>
      </c>
      <c r="B981">
        <v>120</v>
      </c>
      <c r="C981">
        <v>49000000</v>
      </c>
      <c r="D981">
        <v>31569268</v>
      </c>
      <c r="E981" t="s">
        <v>25139</v>
      </c>
      <c r="F981" t="s">
        <v>37</v>
      </c>
      <c r="G981" t="s">
        <v>38</v>
      </c>
      <c r="H981">
        <v>6.9</v>
      </c>
      <c r="I981" t="s">
        <v>1325</v>
      </c>
      <c r="J981" t="s">
        <v>27949</v>
      </c>
      <c r="K981" t="s">
        <v>3409</v>
      </c>
      <c r="L981" t="s">
        <v>12332</v>
      </c>
      <c r="M981" t="s">
        <v>10413</v>
      </c>
    </row>
    <row r="982" spans="1:14" x14ac:dyDescent="0.35">
      <c r="A982" t="s">
        <v>1198</v>
      </c>
      <c r="B982">
        <v>118</v>
      </c>
      <c r="C982">
        <v>48000000</v>
      </c>
      <c r="D982">
        <v>66488090</v>
      </c>
      <c r="E982" t="s">
        <v>25140</v>
      </c>
      <c r="F982" t="s">
        <v>37</v>
      </c>
      <c r="G982" t="s">
        <v>38</v>
      </c>
      <c r="H982">
        <v>6.7</v>
      </c>
      <c r="I982" t="s">
        <v>27949</v>
      </c>
      <c r="J982" t="s">
        <v>3409</v>
      </c>
      <c r="K982" t="s">
        <v>27947</v>
      </c>
      <c r="L982" t="s">
        <v>10413</v>
      </c>
    </row>
    <row r="983" spans="1:14" x14ac:dyDescent="0.35">
      <c r="A983" t="s">
        <v>685</v>
      </c>
      <c r="B983">
        <v>112</v>
      </c>
      <c r="C983">
        <v>48000000</v>
      </c>
      <c r="D983">
        <v>95308367</v>
      </c>
      <c r="E983" t="s">
        <v>25141</v>
      </c>
      <c r="F983" t="s">
        <v>37</v>
      </c>
      <c r="G983" t="s">
        <v>38</v>
      </c>
      <c r="H983">
        <v>6.8</v>
      </c>
      <c r="I983" t="s">
        <v>27949</v>
      </c>
      <c r="J983" t="s">
        <v>3409</v>
      </c>
      <c r="K983" t="s">
        <v>10413</v>
      </c>
    </row>
    <row r="984" spans="1:14" x14ac:dyDescent="0.35">
      <c r="A984" t="s">
        <v>4166</v>
      </c>
      <c r="B984">
        <v>114</v>
      </c>
      <c r="C984">
        <v>48000000</v>
      </c>
      <c r="D984">
        <v>60652036</v>
      </c>
      <c r="E984" t="s">
        <v>25142</v>
      </c>
      <c r="F984" t="s">
        <v>37</v>
      </c>
      <c r="G984" t="s">
        <v>38</v>
      </c>
      <c r="H984">
        <v>7.1</v>
      </c>
      <c r="I984" t="s">
        <v>1325</v>
      </c>
      <c r="J984" t="s">
        <v>953</v>
      </c>
      <c r="K984" t="s">
        <v>1671</v>
      </c>
      <c r="L984" t="s">
        <v>3409</v>
      </c>
      <c r="M984" t="s">
        <v>25958</v>
      </c>
    </row>
    <row r="985" spans="1:14" x14ac:dyDescent="0.35">
      <c r="A985" t="s">
        <v>2354</v>
      </c>
      <c r="B985">
        <v>137</v>
      </c>
      <c r="C985">
        <v>50000000</v>
      </c>
      <c r="D985">
        <v>1206135</v>
      </c>
      <c r="E985" t="s">
        <v>25143</v>
      </c>
      <c r="F985" t="s">
        <v>37</v>
      </c>
      <c r="G985" t="s">
        <v>5560</v>
      </c>
      <c r="H985">
        <v>6.4</v>
      </c>
      <c r="I985" t="s">
        <v>27949</v>
      </c>
      <c r="J985" t="s">
        <v>3409</v>
      </c>
      <c r="K985" t="s">
        <v>10413</v>
      </c>
    </row>
    <row r="986" spans="1:14" x14ac:dyDescent="0.35">
      <c r="A986" t="s">
        <v>3129</v>
      </c>
      <c r="B986">
        <v>112</v>
      </c>
      <c r="C986">
        <v>48000000</v>
      </c>
      <c r="D986">
        <v>56607223</v>
      </c>
      <c r="E986" t="s">
        <v>25144</v>
      </c>
      <c r="F986" t="s">
        <v>37</v>
      </c>
      <c r="G986" t="s">
        <v>268</v>
      </c>
      <c r="H986">
        <v>6.4</v>
      </c>
      <c r="I986" t="s">
        <v>953</v>
      </c>
      <c r="J986" t="s">
        <v>1671</v>
      </c>
    </row>
    <row r="987" spans="1:14" x14ac:dyDescent="0.35">
      <c r="A987" t="s">
        <v>4392</v>
      </c>
      <c r="B987">
        <v>120</v>
      </c>
      <c r="C987">
        <v>48000000</v>
      </c>
      <c r="D987">
        <v>50173190</v>
      </c>
      <c r="E987" t="s">
        <v>25145</v>
      </c>
      <c r="F987" t="s">
        <v>37</v>
      </c>
      <c r="G987" t="s">
        <v>38</v>
      </c>
      <c r="H987">
        <v>7.4</v>
      </c>
      <c r="I987" t="s">
        <v>3409</v>
      </c>
      <c r="J987" t="s">
        <v>27947</v>
      </c>
      <c r="K987" t="s">
        <v>12332</v>
      </c>
    </row>
    <row r="988" spans="1:14" x14ac:dyDescent="0.35">
      <c r="A988" t="s">
        <v>1421</v>
      </c>
      <c r="B988">
        <v>123</v>
      </c>
      <c r="C988">
        <v>48000000</v>
      </c>
      <c r="D988">
        <v>47095453</v>
      </c>
      <c r="E988" t="s">
        <v>25146</v>
      </c>
      <c r="F988" t="s">
        <v>37</v>
      </c>
      <c r="G988" t="s">
        <v>38</v>
      </c>
      <c r="H988">
        <v>6.4</v>
      </c>
      <c r="I988" t="s">
        <v>1671</v>
      </c>
      <c r="J988" t="s">
        <v>1266</v>
      </c>
      <c r="K988" t="s">
        <v>19711</v>
      </c>
    </row>
    <row r="989" spans="1:14" x14ac:dyDescent="0.35">
      <c r="A989" t="s">
        <v>4218</v>
      </c>
      <c r="B989">
        <v>93</v>
      </c>
      <c r="C989">
        <v>48000000</v>
      </c>
      <c r="D989">
        <v>37879996</v>
      </c>
      <c r="E989" t="s">
        <v>25147</v>
      </c>
      <c r="F989" t="s">
        <v>37</v>
      </c>
      <c r="G989" t="s">
        <v>38</v>
      </c>
      <c r="H989">
        <v>6</v>
      </c>
      <c r="I989" t="s">
        <v>1671</v>
      </c>
      <c r="J989" t="s">
        <v>1266</v>
      </c>
      <c r="K989" t="s">
        <v>19711</v>
      </c>
    </row>
    <row r="990" spans="1:14" x14ac:dyDescent="0.35">
      <c r="A990" t="s">
        <v>4850</v>
      </c>
      <c r="B990">
        <v>123</v>
      </c>
      <c r="C990">
        <v>58000000</v>
      </c>
      <c r="D990">
        <v>25900000</v>
      </c>
      <c r="E990" t="s">
        <v>25148</v>
      </c>
      <c r="F990" t="s">
        <v>37</v>
      </c>
      <c r="G990" t="s">
        <v>38</v>
      </c>
      <c r="H990">
        <v>6.5</v>
      </c>
      <c r="I990" t="s">
        <v>27949</v>
      </c>
      <c r="J990" t="s">
        <v>3409</v>
      </c>
      <c r="K990" t="s">
        <v>17378</v>
      </c>
    </row>
    <row r="991" spans="1:14" x14ac:dyDescent="0.35">
      <c r="A991" t="s">
        <v>1421</v>
      </c>
      <c r="B991">
        <v>122</v>
      </c>
      <c r="C991">
        <v>55000000</v>
      </c>
      <c r="D991">
        <v>53574088</v>
      </c>
      <c r="E991" t="s">
        <v>25149</v>
      </c>
      <c r="F991" t="s">
        <v>37</v>
      </c>
      <c r="G991" t="s">
        <v>38</v>
      </c>
      <c r="H991">
        <v>7.8</v>
      </c>
      <c r="I991" t="s">
        <v>953</v>
      </c>
      <c r="J991" t="s">
        <v>27949</v>
      </c>
      <c r="K991" t="s">
        <v>3409</v>
      </c>
      <c r="L991" t="s">
        <v>15011</v>
      </c>
    </row>
    <row r="992" spans="1:14" x14ac:dyDescent="0.35">
      <c r="A992" t="s">
        <v>5589</v>
      </c>
      <c r="B992">
        <v>115</v>
      </c>
      <c r="C992">
        <v>48000000</v>
      </c>
      <c r="D992">
        <v>89253340</v>
      </c>
      <c r="E992" t="s">
        <v>25150</v>
      </c>
      <c r="F992" t="s">
        <v>37</v>
      </c>
      <c r="G992" t="s">
        <v>1465</v>
      </c>
      <c r="H992">
        <v>6</v>
      </c>
      <c r="I992" t="s">
        <v>1325</v>
      </c>
      <c r="J992" t="s">
        <v>10413</v>
      </c>
    </row>
    <row r="993" spans="1:14" x14ac:dyDescent="0.35">
      <c r="A993" t="s">
        <v>1526</v>
      </c>
      <c r="B993">
        <v>123</v>
      </c>
      <c r="C993">
        <v>48000000</v>
      </c>
      <c r="D993">
        <v>37339525</v>
      </c>
      <c r="E993" t="s">
        <v>25151</v>
      </c>
      <c r="F993" t="s">
        <v>37</v>
      </c>
      <c r="G993" t="s">
        <v>38</v>
      </c>
      <c r="H993">
        <v>7</v>
      </c>
      <c r="I993" t="s">
        <v>27949</v>
      </c>
      <c r="J993" t="s">
        <v>3409</v>
      </c>
      <c r="K993" t="s">
        <v>19711</v>
      </c>
      <c r="L993" t="s">
        <v>10413</v>
      </c>
    </row>
    <row r="994" spans="1:14" x14ac:dyDescent="0.35">
      <c r="A994" t="s">
        <v>2112</v>
      </c>
      <c r="B994">
        <v>96</v>
      </c>
      <c r="C994">
        <v>47000000</v>
      </c>
      <c r="D994">
        <v>60154431</v>
      </c>
      <c r="E994" t="s">
        <v>25152</v>
      </c>
      <c r="F994" t="s">
        <v>37</v>
      </c>
      <c r="G994" t="s">
        <v>38</v>
      </c>
      <c r="H994">
        <v>6</v>
      </c>
      <c r="I994" t="s">
        <v>1671</v>
      </c>
      <c r="J994" t="s">
        <v>3409</v>
      </c>
      <c r="K994" t="s">
        <v>10413</v>
      </c>
    </row>
    <row r="995" spans="1:14" x14ac:dyDescent="0.35">
      <c r="A995" t="s">
        <v>1680</v>
      </c>
      <c r="B995">
        <v>105</v>
      </c>
      <c r="C995">
        <v>100000000</v>
      </c>
      <c r="D995">
        <v>103738726</v>
      </c>
      <c r="E995" t="s">
        <v>25153</v>
      </c>
      <c r="F995" t="s">
        <v>37</v>
      </c>
      <c r="G995" t="s">
        <v>38</v>
      </c>
      <c r="H995">
        <v>6.1</v>
      </c>
      <c r="I995" t="s">
        <v>1325</v>
      </c>
      <c r="J995" t="s">
        <v>1671</v>
      </c>
      <c r="K995" t="s">
        <v>27949</v>
      </c>
      <c r="L995" t="s">
        <v>17378</v>
      </c>
      <c r="M995" t="s">
        <v>19711</v>
      </c>
      <c r="N995" t="s">
        <v>10413</v>
      </c>
    </row>
    <row r="996" spans="1:14" x14ac:dyDescent="0.35">
      <c r="A996" t="s">
        <v>1311</v>
      </c>
      <c r="B996">
        <v>113</v>
      </c>
      <c r="C996">
        <v>48000000</v>
      </c>
      <c r="D996">
        <v>69304264</v>
      </c>
      <c r="E996" t="s">
        <v>25154</v>
      </c>
      <c r="F996" t="s">
        <v>37</v>
      </c>
      <c r="G996" t="s">
        <v>38</v>
      </c>
      <c r="H996">
        <v>6.8</v>
      </c>
      <c r="I996" t="s">
        <v>27949</v>
      </c>
      <c r="J996" t="s">
        <v>19711</v>
      </c>
      <c r="K996" t="s">
        <v>10413</v>
      </c>
    </row>
    <row r="997" spans="1:14" x14ac:dyDescent="0.35">
      <c r="A997" t="s">
        <v>5624</v>
      </c>
      <c r="B997">
        <v>132</v>
      </c>
      <c r="C997">
        <v>48000000</v>
      </c>
      <c r="D997">
        <v>29781453</v>
      </c>
      <c r="E997" t="s">
        <v>25155</v>
      </c>
      <c r="F997" t="s">
        <v>37</v>
      </c>
      <c r="G997" t="s">
        <v>38</v>
      </c>
      <c r="H997">
        <v>6.4</v>
      </c>
      <c r="I997" t="s">
        <v>13307</v>
      </c>
      <c r="J997" t="s">
        <v>1671</v>
      </c>
      <c r="K997" t="s">
        <v>3409</v>
      </c>
    </row>
    <row r="998" spans="1:14" x14ac:dyDescent="0.35">
      <c r="A998" t="s">
        <v>5643</v>
      </c>
      <c r="B998">
        <v>75</v>
      </c>
      <c r="C998">
        <v>47000000</v>
      </c>
      <c r="D998">
        <v>15519841</v>
      </c>
      <c r="E998" t="s">
        <v>25156</v>
      </c>
      <c r="F998" t="s">
        <v>37</v>
      </c>
      <c r="G998" t="s">
        <v>38</v>
      </c>
      <c r="H998">
        <v>4.5</v>
      </c>
      <c r="I998" t="s">
        <v>953</v>
      </c>
      <c r="J998" t="s">
        <v>11526</v>
      </c>
      <c r="K998" t="s">
        <v>1671</v>
      </c>
      <c r="L998" t="s">
        <v>18089</v>
      </c>
      <c r="M998" t="s">
        <v>1266</v>
      </c>
    </row>
    <row r="999" spans="1:14" x14ac:dyDescent="0.35">
      <c r="A999" t="s">
        <v>5647</v>
      </c>
      <c r="B999">
        <v>108</v>
      </c>
      <c r="C999">
        <v>47000000</v>
      </c>
      <c r="D999">
        <v>5600000</v>
      </c>
      <c r="E999" t="s">
        <v>25157</v>
      </c>
      <c r="F999" t="s">
        <v>37</v>
      </c>
      <c r="G999" t="s">
        <v>38</v>
      </c>
      <c r="H999">
        <v>5.8</v>
      </c>
      <c r="I999" t="s">
        <v>3409</v>
      </c>
      <c r="J999" t="s">
        <v>6403</v>
      </c>
      <c r="K999" t="s">
        <v>19711</v>
      </c>
      <c r="L999" t="s">
        <v>10413</v>
      </c>
    </row>
    <row r="1000" spans="1:14" x14ac:dyDescent="0.35">
      <c r="A1000" t="s">
        <v>5653</v>
      </c>
      <c r="B1000">
        <v>105</v>
      </c>
      <c r="C1000">
        <v>46000000</v>
      </c>
      <c r="D1000">
        <v>126805112</v>
      </c>
      <c r="E1000" t="s">
        <v>25158</v>
      </c>
      <c r="F1000" t="s">
        <v>37</v>
      </c>
      <c r="G1000" t="s">
        <v>38</v>
      </c>
      <c r="H1000">
        <v>6.3</v>
      </c>
      <c r="I1000" t="s">
        <v>1671</v>
      </c>
      <c r="J1000" t="s">
        <v>19711</v>
      </c>
    </row>
    <row r="1001" spans="1:14" x14ac:dyDescent="0.35">
      <c r="A1001" t="s">
        <v>5117</v>
      </c>
      <c r="B1001">
        <v>102</v>
      </c>
      <c r="C1001">
        <v>48000000</v>
      </c>
      <c r="D1001">
        <v>93607673</v>
      </c>
      <c r="E1001" t="s">
        <v>25159</v>
      </c>
      <c r="F1001" t="s">
        <v>37</v>
      </c>
      <c r="G1001" t="s">
        <v>38</v>
      </c>
      <c r="H1001">
        <v>5.7</v>
      </c>
      <c r="I1001" t="s">
        <v>1671</v>
      </c>
      <c r="J1001" t="s">
        <v>19711</v>
      </c>
    </row>
    <row r="1002" spans="1:14" x14ac:dyDescent="0.35">
      <c r="A1002" t="s">
        <v>57</v>
      </c>
      <c r="B1002">
        <v>118</v>
      </c>
      <c r="C1002">
        <v>46000000</v>
      </c>
      <c r="D1002">
        <v>67263182</v>
      </c>
      <c r="E1002" t="s">
        <v>25160</v>
      </c>
      <c r="F1002" t="s">
        <v>37</v>
      </c>
      <c r="G1002" t="s">
        <v>38</v>
      </c>
      <c r="H1002">
        <v>7.2</v>
      </c>
      <c r="I1002" t="s">
        <v>3409</v>
      </c>
      <c r="J1002" t="s">
        <v>27947</v>
      </c>
      <c r="K1002" t="s">
        <v>10413</v>
      </c>
    </row>
    <row r="1003" spans="1:14" x14ac:dyDescent="0.35">
      <c r="A1003" t="s">
        <v>3376</v>
      </c>
      <c r="B1003">
        <v>111</v>
      </c>
      <c r="C1003">
        <v>45000000</v>
      </c>
      <c r="D1003">
        <v>92001027</v>
      </c>
      <c r="E1003" t="s">
        <v>25161</v>
      </c>
      <c r="F1003" t="s">
        <v>37</v>
      </c>
      <c r="G1003" t="s">
        <v>38</v>
      </c>
      <c r="H1003">
        <v>7.6</v>
      </c>
      <c r="I1003" t="s">
        <v>1325</v>
      </c>
      <c r="J1003" t="s">
        <v>953</v>
      </c>
      <c r="K1003" t="s">
        <v>3409</v>
      </c>
      <c r="L1003" t="s">
        <v>12332</v>
      </c>
      <c r="M1003" t="s">
        <v>10413</v>
      </c>
    </row>
    <row r="1004" spans="1:14" x14ac:dyDescent="0.35">
      <c r="A1004" t="s">
        <v>4693</v>
      </c>
      <c r="B1004">
        <v>81</v>
      </c>
      <c r="C1004">
        <v>47000000</v>
      </c>
      <c r="D1004">
        <v>10539414</v>
      </c>
      <c r="E1004" t="s">
        <v>25162</v>
      </c>
      <c r="F1004" t="s">
        <v>37</v>
      </c>
      <c r="G1004" t="s">
        <v>38</v>
      </c>
      <c r="H1004">
        <v>4.7</v>
      </c>
      <c r="I1004" t="s">
        <v>1325</v>
      </c>
      <c r="J1004" t="s">
        <v>3409</v>
      </c>
      <c r="K1004" t="s">
        <v>1266</v>
      </c>
      <c r="L1004" t="s">
        <v>10413</v>
      </c>
      <c r="M1004" t="s">
        <v>15011</v>
      </c>
    </row>
    <row r="1005" spans="1:14" x14ac:dyDescent="0.35">
      <c r="A1005" t="s">
        <v>1015</v>
      </c>
      <c r="B1005">
        <v>116</v>
      </c>
      <c r="C1005">
        <v>46000000</v>
      </c>
      <c r="D1005">
        <v>58918501</v>
      </c>
      <c r="E1005" t="s">
        <v>25163</v>
      </c>
      <c r="F1005" t="s">
        <v>37</v>
      </c>
      <c r="G1005" t="s">
        <v>38</v>
      </c>
      <c r="H1005">
        <v>6.6</v>
      </c>
      <c r="I1005" t="s">
        <v>1325</v>
      </c>
      <c r="J1005" t="s">
        <v>3409</v>
      </c>
      <c r="K1005" t="s">
        <v>27947</v>
      </c>
      <c r="L1005" t="s">
        <v>10413</v>
      </c>
      <c r="M1005" t="s">
        <v>25958</v>
      </c>
    </row>
    <row r="1006" spans="1:14" x14ac:dyDescent="0.35">
      <c r="A1006" t="s">
        <v>514</v>
      </c>
      <c r="B1006">
        <v>86</v>
      </c>
      <c r="C1006">
        <v>45000000</v>
      </c>
      <c r="D1006">
        <v>181395380</v>
      </c>
      <c r="E1006" t="s">
        <v>25164</v>
      </c>
      <c r="F1006" t="s">
        <v>37</v>
      </c>
      <c r="G1006" t="s">
        <v>38</v>
      </c>
      <c r="H1006">
        <v>6.8</v>
      </c>
      <c r="I1006" t="s">
        <v>1671</v>
      </c>
      <c r="J1006" t="s">
        <v>1266</v>
      </c>
      <c r="K1006" t="s">
        <v>19711</v>
      </c>
    </row>
    <row r="1007" spans="1:14" x14ac:dyDescent="0.35">
      <c r="A1007" t="s">
        <v>5683</v>
      </c>
      <c r="B1007">
        <v>127</v>
      </c>
      <c r="C1007">
        <v>25000000</v>
      </c>
      <c r="D1007">
        <v>14946229</v>
      </c>
      <c r="E1007" t="s">
        <v>25165</v>
      </c>
      <c r="F1007" t="s">
        <v>37</v>
      </c>
      <c r="G1007" t="s">
        <v>56</v>
      </c>
      <c r="H1007">
        <v>7.3</v>
      </c>
      <c r="I1007" t="s">
        <v>13307</v>
      </c>
      <c r="J1007" t="s">
        <v>27949</v>
      </c>
      <c r="K1007" t="s">
        <v>3409</v>
      </c>
      <c r="L1007" t="s">
        <v>10413</v>
      </c>
    </row>
    <row r="1008" spans="1:14" x14ac:dyDescent="0.35">
      <c r="A1008" t="s">
        <v>4107</v>
      </c>
      <c r="B1008">
        <v>91</v>
      </c>
      <c r="C1008">
        <v>45000000</v>
      </c>
      <c r="D1008">
        <v>130512915</v>
      </c>
      <c r="E1008" t="s">
        <v>25166</v>
      </c>
      <c r="F1008" t="s">
        <v>37</v>
      </c>
      <c r="G1008" t="s">
        <v>38</v>
      </c>
      <c r="H1008">
        <v>4.8</v>
      </c>
      <c r="I1008" t="s">
        <v>1671</v>
      </c>
      <c r="J1008" t="s">
        <v>18089</v>
      </c>
      <c r="K1008" t="s">
        <v>1266</v>
      </c>
    </row>
    <row r="1009" spans="1:13" x14ac:dyDescent="0.35">
      <c r="A1009" t="s">
        <v>5589</v>
      </c>
      <c r="B1009">
        <v>98</v>
      </c>
      <c r="C1009">
        <v>45000000</v>
      </c>
      <c r="D1009">
        <v>139852971</v>
      </c>
      <c r="E1009" t="s">
        <v>25167</v>
      </c>
      <c r="F1009" t="s">
        <v>37</v>
      </c>
      <c r="G1009" t="s">
        <v>1465</v>
      </c>
      <c r="H1009">
        <v>6.3</v>
      </c>
      <c r="I1009" t="s">
        <v>1325</v>
      </c>
      <c r="J1009" t="s">
        <v>27949</v>
      </c>
      <c r="K1009" t="s">
        <v>10413</v>
      </c>
    </row>
    <row r="1010" spans="1:13" x14ac:dyDescent="0.35">
      <c r="A1010" t="s">
        <v>5702</v>
      </c>
      <c r="B1010">
        <v>84</v>
      </c>
      <c r="C1010">
        <v>48000000</v>
      </c>
      <c r="D1010">
        <v>110000082</v>
      </c>
      <c r="E1010" t="s">
        <v>25168</v>
      </c>
      <c r="F1010" t="s">
        <v>37</v>
      </c>
      <c r="G1010" t="s">
        <v>38</v>
      </c>
      <c r="H1010">
        <v>5.5</v>
      </c>
      <c r="I1010" t="s">
        <v>1671</v>
      </c>
    </row>
    <row r="1011" spans="1:13" x14ac:dyDescent="0.35">
      <c r="A1011" t="s">
        <v>4239</v>
      </c>
      <c r="B1011">
        <v>109</v>
      </c>
      <c r="C1011">
        <v>45000000</v>
      </c>
      <c r="D1011">
        <v>106807667</v>
      </c>
      <c r="E1011" t="s">
        <v>25169</v>
      </c>
      <c r="F1011" t="s">
        <v>37</v>
      </c>
      <c r="G1011" t="s">
        <v>38</v>
      </c>
      <c r="H1011">
        <v>6.2</v>
      </c>
      <c r="I1011" t="s">
        <v>1325</v>
      </c>
      <c r="J1011" t="s">
        <v>1671</v>
      </c>
      <c r="K1011" t="s">
        <v>27949</v>
      </c>
      <c r="L1011" t="s">
        <v>19711</v>
      </c>
    </row>
    <row r="1012" spans="1:13" x14ac:dyDescent="0.35">
      <c r="A1012" t="s">
        <v>2703</v>
      </c>
      <c r="B1012">
        <v>93</v>
      </c>
      <c r="C1012">
        <v>45000000</v>
      </c>
      <c r="D1012">
        <v>101702060</v>
      </c>
      <c r="E1012" t="s">
        <v>25170</v>
      </c>
      <c r="F1012" t="s">
        <v>37</v>
      </c>
      <c r="G1012" t="s">
        <v>38</v>
      </c>
      <c r="H1012">
        <v>5.8</v>
      </c>
      <c r="I1012" t="s">
        <v>1325</v>
      </c>
      <c r="J1012" t="s">
        <v>953</v>
      </c>
      <c r="K1012" t="s">
        <v>18089</v>
      </c>
      <c r="L1012" t="s">
        <v>1266</v>
      </c>
      <c r="M1012" t="s">
        <v>12332</v>
      </c>
    </row>
    <row r="1013" spans="1:13" x14ac:dyDescent="0.35">
      <c r="A1013" t="s">
        <v>3303</v>
      </c>
      <c r="B1013">
        <v>113</v>
      </c>
      <c r="C1013">
        <v>40000000</v>
      </c>
      <c r="D1013">
        <v>95149435</v>
      </c>
      <c r="E1013" t="s">
        <v>25171</v>
      </c>
      <c r="F1013" t="s">
        <v>37</v>
      </c>
      <c r="G1013" t="s">
        <v>38</v>
      </c>
      <c r="H1013">
        <v>5.7</v>
      </c>
      <c r="I1013" t="s">
        <v>1671</v>
      </c>
      <c r="J1013" t="s">
        <v>18089</v>
      </c>
      <c r="K1013" t="s">
        <v>19711</v>
      </c>
    </row>
    <row r="1014" spans="1:13" x14ac:dyDescent="0.35">
      <c r="A1014" t="s">
        <v>2266</v>
      </c>
      <c r="B1014">
        <v>141</v>
      </c>
      <c r="C1014">
        <v>45000000</v>
      </c>
      <c r="D1014">
        <v>100768056</v>
      </c>
      <c r="E1014" t="s">
        <v>25172</v>
      </c>
      <c r="F1014" t="s">
        <v>37</v>
      </c>
      <c r="G1014" t="s">
        <v>38</v>
      </c>
      <c r="H1014">
        <v>6.5</v>
      </c>
      <c r="I1014" t="s">
        <v>27949</v>
      </c>
      <c r="J1014" t="s">
        <v>3409</v>
      </c>
      <c r="K1014" t="s">
        <v>27947</v>
      </c>
      <c r="L1014" t="s">
        <v>10413</v>
      </c>
    </row>
    <row r="1015" spans="1:13" x14ac:dyDescent="0.35">
      <c r="A1015" t="s">
        <v>1324</v>
      </c>
      <c r="B1015">
        <v>119</v>
      </c>
      <c r="C1015">
        <v>45000000</v>
      </c>
      <c r="D1015">
        <v>92115211</v>
      </c>
      <c r="E1015" t="s">
        <v>25173</v>
      </c>
      <c r="F1015" t="s">
        <v>37</v>
      </c>
      <c r="G1015" t="s">
        <v>38</v>
      </c>
      <c r="H1015">
        <v>6.7</v>
      </c>
      <c r="I1015" t="s">
        <v>27949</v>
      </c>
      <c r="J1015" t="s">
        <v>3409</v>
      </c>
      <c r="K1015" t="s">
        <v>27947</v>
      </c>
      <c r="L1015" t="s">
        <v>10413</v>
      </c>
    </row>
    <row r="1016" spans="1:13" x14ac:dyDescent="0.35">
      <c r="A1016" t="s">
        <v>3891</v>
      </c>
      <c r="B1016">
        <v>97</v>
      </c>
      <c r="C1016">
        <v>45000000</v>
      </c>
      <c r="D1016">
        <v>93452056</v>
      </c>
      <c r="E1016" t="s">
        <v>25174</v>
      </c>
      <c r="F1016" t="s">
        <v>37</v>
      </c>
      <c r="G1016" t="s">
        <v>38</v>
      </c>
      <c r="H1016">
        <v>7.4</v>
      </c>
      <c r="I1016" t="s">
        <v>953</v>
      </c>
      <c r="J1016" t="s">
        <v>1671</v>
      </c>
      <c r="K1016" t="s">
        <v>3409</v>
      </c>
    </row>
    <row r="1017" spans="1:13" x14ac:dyDescent="0.35">
      <c r="A1017" t="s">
        <v>1198</v>
      </c>
      <c r="B1017">
        <v>117</v>
      </c>
      <c r="C1017">
        <v>45000000</v>
      </c>
      <c r="D1017">
        <v>83287363</v>
      </c>
      <c r="E1017" t="s">
        <v>25175</v>
      </c>
      <c r="F1017" t="s">
        <v>37</v>
      </c>
      <c r="G1017" t="s">
        <v>38</v>
      </c>
      <c r="H1017">
        <v>6.9</v>
      </c>
      <c r="I1017" t="s">
        <v>1325</v>
      </c>
      <c r="J1017" t="s">
        <v>10413</v>
      </c>
    </row>
    <row r="1018" spans="1:13" x14ac:dyDescent="0.35">
      <c r="A1018" t="s">
        <v>3102</v>
      </c>
      <c r="B1018">
        <v>101</v>
      </c>
      <c r="C1018">
        <v>60000000</v>
      </c>
      <c r="D1018">
        <v>82931301</v>
      </c>
      <c r="E1018" t="s">
        <v>25176</v>
      </c>
      <c r="F1018" t="s">
        <v>37</v>
      </c>
      <c r="G1018" t="s">
        <v>767</v>
      </c>
      <c r="H1018">
        <v>5.5</v>
      </c>
      <c r="I1018" t="s">
        <v>1671</v>
      </c>
      <c r="J1018" t="s">
        <v>19711</v>
      </c>
    </row>
    <row r="1019" spans="1:13" x14ac:dyDescent="0.35">
      <c r="A1019" t="s">
        <v>5743</v>
      </c>
      <c r="B1019">
        <v>153</v>
      </c>
      <c r="C1019">
        <v>46000000</v>
      </c>
      <c r="D1019">
        <v>60962878</v>
      </c>
      <c r="E1019" t="s">
        <v>25177</v>
      </c>
      <c r="F1019" t="s">
        <v>37</v>
      </c>
      <c r="G1019" t="s">
        <v>38</v>
      </c>
      <c r="H1019">
        <v>8.1</v>
      </c>
      <c r="I1019" t="s">
        <v>27949</v>
      </c>
      <c r="J1019" t="s">
        <v>3409</v>
      </c>
      <c r="K1019" t="s">
        <v>27947</v>
      </c>
      <c r="L1019" t="s">
        <v>10413</v>
      </c>
    </row>
    <row r="1020" spans="1:13" x14ac:dyDescent="0.35">
      <c r="A1020" t="s">
        <v>3098</v>
      </c>
      <c r="B1020">
        <v>122</v>
      </c>
      <c r="C1020">
        <v>45000000</v>
      </c>
      <c r="D1020">
        <v>76261036</v>
      </c>
      <c r="E1020" t="s">
        <v>25178</v>
      </c>
      <c r="F1020" t="s">
        <v>37</v>
      </c>
      <c r="G1020" t="s">
        <v>38</v>
      </c>
      <c r="H1020">
        <v>7.7</v>
      </c>
      <c r="I1020" t="s">
        <v>27949</v>
      </c>
      <c r="J1020" t="s">
        <v>3409</v>
      </c>
      <c r="K1020" t="s">
        <v>10413</v>
      </c>
    </row>
    <row r="1021" spans="1:13" x14ac:dyDescent="0.35">
      <c r="A1021" t="s">
        <v>1007</v>
      </c>
      <c r="B1021">
        <v>102</v>
      </c>
      <c r="C1021">
        <v>45000000</v>
      </c>
      <c r="D1021">
        <v>71423726</v>
      </c>
      <c r="E1021" t="s">
        <v>25179</v>
      </c>
      <c r="F1021" t="s">
        <v>37</v>
      </c>
      <c r="G1021" t="s">
        <v>38</v>
      </c>
      <c r="H1021">
        <v>7.3</v>
      </c>
      <c r="I1021" t="s">
        <v>953</v>
      </c>
      <c r="J1021" t="s">
        <v>1671</v>
      </c>
      <c r="K1021" t="s">
        <v>12332</v>
      </c>
    </row>
    <row r="1022" spans="1:13" x14ac:dyDescent="0.35">
      <c r="A1022" t="s">
        <v>3880</v>
      </c>
      <c r="B1022">
        <v>83</v>
      </c>
      <c r="C1022">
        <v>45000000</v>
      </c>
      <c r="D1022">
        <v>71277420</v>
      </c>
      <c r="E1022" t="s">
        <v>25180</v>
      </c>
      <c r="F1022" t="s">
        <v>37</v>
      </c>
      <c r="G1022" t="s">
        <v>38</v>
      </c>
      <c r="H1022">
        <v>5.2</v>
      </c>
      <c r="I1022" t="s">
        <v>1671</v>
      </c>
    </row>
    <row r="1023" spans="1:13" x14ac:dyDescent="0.35">
      <c r="A1023" t="s">
        <v>717</v>
      </c>
      <c r="B1023">
        <v>103</v>
      </c>
      <c r="C1023">
        <v>45000000</v>
      </c>
      <c r="D1023">
        <v>88625922</v>
      </c>
      <c r="E1023" t="s">
        <v>25181</v>
      </c>
      <c r="F1023" t="s">
        <v>37</v>
      </c>
      <c r="G1023" t="s">
        <v>38</v>
      </c>
      <c r="H1023">
        <v>7.1</v>
      </c>
      <c r="I1023" t="s">
        <v>953</v>
      </c>
      <c r="J1023" t="s">
        <v>1671</v>
      </c>
      <c r="K1023" t="s">
        <v>18089</v>
      </c>
      <c r="L1023" t="s">
        <v>17378</v>
      </c>
    </row>
    <row r="1024" spans="1:13" x14ac:dyDescent="0.35">
      <c r="A1024" t="s">
        <v>2971</v>
      </c>
      <c r="B1024">
        <v>110</v>
      </c>
      <c r="C1024">
        <v>45000000</v>
      </c>
      <c r="D1024">
        <v>70001065</v>
      </c>
      <c r="E1024" t="s">
        <v>25182</v>
      </c>
      <c r="F1024" t="s">
        <v>37</v>
      </c>
      <c r="G1024" t="s">
        <v>38</v>
      </c>
      <c r="H1024">
        <v>7.1</v>
      </c>
      <c r="I1024" t="s">
        <v>1325</v>
      </c>
      <c r="J1024" t="s">
        <v>6403</v>
      </c>
    </row>
    <row r="1025" spans="1:13" x14ac:dyDescent="0.35">
      <c r="A1025" t="s">
        <v>5769</v>
      </c>
      <c r="B1025">
        <v>136</v>
      </c>
      <c r="C1025">
        <v>30000000</v>
      </c>
      <c r="D1025">
        <v>67253092</v>
      </c>
      <c r="E1025" t="s">
        <v>25183</v>
      </c>
      <c r="F1025" t="s">
        <v>37</v>
      </c>
      <c r="G1025" t="s">
        <v>38</v>
      </c>
      <c r="H1025">
        <v>7.2</v>
      </c>
      <c r="I1025" t="s">
        <v>3409</v>
      </c>
      <c r="J1025" t="s">
        <v>27948</v>
      </c>
    </row>
    <row r="1026" spans="1:13" x14ac:dyDescent="0.35">
      <c r="A1026" t="s">
        <v>5774</v>
      </c>
      <c r="B1026">
        <v>91</v>
      </c>
      <c r="C1026">
        <v>45000000</v>
      </c>
      <c r="D1026">
        <v>66790248</v>
      </c>
      <c r="E1026" t="s">
        <v>25184</v>
      </c>
      <c r="F1026" t="s">
        <v>37</v>
      </c>
      <c r="G1026" t="s">
        <v>38</v>
      </c>
      <c r="H1026">
        <v>6.5</v>
      </c>
      <c r="I1026" t="s">
        <v>3409</v>
      </c>
      <c r="J1026" t="s">
        <v>10413</v>
      </c>
    </row>
    <row r="1027" spans="1:13" x14ac:dyDescent="0.35">
      <c r="A1027" t="s">
        <v>5780</v>
      </c>
      <c r="B1027">
        <v>89</v>
      </c>
      <c r="C1027">
        <v>45000000</v>
      </c>
      <c r="D1027">
        <v>65557989</v>
      </c>
      <c r="E1027" t="s">
        <v>25185</v>
      </c>
      <c r="F1027" t="s">
        <v>37</v>
      </c>
      <c r="G1027" t="s">
        <v>38</v>
      </c>
      <c r="H1027">
        <v>4.5999999999999996</v>
      </c>
      <c r="I1027" t="s">
        <v>1325</v>
      </c>
      <c r="J1027" t="s">
        <v>953</v>
      </c>
      <c r="K1027" t="s">
        <v>6403</v>
      </c>
      <c r="L1027" t="s">
        <v>10413</v>
      </c>
    </row>
    <row r="1028" spans="1:13" x14ac:dyDescent="0.35">
      <c r="A1028" t="s">
        <v>4080</v>
      </c>
      <c r="B1028">
        <v>107</v>
      </c>
      <c r="C1028">
        <v>45000000</v>
      </c>
      <c r="D1028">
        <v>60786269</v>
      </c>
      <c r="E1028" t="s">
        <v>25186</v>
      </c>
      <c r="F1028" t="s">
        <v>37</v>
      </c>
      <c r="G1028" t="s">
        <v>38</v>
      </c>
      <c r="H1028">
        <v>5.6</v>
      </c>
      <c r="I1028" t="s">
        <v>1671</v>
      </c>
      <c r="J1028" t="s">
        <v>3409</v>
      </c>
      <c r="K1028" t="s">
        <v>17378</v>
      </c>
      <c r="L1028" t="s">
        <v>19711</v>
      </c>
    </row>
    <row r="1029" spans="1:13" x14ac:dyDescent="0.35">
      <c r="A1029" t="s">
        <v>5509</v>
      </c>
      <c r="B1029">
        <v>129</v>
      </c>
      <c r="C1029">
        <v>45000000</v>
      </c>
      <c r="D1029">
        <v>59365105</v>
      </c>
      <c r="E1029" t="s">
        <v>25187</v>
      </c>
      <c r="F1029" t="s">
        <v>37</v>
      </c>
      <c r="G1029" t="s">
        <v>56</v>
      </c>
      <c r="H1029">
        <v>7.7</v>
      </c>
      <c r="I1029" t="s">
        <v>1671</v>
      </c>
      <c r="J1029" t="s">
        <v>3409</v>
      </c>
      <c r="K1029" t="s">
        <v>19711</v>
      </c>
    </row>
    <row r="1030" spans="1:13" x14ac:dyDescent="0.35">
      <c r="A1030" t="s">
        <v>306</v>
      </c>
      <c r="B1030">
        <v>95</v>
      </c>
      <c r="C1030">
        <v>120000000</v>
      </c>
      <c r="D1030">
        <v>162792677</v>
      </c>
      <c r="E1030" t="s">
        <v>25188</v>
      </c>
      <c r="F1030" t="s">
        <v>37</v>
      </c>
      <c r="G1030" t="s">
        <v>38</v>
      </c>
      <c r="H1030">
        <v>7.2</v>
      </c>
      <c r="I1030" t="s">
        <v>953</v>
      </c>
      <c r="J1030" t="s">
        <v>11526</v>
      </c>
      <c r="K1030" t="s">
        <v>1671</v>
      </c>
      <c r="L1030" t="s">
        <v>18089</v>
      </c>
      <c r="M1030" t="s">
        <v>1266</v>
      </c>
    </row>
    <row r="1031" spans="1:13" x14ac:dyDescent="0.35">
      <c r="A1031" t="s">
        <v>2652</v>
      </c>
      <c r="B1031">
        <v>122</v>
      </c>
      <c r="C1031">
        <v>35000000</v>
      </c>
      <c r="D1031">
        <v>31598308</v>
      </c>
      <c r="E1031" t="s">
        <v>25189</v>
      </c>
      <c r="F1031" t="s">
        <v>37</v>
      </c>
      <c r="G1031" t="s">
        <v>38</v>
      </c>
      <c r="H1031">
        <v>6.8</v>
      </c>
      <c r="I1031" t="s">
        <v>6403</v>
      </c>
      <c r="J1031" t="s">
        <v>27947</v>
      </c>
      <c r="K1031" t="s">
        <v>10413</v>
      </c>
    </row>
    <row r="1032" spans="1:13" x14ac:dyDescent="0.35">
      <c r="A1032" t="s">
        <v>5780</v>
      </c>
      <c r="B1032">
        <v>110</v>
      </c>
      <c r="C1032">
        <v>45000000</v>
      </c>
      <c r="D1032">
        <v>57362581</v>
      </c>
      <c r="E1032" t="s">
        <v>25190</v>
      </c>
      <c r="F1032" t="s">
        <v>37</v>
      </c>
      <c r="G1032" t="s">
        <v>5811</v>
      </c>
      <c r="H1032">
        <v>5.4</v>
      </c>
      <c r="I1032" t="s">
        <v>1325</v>
      </c>
      <c r="J1032" t="s">
        <v>27949</v>
      </c>
      <c r="K1032" t="s">
        <v>3409</v>
      </c>
      <c r="L1032" t="s">
        <v>19711</v>
      </c>
      <c r="M1032" t="s">
        <v>10413</v>
      </c>
    </row>
    <row r="1033" spans="1:13" x14ac:dyDescent="0.35">
      <c r="A1033" t="s">
        <v>3159</v>
      </c>
      <c r="B1033">
        <v>135</v>
      </c>
      <c r="C1033">
        <v>45000000</v>
      </c>
      <c r="D1033">
        <v>53854588</v>
      </c>
      <c r="E1033" t="s">
        <v>25191</v>
      </c>
      <c r="F1033" t="s">
        <v>37</v>
      </c>
      <c r="G1033" t="s">
        <v>38</v>
      </c>
      <c r="H1033">
        <v>6.3</v>
      </c>
      <c r="I1033" t="s">
        <v>1671</v>
      </c>
      <c r="J1033" t="s">
        <v>3409</v>
      </c>
      <c r="K1033" t="s">
        <v>19711</v>
      </c>
      <c r="L1033" t="s">
        <v>27948</v>
      </c>
    </row>
    <row r="1034" spans="1:13" x14ac:dyDescent="0.35">
      <c r="A1034" t="s">
        <v>4597</v>
      </c>
      <c r="B1034">
        <v>95</v>
      </c>
      <c r="C1034">
        <v>45000000</v>
      </c>
      <c r="D1034">
        <v>52580895</v>
      </c>
      <c r="E1034" t="s">
        <v>25192</v>
      </c>
      <c r="F1034" t="s">
        <v>37</v>
      </c>
      <c r="G1034" t="s">
        <v>38</v>
      </c>
      <c r="H1034">
        <v>5.6</v>
      </c>
      <c r="I1034" t="s">
        <v>1671</v>
      </c>
      <c r="J1034" t="s">
        <v>18089</v>
      </c>
      <c r="K1034" t="s">
        <v>19711</v>
      </c>
      <c r="L1034" t="s">
        <v>27948</v>
      </c>
    </row>
    <row r="1035" spans="1:13" x14ac:dyDescent="0.35">
      <c r="A1035" t="s">
        <v>5825</v>
      </c>
      <c r="B1035">
        <v>109</v>
      </c>
      <c r="C1035">
        <v>50000000</v>
      </c>
      <c r="D1035">
        <v>51019112</v>
      </c>
      <c r="E1035" t="s">
        <v>25193</v>
      </c>
      <c r="F1035" t="s">
        <v>37</v>
      </c>
      <c r="G1035" t="s">
        <v>38</v>
      </c>
      <c r="H1035">
        <v>6.8</v>
      </c>
      <c r="I1035" t="s">
        <v>953</v>
      </c>
      <c r="J1035" t="s">
        <v>1671</v>
      </c>
      <c r="K1035" t="s">
        <v>12332</v>
      </c>
    </row>
    <row r="1036" spans="1:13" x14ac:dyDescent="0.35">
      <c r="A1036" t="s">
        <v>5829</v>
      </c>
      <c r="B1036">
        <v>93</v>
      </c>
      <c r="C1036">
        <v>26000000</v>
      </c>
      <c r="D1036">
        <v>48114556</v>
      </c>
      <c r="E1036" t="s">
        <v>25194</v>
      </c>
      <c r="F1036" t="s">
        <v>37</v>
      </c>
      <c r="G1036" t="s">
        <v>38</v>
      </c>
      <c r="H1036">
        <v>4.3</v>
      </c>
      <c r="I1036" t="s">
        <v>1671</v>
      </c>
      <c r="J1036" t="s">
        <v>18089</v>
      </c>
      <c r="K1036" t="s">
        <v>1266</v>
      </c>
      <c r="L1036" t="s">
        <v>19711</v>
      </c>
    </row>
    <row r="1037" spans="1:13" x14ac:dyDescent="0.35">
      <c r="A1037" t="s">
        <v>5834</v>
      </c>
      <c r="B1037">
        <v>94</v>
      </c>
      <c r="C1037">
        <v>45000000</v>
      </c>
      <c r="D1037">
        <v>50648679</v>
      </c>
      <c r="E1037" t="s">
        <v>25195</v>
      </c>
      <c r="F1037" t="s">
        <v>37</v>
      </c>
      <c r="G1037" t="s">
        <v>1465</v>
      </c>
      <c r="H1037">
        <v>6.3</v>
      </c>
      <c r="I1037" t="s">
        <v>1325</v>
      </c>
      <c r="J1037" t="s">
        <v>6403</v>
      </c>
      <c r="K1037" t="s">
        <v>12332</v>
      </c>
      <c r="L1037" t="s">
        <v>10413</v>
      </c>
    </row>
    <row r="1038" spans="1:13" x14ac:dyDescent="0.35">
      <c r="A1038" t="s">
        <v>1627</v>
      </c>
      <c r="B1038">
        <v>117</v>
      </c>
      <c r="C1038">
        <v>40000000</v>
      </c>
      <c r="D1038">
        <v>46280507</v>
      </c>
      <c r="E1038" t="s">
        <v>25196</v>
      </c>
      <c r="F1038" t="s">
        <v>37</v>
      </c>
      <c r="G1038" t="s">
        <v>38</v>
      </c>
      <c r="H1038">
        <v>6.5</v>
      </c>
      <c r="I1038" t="s">
        <v>1671</v>
      </c>
      <c r="J1038" t="s">
        <v>19711</v>
      </c>
    </row>
    <row r="1039" spans="1:13" x14ac:dyDescent="0.35">
      <c r="A1039" t="s">
        <v>4619</v>
      </c>
      <c r="B1039">
        <v>112</v>
      </c>
      <c r="C1039">
        <v>45000000</v>
      </c>
      <c r="D1039">
        <v>38360195</v>
      </c>
      <c r="E1039" t="s">
        <v>25197</v>
      </c>
      <c r="F1039" t="s">
        <v>37</v>
      </c>
      <c r="G1039" t="s">
        <v>38</v>
      </c>
      <c r="H1039">
        <v>6.4</v>
      </c>
      <c r="I1039" t="s">
        <v>953</v>
      </c>
      <c r="J1039" t="s">
        <v>1671</v>
      </c>
      <c r="K1039" t="s">
        <v>3409</v>
      </c>
    </row>
    <row r="1040" spans="1:13" x14ac:dyDescent="0.35">
      <c r="A1040" t="s">
        <v>4914</v>
      </c>
      <c r="B1040">
        <v>111</v>
      </c>
      <c r="C1040">
        <v>45000000</v>
      </c>
      <c r="D1040">
        <v>46815748</v>
      </c>
      <c r="E1040" t="s">
        <v>25198</v>
      </c>
      <c r="F1040" t="s">
        <v>37</v>
      </c>
      <c r="G1040" t="s">
        <v>38</v>
      </c>
      <c r="H1040">
        <v>6.3</v>
      </c>
      <c r="I1040" t="s">
        <v>1325</v>
      </c>
      <c r="J1040" t="s">
        <v>953</v>
      </c>
      <c r="K1040" t="s">
        <v>27949</v>
      </c>
      <c r="L1040" t="s">
        <v>10413</v>
      </c>
    </row>
    <row r="1041" spans="1:13" x14ac:dyDescent="0.35">
      <c r="A1041" t="s">
        <v>1954</v>
      </c>
      <c r="B1041">
        <v>96</v>
      </c>
      <c r="C1041">
        <v>45000000</v>
      </c>
      <c r="D1041">
        <v>35617599</v>
      </c>
      <c r="E1041" t="s">
        <v>25199</v>
      </c>
      <c r="F1041" t="s">
        <v>37</v>
      </c>
      <c r="G1041" t="s">
        <v>38</v>
      </c>
      <c r="H1041">
        <v>5.9</v>
      </c>
      <c r="I1041" t="s">
        <v>3409</v>
      </c>
      <c r="J1041" t="s">
        <v>18089</v>
      </c>
      <c r="K1041" t="s">
        <v>1266</v>
      </c>
    </row>
    <row r="1042" spans="1:13" x14ac:dyDescent="0.35">
      <c r="A1042" t="s">
        <v>760</v>
      </c>
      <c r="B1042">
        <v>141</v>
      </c>
      <c r="C1042">
        <v>45000000</v>
      </c>
      <c r="D1042">
        <v>47307550</v>
      </c>
      <c r="E1042" t="s">
        <v>25200</v>
      </c>
      <c r="F1042" t="s">
        <v>37</v>
      </c>
      <c r="G1042" t="s">
        <v>38</v>
      </c>
      <c r="H1042">
        <v>6.5</v>
      </c>
      <c r="I1042" t="s">
        <v>27949</v>
      </c>
      <c r="J1042" t="s">
        <v>3409</v>
      </c>
      <c r="K1042" t="s">
        <v>10413</v>
      </c>
    </row>
    <row r="1043" spans="1:13" x14ac:dyDescent="0.35">
      <c r="A1043" t="s">
        <v>5861</v>
      </c>
      <c r="B1043">
        <v>94</v>
      </c>
      <c r="C1043">
        <v>25000000</v>
      </c>
      <c r="D1043">
        <v>32003620</v>
      </c>
      <c r="E1043" t="s">
        <v>25201</v>
      </c>
      <c r="F1043" t="s">
        <v>37</v>
      </c>
      <c r="G1043" t="s">
        <v>38</v>
      </c>
      <c r="H1043">
        <v>6.5</v>
      </c>
      <c r="I1043" t="s">
        <v>1325</v>
      </c>
      <c r="J1043" t="s">
        <v>27949</v>
      </c>
      <c r="K1043" t="s">
        <v>10413</v>
      </c>
    </row>
    <row r="1044" spans="1:13" x14ac:dyDescent="0.35">
      <c r="A1044" t="s">
        <v>5867</v>
      </c>
      <c r="B1044">
        <v>87</v>
      </c>
      <c r="C1044">
        <v>35000000</v>
      </c>
      <c r="D1044">
        <v>27972410</v>
      </c>
      <c r="E1044" t="s">
        <v>25202</v>
      </c>
      <c r="F1044" t="s">
        <v>37</v>
      </c>
      <c r="G1044" t="s">
        <v>56</v>
      </c>
      <c r="H1044">
        <v>6.1</v>
      </c>
      <c r="I1044" t="s">
        <v>1325</v>
      </c>
      <c r="J1044" t="s">
        <v>953</v>
      </c>
      <c r="K1044" t="s">
        <v>1671</v>
      </c>
    </row>
    <row r="1045" spans="1:13" x14ac:dyDescent="0.35">
      <c r="A1045" t="s">
        <v>5873</v>
      </c>
      <c r="B1045">
        <v>88</v>
      </c>
      <c r="C1045">
        <v>50000000</v>
      </c>
      <c r="D1045">
        <v>28133159</v>
      </c>
      <c r="E1045" t="s">
        <v>25203</v>
      </c>
      <c r="F1045" t="s">
        <v>37</v>
      </c>
      <c r="G1045" t="s">
        <v>38</v>
      </c>
      <c r="H1045">
        <v>5.9</v>
      </c>
      <c r="I1045" t="s">
        <v>953</v>
      </c>
      <c r="J1045" t="s">
        <v>11526</v>
      </c>
      <c r="K1045" t="s">
        <v>1671</v>
      </c>
      <c r="L1045" t="s">
        <v>18089</v>
      </c>
      <c r="M1045" t="s">
        <v>1266</v>
      </c>
    </row>
    <row r="1046" spans="1:13" x14ac:dyDescent="0.35">
      <c r="A1046" t="s">
        <v>5877</v>
      </c>
      <c r="B1046">
        <v>177</v>
      </c>
      <c r="C1046">
        <v>40000000</v>
      </c>
      <c r="D1046">
        <v>27400000</v>
      </c>
      <c r="E1046" t="s">
        <v>25204</v>
      </c>
      <c r="F1046" t="s">
        <v>37</v>
      </c>
      <c r="G1046" t="s">
        <v>38</v>
      </c>
      <c r="H1046">
        <v>6.6</v>
      </c>
      <c r="I1046" t="s">
        <v>1325</v>
      </c>
      <c r="J1046" t="s">
        <v>953</v>
      </c>
      <c r="K1046" t="s">
        <v>12332</v>
      </c>
    </row>
    <row r="1047" spans="1:13" x14ac:dyDescent="0.35">
      <c r="A1047" t="s">
        <v>5882</v>
      </c>
      <c r="B1047">
        <v>133</v>
      </c>
      <c r="C1047">
        <v>45000000</v>
      </c>
      <c r="D1047">
        <v>24343673</v>
      </c>
      <c r="E1047" t="s">
        <v>25205</v>
      </c>
      <c r="F1047" t="s">
        <v>37</v>
      </c>
      <c r="G1047" t="s">
        <v>38</v>
      </c>
      <c r="H1047">
        <v>7.4</v>
      </c>
      <c r="I1047" t="s">
        <v>3409</v>
      </c>
      <c r="J1047" t="s">
        <v>1266</v>
      </c>
      <c r="K1047" t="s">
        <v>17378</v>
      </c>
      <c r="L1047" t="s">
        <v>19711</v>
      </c>
    </row>
    <row r="1048" spans="1:13" x14ac:dyDescent="0.35">
      <c r="A1048" t="s">
        <v>48</v>
      </c>
      <c r="B1048">
        <v>119</v>
      </c>
      <c r="C1048">
        <v>35000000</v>
      </c>
      <c r="D1048">
        <v>22877808</v>
      </c>
      <c r="E1048" t="s">
        <v>25206</v>
      </c>
      <c r="F1048" t="s">
        <v>37</v>
      </c>
      <c r="G1048" t="s">
        <v>38</v>
      </c>
      <c r="H1048">
        <v>7.3</v>
      </c>
      <c r="I1048" t="s">
        <v>3409</v>
      </c>
      <c r="J1048" t="s">
        <v>19711</v>
      </c>
    </row>
    <row r="1049" spans="1:13" x14ac:dyDescent="0.35">
      <c r="A1049" t="s">
        <v>1058</v>
      </c>
      <c r="B1049">
        <v>102</v>
      </c>
      <c r="C1049">
        <v>52000000</v>
      </c>
      <c r="D1049">
        <v>36883539</v>
      </c>
      <c r="E1049" t="s">
        <v>25207</v>
      </c>
      <c r="F1049" t="s">
        <v>37</v>
      </c>
      <c r="G1049" t="s">
        <v>767</v>
      </c>
      <c r="H1049">
        <v>6.6</v>
      </c>
      <c r="I1049" t="s">
        <v>1325</v>
      </c>
      <c r="J1049" t="s">
        <v>27949</v>
      </c>
      <c r="K1049" t="s">
        <v>3409</v>
      </c>
      <c r="L1049" t="s">
        <v>10413</v>
      </c>
    </row>
    <row r="1050" spans="1:13" x14ac:dyDescent="0.35">
      <c r="A1050" t="s">
        <v>5896</v>
      </c>
      <c r="B1050">
        <v>101</v>
      </c>
      <c r="C1050">
        <v>70000000</v>
      </c>
      <c r="D1050">
        <v>22531698</v>
      </c>
      <c r="E1050" t="s">
        <v>25208</v>
      </c>
      <c r="F1050" t="s">
        <v>37</v>
      </c>
      <c r="G1050" t="s">
        <v>1465</v>
      </c>
      <c r="H1050">
        <v>5.6</v>
      </c>
      <c r="I1050" t="s">
        <v>1325</v>
      </c>
      <c r="J1050" t="s">
        <v>953</v>
      </c>
      <c r="K1050" t="s">
        <v>12332</v>
      </c>
      <c r="L1050" t="s">
        <v>10413</v>
      </c>
    </row>
    <row r="1051" spans="1:13" x14ac:dyDescent="0.35">
      <c r="A1051" t="s">
        <v>5901</v>
      </c>
      <c r="B1051">
        <v>91</v>
      </c>
      <c r="C1051">
        <v>45000000</v>
      </c>
      <c r="D1051">
        <v>20400913</v>
      </c>
      <c r="E1051" t="s">
        <v>25209</v>
      </c>
      <c r="F1051" t="s">
        <v>37</v>
      </c>
      <c r="G1051" t="s">
        <v>38</v>
      </c>
      <c r="H1051">
        <v>5.3</v>
      </c>
      <c r="I1051" t="s">
        <v>1325</v>
      </c>
      <c r="J1051" t="s">
        <v>1671</v>
      </c>
      <c r="K1051" t="s">
        <v>27949</v>
      </c>
      <c r="L1051" t="s">
        <v>3409</v>
      </c>
      <c r="M1051" t="s">
        <v>10413</v>
      </c>
    </row>
    <row r="1052" spans="1:13" x14ac:dyDescent="0.35">
      <c r="A1052" t="s">
        <v>4218</v>
      </c>
      <c r="B1052">
        <v>117</v>
      </c>
      <c r="C1052">
        <v>45000000</v>
      </c>
      <c r="D1052">
        <v>20101861</v>
      </c>
      <c r="E1052" t="s">
        <v>25210</v>
      </c>
      <c r="F1052" t="s">
        <v>37</v>
      </c>
      <c r="G1052" t="s">
        <v>38</v>
      </c>
      <c r="H1052">
        <v>6</v>
      </c>
      <c r="I1052" t="s">
        <v>1671</v>
      </c>
      <c r="J1052" t="s">
        <v>19711</v>
      </c>
      <c r="K1052" t="s">
        <v>12332</v>
      </c>
    </row>
    <row r="1053" spans="1:13" x14ac:dyDescent="0.35">
      <c r="A1053" t="s">
        <v>5911</v>
      </c>
      <c r="B1053">
        <v>86</v>
      </c>
      <c r="C1053">
        <v>45000000</v>
      </c>
      <c r="D1053">
        <v>25200412</v>
      </c>
      <c r="E1053" t="s">
        <v>25211</v>
      </c>
      <c r="F1053" t="s">
        <v>37</v>
      </c>
      <c r="G1053" t="s">
        <v>38</v>
      </c>
      <c r="H1053">
        <v>5.4</v>
      </c>
      <c r="I1053" t="s">
        <v>953</v>
      </c>
      <c r="J1053" t="s">
        <v>1671</v>
      </c>
      <c r="K1053" t="s">
        <v>18089</v>
      </c>
      <c r="L1053" t="s">
        <v>1266</v>
      </c>
      <c r="M1053" t="s">
        <v>12332</v>
      </c>
    </row>
    <row r="1054" spans="1:13" x14ac:dyDescent="0.35">
      <c r="A1054" t="s">
        <v>5918</v>
      </c>
      <c r="B1054">
        <v>124</v>
      </c>
      <c r="C1054">
        <v>45000000</v>
      </c>
      <c r="D1054">
        <v>19719930</v>
      </c>
      <c r="E1054" t="s">
        <v>25212</v>
      </c>
      <c r="F1054" t="s">
        <v>37</v>
      </c>
      <c r="G1054" t="s">
        <v>38</v>
      </c>
      <c r="H1054">
        <v>6.8</v>
      </c>
      <c r="I1054" t="s">
        <v>27949</v>
      </c>
      <c r="J1054" t="s">
        <v>3409</v>
      </c>
      <c r="K1054" t="s">
        <v>27947</v>
      </c>
      <c r="L1054" t="s">
        <v>10413</v>
      </c>
    </row>
    <row r="1055" spans="1:13" x14ac:dyDescent="0.35">
      <c r="A1055" t="s">
        <v>5925</v>
      </c>
      <c r="B1055">
        <v>134</v>
      </c>
      <c r="C1055">
        <v>45000000</v>
      </c>
      <c r="D1055">
        <v>19377727</v>
      </c>
      <c r="E1055" t="s">
        <v>25213</v>
      </c>
      <c r="F1055" t="s">
        <v>37</v>
      </c>
      <c r="G1055" t="s">
        <v>38</v>
      </c>
      <c r="H1055">
        <v>6.4</v>
      </c>
      <c r="I1055" t="s">
        <v>1671</v>
      </c>
      <c r="J1055" t="s">
        <v>17378</v>
      </c>
    </row>
    <row r="1056" spans="1:13" x14ac:dyDescent="0.35">
      <c r="A1056" t="s">
        <v>5930</v>
      </c>
      <c r="B1056">
        <v>100</v>
      </c>
      <c r="C1056">
        <v>45000000</v>
      </c>
      <c r="D1056">
        <v>17300889</v>
      </c>
      <c r="E1056" t="s">
        <v>25214</v>
      </c>
      <c r="F1056" t="s">
        <v>37</v>
      </c>
      <c r="G1056" t="s">
        <v>370</v>
      </c>
      <c r="H1056">
        <v>4.9000000000000004</v>
      </c>
      <c r="I1056" t="s">
        <v>1325</v>
      </c>
      <c r="J1056" t="s">
        <v>953</v>
      </c>
      <c r="K1056" t="s">
        <v>1671</v>
      </c>
      <c r="L1056" t="s">
        <v>1266</v>
      </c>
    </row>
    <row r="1057" spans="1:14" x14ac:dyDescent="0.35">
      <c r="A1057" t="s">
        <v>5935</v>
      </c>
      <c r="B1057">
        <v>220</v>
      </c>
      <c r="C1057">
        <v>57000000</v>
      </c>
      <c r="D1057">
        <v>15527125</v>
      </c>
      <c r="E1057" t="s">
        <v>25215</v>
      </c>
      <c r="F1057" t="s">
        <v>37</v>
      </c>
      <c r="G1057" t="s">
        <v>38</v>
      </c>
      <c r="H1057">
        <v>5.8</v>
      </c>
      <c r="I1057" t="s">
        <v>3409</v>
      </c>
      <c r="J1057" t="s">
        <v>19711</v>
      </c>
      <c r="K1057" t="s">
        <v>15011</v>
      </c>
    </row>
    <row r="1058" spans="1:14" x14ac:dyDescent="0.35">
      <c r="A1058" t="s">
        <v>760</v>
      </c>
      <c r="B1058">
        <v>212</v>
      </c>
      <c r="C1058">
        <v>50000000</v>
      </c>
      <c r="D1058">
        <v>13560960</v>
      </c>
      <c r="E1058" t="s">
        <v>25216</v>
      </c>
      <c r="F1058" t="s">
        <v>37</v>
      </c>
      <c r="G1058" t="s">
        <v>38</v>
      </c>
      <c r="H1058">
        <v>7.1</v>
      </c>
      <c r="I1058" t="s">
        <v>13307</v>
      </c>
      <c r="J1058" t="s">
        <v>3409</v>
      </c>
      <c r="K1058" t="s">
        <v>22704</v>
      </c>
    </row>
    <row r="1059" spans="1:14" x14ac:dyDescent="0.35">
      <c r="A1059" t="s">
        <v>3817</v>
      </c>
      <c r="B1059">
        <v>128</v>
      </c>
      <c r="C1059">
        <v>45000000</v>
      </c>
      <c r="D1059">
        <v>15523168</v>
      </c>
      <c r="E1059" t="s">
        <v>25217</v>
      </c>
      <c r="F1059" t="s">
        <v>37</v>
      </c>
      <c r="G1059" t="s">
        <v>1465</v>
      </c>
      <c r="H1059">
        <v>7.2</v>
      </c>
      <c r="I1059" t="s">
        <v>27947</v>
      </c>
      <c r="J1059" t="s">
        <v>10413</v>
      </c>
    </row>
    <row r="1060" spans="1:14" x14ac:dyDescent="0.35">
      <c r="A1060" t="s">
        <v>535</v>
      </c>
      <c r="B1060">
        <v>106</v>
      </c>
      <c r="C1060">
        <v>45000000</v>
      </c>
      <c r="D1060">
        <v>11146409</v>
      </c>
      <c r="E1060" t="s">
        <v>25218</v>
      </c>
      <c r="F1060" t="s">
        <v>37</v>
      </c>
      <c r="G1060" t="s">
        <v>38</v>
      </c>
      <c r="H1060">
        <v>6</v>
      </c>
      <c r="I1060" t="s">
        <v>1325</v>
      </c>
      <c r="J1060" t="s">
        <v>953</v>
      </c>
      <c r="K1060" t="s">
        <v>6403</v>
      </c>
      <c r="L1060" t="s">
        <v>12332</v>
      </c>
    </row>
    <row r="1061" spans="1:14" x14ac:dyDescent="0.35">
      <c r="A1061" t="s">
        <v>5076</v>
      </c>
      <c r="B1061">
        <v>160</v>
      </c>
      <c r="C1061">
        <v>45000000</v>
      </c>
      <c r="D1061">
        <v>7916887</v>
      </c>
      <c r="E1061" t="s">
        <v>25219</v>
      </c>
      <c r="F1061" t="s">
        <v>37</v>
      </c>
      <c r="G1061" t="s">
        <v>38</v>
      </c>
      <c r="H1061">
        <v>6</v>
      </c>
      <c r="I1061" t="s">
        <v>1325</v>
      </c>
      <c r="J1061" t="s">
        <v>27949</v>
      </c>
      <c r="K1061" t="s">
        <v>3409</v>
      </c>
      <c r="L1061" t="s">
        <v>10413</v>
      </c>
      <c r="M1061" t="s">
        <v>25958</v>
      </c>
    </row>
    <row r="1062" spans="1:14" x14ac:dyDescent="0.35">
      <c r="A1062" t="s">
        <v>1939</v>
      </c>
      <c r="B1062">
        <v>114</v>
      </c>
      <c r="C1062">
        <v>45000000</v>
      </c>
      <c r="D1062">
        <v>6565495</v>
      </c>
      <c r="E1062" t="s">
        <v>25220</v>
      </c>
      <c r="F1062" t="s">
        <v>1946</v>
      </c>
      <c r="G1062" t="s">
        <v>892</v>
      </c>
      <c r="H1062">
        <v>7</v>
      </c>
      <c r="I1062" t="s">
        <v>3409</v>
      </c>
      <c r="J1062" t="s">
        <v>19711</v>
      </c>
    </row>
    <row r="1063" spans="1:14" x14ac:dyDescent="0.35">
      <c r="A1063" t="s">
        <v>5961</v>
      </c>
      <c r="B1063">
        <v>99</v>
      </c>
      <c r="C1063">
        <v>40000000</v>
      </c>
      <c r="D1063">
        <v>15279680</v>
      </c>
      <c r="E1063" t="s">
        <v>25221</v>
      </c>
      <c r="F1063" t="s">
        <v>37</v>
      </c>
      <c r="G1063" t="s">
        <v>38</v>
      </c>
      <c r="H1063">
        <v>5.4</v>
      </c>
      <c r="I1063" t="s">
        <v>1325</v>
      </c>
      <c r="J1063" t="s">
        <v>27949</v>
      </c>
      <c r="K1063" t="s">
        <v>10413</v>
      </c>
    </row>
    <row r="1064" spans="1:14" x14ac:dyDescent="0.35">
      <c r="A1064" t="s">
        <v>163</v>
      </c>
      <c r="B1064">
        <v>74</v>
      </c>
      <c r="C1064">
        <v>40000000</v>
      </c>
      <c r="D1064">
        <v>7262288</v>
      </c>
      <c r="E1064" t="s">
        <v>25222</v>
      </c>
      <c r="F1064" t="s">
        <v>37</v>
      </c>
      <c r="G1064" t="s">
        <v>38</v>
      </c>
      <c r="H1064">
        <v>6.5</v>
      </c>
      <c r="I1064" t="s">
        <v>1671</v>
      </c>
      <c r="J1064" t="s">
        <v>27949</v>
      </c>
      <c r="K1064" t="s">
        <v>10413</v>
      </c>
    </row>
    <row r="1065" spans="1:14" x14ac:dyDescent="0.35">
      <c r="A1065" t="s">
        <v>371</v>
      </c>
      <c r="B1065">
        <v>139</v>
      </c>
      <c r="C1065">
        <v>45000000</v>
      </c>
      <c r="D1065">
        <v>4584886</v>
      </c>
      <c r="E1065" t="s">
        <v>25223</v>
      </c>
      <c r="F1065" t="s">
        <v>37</v>
      </c>
      <c r="G1065" t="s">
        <v>38</v>
      </c>
      <c r="H1065">
        <v>6.4</v>
      </c>
      <c r="I1065" t="s">
        <v>3409</v>
      </c>
      <c r="J1065" t="s">
        <v>19711</v>
      </c>
    </row>
    <row r="1066" spans="1:14" x14ac:dyDescent="0.35">
      <c r="A1066" t="s">
        <v>5985</v>
      </c>
      <c r="B1066">
        <v>103</v>
      </c>
      <c r="C1066">
        <v>45000000</v>
      </c>
      <c r="D1066">
        <v>2154540</v>
      </c>
      <c r="E1066" t="s">
        <v>25224</v>
      </c>
      <c r="F1066" t="s">
        <v>37</v>
      </c>
      <c r="G1066" t="s">
        <v>38</v>
      </c>
      <c r="H1066">
        <v>4.9000000000000004</v>
      </c>
      <c r="I1066" t="s">
        <v>1325</v>
      </c>
      <c r="J1066" t="s">
        <v>10413</v>
      </c>
    </row>
    <row r="1067" spans="1:14" x14ac:dyDescent="0.35">
      <c r="A1067" t="s">
        <v>5990</v>
      </c>
      <c r="B1067">
        <v>101</v>
      </c>
      <c r="C1067">
        <v>45000000</v>
      </c>
      <c r="D1067">
        <v>8129455</v>
      </c>
      <c r="E1067" t="s">
        <v>25225</v>
      </c>
      <c r="F1067" t="s">
        <v>37</v>
      </c>
      <c r="G1067" t="s">
        <v>38</v>
      </c>
      <c r="H1067">
        <v>6.3</v>
      </c>
      <c r="I1067" t="s">
        <v>1325</v>
      </c>
      <c r="J1067" t="s">
        <v>953</v>
      </c>
      <c r="K1067" t="s">
        <v>1671</v>
      </c>
      <c r="L1067" t="s">
        <v>27949</v>
      </c>
    </row>
    <row r="1068" spans="1:14" x14ac:dyDescent="0.35">
      <c r="A1068" t="s">
        <v>6002</v>
      </c>
      <c r="B1068">
        <v>130</v>
      </c>
      <c r="C1068">
        <v>44500000</v>
      </c>
      <c r="D1068">
        <v>136019448</v>
      </c>
      <c r="E1068" t="s">
        <v>25226</v>
      </c>
      <c r="F1068" t="s">
        <v>37</v>
      </c>
      <c r="G1068" t="s">
        <v>38</v>
      </c>
      <c r="H1068">
        <v>7.7</v>
      </c>
      <c r="I1068" t="s">
        <v>13307</v>
      </c>
      <c r="J1068" t="s">
        <v>3409</v>
      </c>
      <c r="K1068" t="s">
        <v>22704</v>
      </c>
      <c r="L1068" t="s">
        <v>10413</v>
      </c>
    </row>
    <row r="1069" spans="1:14" x14ac:dyDescent="0.35">
      <c r="A1069" t="s">
        <v>2433</v>
      </c>
      <c r="B1069">
        <v>130</v>
      </c>
      <c r="C1069">
        <v>44000000</v>
      </c>
      <c r="D1069">
        <v>183875760</v>
      </c>
      <c r="E1069" t="s">
        <v>25227</v>
      </c>
      <c r="F1069" t="s">
        <v>37</v>
      </c>
      <c r="G1069" t="s">
        <v>38</v>
      </c>
      <c r="H1069">
        <v>7.8</v>
      </c>
      <c r="I1069" t="s">
        <v>1325</v>
      </c>
      <c r="J1069" t="s">
        <v>953</v>
      </c>
      <c r="K1069" t="s">
        <v>27949</v>
      </c>
      <c r="L1069" t="s">
        <v>3409</v>
      </c>
      <c r="M1069" t="s">
        <v>27947</v>
      </c>
      <c r="N1069" t="s">
        <v>10413</v>
      </c>
    </row>
    <row r="1070" spans="1:14" x14ac:dyDescent="0.35">
      <c r="A1070" t="s">
        <v>3136</v>
      </c>
      <c r="B1070">
        <v>110</v>
      </c>
      <c r="C1070">
        <v>40000000</v>
      </c>
      <c r="D1070">
        <v>67061228</v>
      </c>
      <c r="E1070" t="s">
        <v>25228</v>
      </c>
      <c r="F1070" t="s">
        <v>37</v>
      </c>
      <c r="G1070" t="s">
        <v>38</v>
      </c>
      <c r="H1070">
        <v>5.5</v>
      </c>
      <c r="I1070" t="s">
        <v>1325</v>
      </c>
      <c r="J1070" t="s">
        <v>1671</v>
      </c>
      <c r="K1070" t="s">
        <v>19711</v>
      </c>
    </row>
    <row r="1071" spans="1:14" x14ac:dyDescent="0.35">
      <c r="A1071" t="s">
        <v>3122</v>
      </c>
      <c r="B1071">
        <v>147</v>
      </c>
      <c r="C1071">
        <v>44000000</v>
      </c>
      <c r="D1071">
        <v>53300852</v>
      </c>
      <c r="E1071" t="s">
        <v>25229</v>
      </c>
      <c r="F1071" t="s">
        <v>37</v>
      </c>
      <c r="G1071" t="s">
        <v>38</v>
      </c>
      <c r="H1071">
        <v>7.5</v>
      </c>
      <c r="I1071" t="s">
        <v>27949</v>
      </c>
      <c r="J1071" t="s">
        <v>3409</v>
      </c>
      <c r="K1071" t="s">
        <v>10413</v>
      </c>
    </row>
    <row r="1072" spans="1:14" x14ac:dyDescent="0.35">
      <c r="A1072" t="s">
        <v>5985</v>
      </c>
      <c r="B1072">
        <v>96</v>
      </c>
      <c r="C1072">
        <v>44000000</v>
      </c>
      <c r="D1072">
        <v>150415432</v>
      </c>
      <c r="E1072" t="s">
        <v>25230</v>
      </c>
      <c r="F1072" t="s">
        <v>37</v>
      </c>
      <c r="G1072" t="s">
        <v>38</v>
      </c>
      <c r="H1072">
        <v>6.4</v>
      </c>
      <c r="I1072" t="s">
        <v>1325</v>
      </c>
      <c r="J1072" t="s">
        <v>953</v>
      </c>
      <c r="K1072" t="s">
        <v>10413</v>
      </c>
      <c r="L1072" t="s">
        <v>25958</v>
      </c>
    </row>
    <row r="1073" spans="1:13" x14ac:dyDescent="0.35">
      <c r="A1073" t="s">
        <v>6024</v>
      </c>
      <c r="B1073">
        <v>118</v>
      </c>
      <c r="C1073">
        <v>44000000</v>
      </c>
      <c r="D1073">
        <v>44834712</v>
      </c>
      <c r="E1073" t="s">
        <v>25231</v>
      </c>
      <c r="F1073" t="s">
        <v>37</v>
      </c>
      <c r="G1073" t="s">
        <v>38</v>
      </c>
      <c r="H1073">
        <v>5.6</v>
      </c>
      <c r="I1073" t="s">
        <v>3409</v>
      </c>
      <c r="J1073" t="s">
        <v>10413</v>
      </c>
    </row>
    <row r="1074" spans="1:13" x14ac:dyDescent="0.35">
      <c r="A1074" t="s">
        <v>6028</v>
      </c>
      <c r="B1074">
        <v>88</v>
      </c>
      <c r="C1074">
        <v>2600000</v>
      </c>
      <c r="D1074">
        <v>84300000</v>
      </c>
      <c r="E1074" t="s">
        <v>25232</v>
      </c>
      <c r="F1074" t="s">
        <v>37</v>
      </c>
      <c r="G1074" t="s">
        <v>38</v>
      </c>
      <c r="H1074">
        <v>7.5</v>
      </c>
      <c r="I1074" t="s">
        <v>11526</v>
      </c>
      <c r="J1074" t="s">
        <v>18089</v>
      </c>
      <c r="K1074" t="s">
        <v>1266</v>
      </c>
      <c r="L1074" t="s">
        <v>17378</v>
      </c>
    </row>
    <row r="1075" spans="1:13" x14ac:dyDescent="0.35">
      <c r="A1075" t="s">
        <v>6037</v>
      </c>
      <c r="B1075">
        <v>325</v>
      </c>
      <c r="C1075">
        <v>44000000</v>
      </c>
      <c r="D1075">
        <v>1500000</v>
      </c>
      <c r="E1075" t="s">
        <v>25233</v>
      </c>
      <c r="F1075" t="s">
        <v>37</v>
      </c>
      <c r="G1075" t="s">
        <v>38</v>
      </c>
      <c r="H1075">
        <v>6.8</v>
      </c>
      <c r="I1075" t="s">
        <v>953</v>
      </c>
      <c r="J1075" t="s">
        <v>3409</v>
      </c>
      <c r="K1075" t="s">
        <v>15011</v>
      </c>
    </row>
    <row r="1076" spans="1:13" x14ac:dyDescent="0.35">
      <c r="A1076" t="s">
        <v>1617</v>
      </c>
      <c r="B1076">
        <v>102</v>
      </c>
      <c r="C1076">
        <v>50000000</v>
      </c>
      <c r="D1076">
        <v>62318875</v>
      </c>
      <c r="E1076" t="s">
        <v>25234</v>
      </c>
      <c r="F1076" t="s">
        <v>37</v>
      </c>
      <c r="G1076" t="s">
        <v>38</v>
      </c>
      <c r="H1076">
        <v>6.8</v>
      </c>
      <c r="I1076" t="s">
        <v>1325</v>
      </c>
      <c r="J1076" t="s">
        <v>953</v>
      </c>
      <c r="K1076" t="s">
        <v>1266</v>
      </c>
      <c r="L1076" t="s">
        <v>12332</v>
      </c>
      <c r="M1076" t="s">
        <v>10413</v>
      </c>
    </row>
    <row r="1077" spans="1:13" x14ac:dyDescent="0.35">
      <c r="A1077" t="s">
        <v>6046</v>
      </c>
      <c r="B1077">
        <v>110</v>
      </c>
      <c r="C1077">
        <v>40000000</v>
      </c>
      <c r="D1077">
        <v>5773519</v>
      </c>
      <c r="E1077" t="s">
        <v>25235</v>
      </c>
      <c r="F1077" t="s">
        <v>37</v>
      </c>
      <c r="G1077" t="s">
        <v>38</v>
      </c>
      <c r="H1077">
        <v>6</v>
      </c>
      <c r="I1077" t="s">
        <v>3409</v>
      </c>
      <c r="J1077" t="s">
        <v>6403</v>
      </c>
      <c r="K1077" t="s">
        <v>12332</v>
      </c>
      <c r="L1077" t="s">
        <v>10413</v>
      </c>
    </row>
    <row r="1078" spans="1:13" x14ac:dyDescent="0.35">
      <c r="A1078" t="s">
        <v>6051</v>
      </c>
      <c r="B1078">
        <v>136</v>
      </c>
      <c r="C1078">
        <v>43000000</v>
      </c>
      <c r="D1078">
        <v>51768623</v>
      </c>
      <c r="E1078" t="s">
        <v>25236</v>
      </c>
      <c r="F1078" t="s">
        <v>37</v>
      </c>
      <c r="G1078" t="s">
        <v>38</v>
      </c>
      <c r="H1078">
        <v>7.3</v>
      </c>
      <c r="I1078" t="s">
        <v>3409</v>
      </c>
    </row>
    <row r="1079" spans="1:13" x14ac:dyDescent="0.35">
      <c r="A1079" t="s">
        <v>3281</v>
      </c>
      <c r="B1079">
        <v>103</v>
      </c>
      <c r="C1079">
        <v>43000000</v>
      </c>
      <c r="D1079">
        <v>37035515</v>
      </c>
      <c r="E1079" t="s">
        <v>25237</v>
      </c>
      <c r="F1079" t="s">
        <v>37</v>
      </c>
      <c r="G1079" t="s">
        <v>38</v>
      </c>
      <c r="H1079">
        <v>6</v>
      </c>
      <c r="I1079" t="s">
        <v>1671</v>
      </c>
      <c r="J1079" t="s">
        <v>3409</v>
      </c>
    </row>
    <row r="1080" spans="1:13" x14ac:dyDescent="0.35">
      <c r="A1080" t="s">
        <v>1114</v>
      </c>
      <c r="B1080">
        <v>103</v>
      </c>
      <c r="C1080">
        <v>45000000</v>
      </c>
      <c r="D1080">
        <v>24520892</v>
      </c>
      <c r="E1080" t="s">
        <v>25238</v>
      </c>
      <c r="F1080" t="s">
        <v>37</v>
      </c>
      <c r="G1080" t="s">
        <v>1465</v>
      </c>
      <c r="H1080">
        <v>7</v>
      </c>
      <c r="I1080" t="s">
        <v>1325</v>
      </c>
      <c r="J1080" t="s">
        <v>27949</v>
      </c>
      <c r="K1080" t="s">
        <v>3409</v>
      </c>
      <c r="L1080" t="s">
        <v>10413</v>
      </c>
    </row>
    <row r="1081" spans="1:13" x14ac:dyDescent="0.35">
      <c r="A1081" t="s">
        <v>6063</v>
      </c>
      <c r="B1081">
        <v>90</v>
      </c>
      <c r="C1081">
        <v>43000000</v>
      </c>
      <c r="D1081">
        <v>24430272</v>
      </c>
      <c r="E1081" t="s">
        <v>25239</v>
      </c>
      <c r="F1081" t="s">
        <v>37</v>
      </c>
      <c r="G1081" t="s">
        <v>38</v>
      </c>
      <c r="H1081">
        <v>5.0999999999999996</v>
      </c>
      <c r="I1081" t="s">
        <v>1671</v>
      </c>
      <c r="J1081" t="s">
        <v>19711</v>
      </c>
    </row>
    <row r="1082" spans="1:13" x14ac:dyDescent="0.35">
      <c r="A1082" t="s">
        <v>2213</v>
      </c>
      <c r="B1082">
        <v>154</v>
      </c>
      <c r="C1082">
        <v>42000000</v>
      </c>
      <c r="D1082">
        <v>158348400</v>
      </c>
      <c r="E1082" t="s">
        <v>25240</v>
      </c>
      <c r="F1082" t="s">
        <v>37</v>
      </c>
      <c r="G1082" t="s">
        <v>38</v>
      </c>
      <c r="H1082">
        <v>6.8</v>
      </c>
      <c r="I1082" t="s">
        <v>3409</v>
      </c>
      <c r="J1082" t="s">
        <v>27947</v>
      </c>
      <c r="K1082" t="s">
        <v>10413</v>
      </c>
    </row>
    <row r="1083" spans="1:13" x14ac:dyDescent="0.35">
      <c r="A1083" t="s">
        <v>6074</v>
      </c>
      <c r="B1083">
        <v>99</v>
      </c>
      <c r="C1083">
        <v>44000000</v>
      </c>
      <c r="D1083">
        <v>31136950</v>
      </c>
      <c r="E1083" t="s">
        <v>25241</v>
      </c>
      <c r="F1083" t="s">
        <v>37</v>
      </c>
      <c r="G1083" t="s">
        <v>38</v>
      </c>
      <c r="H1083">
        <v>6.5</v>
      </c>
      <c r="I1083" t="s">
        <v>3409</v>
      </c>
      <c r="J1083" t="s">
        <v>1266</v>
      </c>
      <c r="K1083" t="s">
        <v>19711</v>
      </c>
    </row>
    <row r="1084" spans="1:13" x14ac:dyDescent="0.35">
      <c r="A1084" t="s">
        <v>1783</v>
      </c>
      <c r="B1084">
        <v>93</v>
      </c>
      <c r="C1084">
        <v>40000000</v>
      </c>
      <c r="D1084">
        <v>29113588</v>
      </c>
      <c r="E1084" t="s">
        <v>25242</v>
      </c>
      <c r="F1084" t="s">
        <v>37</v>
      </c>
      <c r="G1084" t="s">
        <v>38</v>
      </c>
      <c r="H1084">
        <v>6.6</v>
      </c>
      <c r="I1084" t="s">
        <v>1325</v>
      </c>
      <c r="J1084" t="s">
        <v>27949</v>
      </c>
      <c r="K1084" t="s">
        <v>10413</v>
      </c>
    </row>
    <row r="1085" spans="1:13" x14ac:dyDescent="0.35">
      <c r="A1085" t="s">
        <v>2099</v>
      </c>
      <c r="B1085">
        <v>109</v>
      </c>
      <c r="C1085">
        <v>42000000</v>
      </c>
      <c r="D1085">
        <v>138447667</v>
      </c>
      <c r="E1085" t="s">
        <v>25243</v>
      </c>
      <c r="F1085" t="s">
        <v>37</v>
      </c>
      <c r="G1085" t="s">
        <v>38</v>
      </c>
      <c r="H1085">
        <v>7.2</v>
      </c>
      <c r="I1085" t="s">
        <v>1325</v>
      </c>
      <c r="J1085" t="s">
        <v>1671</v>
      </c>
      <c r="K1085" t="s">
        <v>27949</v>
      </c>
    </row>
    <row r="1086" spans="1:13" x14ac:dyDescent="0.35">
      <c r="A1086" t="s">
        <v>5774</v>
      </c>
      <c r="B1086">
        <v>124</v>
      </c>
      <c r="C1086">
        <v>42000000</v>
      </c>
      <c r="D1086">
        <v>116006080</v>
      </c>
      <c r="E1086" t="s">
        <v>25244</v>
      </c>
      <c r="F1086" t="s">
        <v>37</v>
      </c>
      <c r="G1086" t="s">
        <v>56</v>
      </c>
      <c r="H1086">
        <v>7</v>
      </c>
      <c r="I1086" t="s">
        <v>1671</v>
      </c>
      <c r="J1086" t="s">
        <v>3409</v>
      </c>
      <c r="K1086" t="s">
        <v>19711</v>
      </c>
    </row>
    <row r="1087" spans="1:13" x14ac:dyDescent="0.35">
      <c r="A1087" t="s">
        <v>4752</v>
      </c>
      <c r="B1087">
        <v>84</v>
      </c>
      <c r="C1087">
        <v>45000000</v>
      </c>
      <c r="D1087">
        <v>106793915</v>
      </c>
      <c r="E1087" t="s">
        <v>25245</v>
      </c>
      <c r="F1087" t="s">
        <v>37</v>
      </c>
      <c r="G1087" t="s">
        <v>56</v>
      </c>
      <c r="H1087">
        <v>7</v>
      </c>
      <c r="I1087" t="s">
        <v>953</v>
      </c>
      <c r="J1087" t="s">
        <v>11526</v>
      </c>
      <c r="K1087" t="s">
        <v>1671</v>
      </c>
      <c r="L1087" t="s">
        <v>3409</v>
      </c>
      <c r="M1087" t="s">
        <v>18089</v>
      </c>
    </row>
    <row r="1088" spans="1:13" x14ac:dyDescent="0.35">
      <c r="A1088" t="s">
        <v>6097</v>
      </c>
      <c r="B1088">
        <v>90</v>
      </c>
      <c r="C1088">
        <v>42000000</v>
      </c>
      <c r="D1088">
        <v>87856565</v>
      </c>
      <c r="E1088" t="s">
        <v>25246</v>
      </c>
      <c r="F1088" t="s">
        <v>37</v>
      </c>
      <c r="G1088" t="s">
        <v>38</v>
      </c>
      <c r="H1088">
        <v>5.9</v>
      </c>
      <c r="I1088" t="s">
        <v>1671</v>
      </c>
      <c r="J1088" t="s">
        <v>19711</v>
      </c>
    </row>
    <row r="1089" spans="1:13" x14ac:dyDescent="0.35">
      <c r="A1089" t="s">
        <v>6102</v>
      </c>
      <c r="B1089">
        <v>117</v>
      </c>
      <c r="C1089">
        <v>40000000</v>
      </c>
      <c r="D1089">
        <v>70100000</v>
      </c>
      <c r="E1089" t="s">
        <v>25247</v>
      </c>
      <c r="F1089" t="s">
        <v>37</v>
      </c>
      <c r="G1089" t="s">
        <v>38</v>
      </c>
      <c r="H1089">
        <v>5.4</v>
      </c>
      <c r="I1089" t="s">
        <v>1671</v>
      </c>
      <c r="J1089" t="s">
        <v>3409</v>
      </c>
      <c r="K1089" t="s">
        <v>19711</v>
      </c>
    </row>
    <row r="1090" spans="1:13" x14ac:dyDescent="0.35">
      <c r="A1090" t="s">
        <v>969</v>
      </c>
      <c r="B1090">
        <v>123</v>
      </c>
      <c r="C1090">
        <v>43000000</v>
      </c>
      <c r="D1090">
        <v>159578352</v>
      </c>
      <c r="E1090" t="s">
        <v>25248</v>
      </c>
      <c r="F1090" t="s">
        <v>37</v>
      </c>
      <c r="G1090" t="s">
        <v>38</v>
      </c>
      <c r="H1090">
        <v>6.6</v>
      </c>
      <c r="I1090" t="s">
        <v>1325</v>
      </c>
      <c r="J1090" t="s">
        <v>1671</v>
      </c>
      <c r="K1090" t="s">
        <v>27949</v>
      </c>
    </row>
    <row r="1091" spans="1:13" x14ac:dyDescent="0.35">
      <c r="A1091" t="s">
        <v>6111</v>
      </c>
      <c r="B1091">
        <v>251</v>
      </c>
      <c r="C1091">
        <v>31115000</v>
      </c>
      <c r="D1091">
        <v>57750000</v>
      </c>
      <c r="E1091" t="s">
        <v>25249</v>
      </c>
      <c r="F1091" t="s">
        <v>37</v>
      </c>
      <c r="G1091" t="s">
        <v>56</v>
      </c>
      <c r="H1091">
        <v>7</v>
      </c>
      <c r="I1091" t="s">
        <v>13307</v>
      </c>
      <c r="J1091" t="s">
        <v>3409</v>
      </c>
      <c r="K1091" t="s">
        <v>22704</v>
      </c>
      <c r="L1091" t="s">
        <v>19711</v>
      </c>
    </row>
    <row r="1092" spans="1:13" x14ac:dyDescent="0.35">
      <c r="A1092" t="s">
        <v>1627</v>
      </c>
      <c r="B1092">
        <v>105</v>
      </c>
      <c r="C1092">
        <v>42000000</v>
      </c>
      <c r="D1092">
        <v>45290318</v>
      </c>
      <c r="E1092" t="s">
        <v>25250</v>
      </c>
      <c r="F1092" t="s">
        <v>37</v>
      </c>
      <c r="G1092" t="s">
        <v>38</v>
      </c>
      <c r="H1092">
        <v>6.5</v>
      </c>
      <c r="I1092" t="s">
        <v>1325</v>
      </c>
      <c r="J1092" t="s">
        <v>1671</v>
      </c>
      <c r="K1092" t="s">
        <v>27948</v>
      </c>
    </row>
    <row r="1093" spans="1:13" x14ac:dyDescent="0.35">
      <c r="A1093" t="s">
        <v>5273</v>
      </c>
      <c r="B1093">
        <v>115</v>
      </c>
      <c r="C1093">
        <v>42000000</v>
      </c>
      <c r="D1093">
        <v>41543207</v>
      </c>
      <c r="E1093" t="s">
        <v>25251</v>
      </c>
      <c r="F1093" t="s">
        <v>37</v>
      </c>
      <c r="G1093" t="s">
        <v>38</v>
      </c>
      <c r="H1093">
        <v>6.3</v>
      </c>
      <c r="I1093" t="s">
        <v>27949</v>
      </c>
      <c r="J1093" t="s">
        <v>3409</v>
      </c>
      <c r="K1093" t="s">
        <v>27947</v>
      </c>
      <c r="L1093" t="s">
        <v>10413</v>
      </c>
    </row>
    <row r="1094" spans="1:13" x14ac:dyDescent="0.35">
      <c r="A1094" t="s">
        <v>6126</v>
      </c>
      <c r="B1094">
        <v>122</v>
      </c>
      <c r="C1094">
        <v>42000000</v>
      </c>
      <c r="D1094">
        <v>41252428</v>
      </c>
      <c r="E1094" t="s">
        <v>25252</v>
      </c>
      <c r="F1094" t="s">
        <v>37</v>
      </c>
      <c r="G1094" t="s">
        <v>38</v>
      </c>
      <c r="H1094">
        <v>6.5</v>
      </c>
      <c r="I1094" t="s">
        <v>1671</v>
      </c>
      <c r="J1094" t="s">
        <v>3409</v>
      </c>
      <c r="K1094" t="s">
        <v>19711</v>
      </c>
    </row>
    <row r="1095" spans="1:13" x14ac:dyDescent="0.35">
      <c r="A1095" t="s">
        <v>6131</v>
      </c>
      <c r="B1095">
        <v>119</v>
      </c>
      <c r="C1095">
        <v>32000000</v>
      </c>
      <c r="D1095">
        <v>35228696</v>
      </c>
      <c r="E1095" t="s">
        <v>25253</v>
      </c>
      <c r="F1095" t="s">
        <v>37</v>
      </c>
      <c r="G1095" t="s">
        <v>38</v>
      </c>
      <c r="H1095">
        <v>6.5</v>
      </c>
      <c r="I1095" t="s">
        <v>3409</v>
      </c>
      <c r="J1095" t="s">
        <v>6403</v>
      </c>
      <c r="K1095" t="s">
        <v>27947</v>
      </c>
      <c r="L1095" t="s">
        <v>10413</v>
      </c>
    </row>
    <row r="1096" spans="1:13" x14ac:dyDescent="0.35">
      <c r="A1096" t="s">
        <v>3722</v>
      </c>
      <c r="B1096">
        <v>81</v>
      </c>
      <c r="C1096">
        <v>42000000</v>
      </c>
      <c r="D1096">
        <v>59992760</v>
      </c>
      <c r="E1096" t="s">
        <v>25254</v>
      </c>
      <c r="F1096" t="s">
        <v>37</v>
      </c>
      <c r="G1096" t="s">
        <v>38</v>
      </c>
      <c r="H1096">
        <v>5.8</v>
      </c>
      <c r="I1096" t="s">
        <v>1671</v>
      </c>
    </row>
    <row r="1097" spans="1:13" x14ac:dyDescent="0.35">
      <c r="A1097" t="s">
        <v>6142</v>
      </c>
      <c r="B1097">
        <v>133</v>
      </c>
      <c r="C1097">
        <v>32000000</v>
      </c>
      <c r="D1097">
        <v>34667015</v>
      </c>
      <c r="E1097" t="s">
        <v>25255</v>
      </c>
      <c r="F1097" t="s">
        <v>37</v>
      </c>
      <c r="G1097" t="s">
        <v>56</v>
      </c>
      <c r="H1097">
        <v>6.6</v>
      </c>
      <c r="I1097" t="s">
        <v>1325</v>
      </c>
      <c r="J1097" t="s">
        <v>953</v>
      </c>
      <c r="K1097" t="s">
        <v>10413</v>
      </c>
    </row>
    <row r="1098" spans="1:13" x14ac:dyDescent="0.35">
      <c r="A1098" t="s">
        <v>6148</v>
      </c>
      <c r="B1098">
        <v>100</v>
      </c>
      <c r="C1098">
        <v>42000000</v>
      </c>
      <c r="D1098">
        <v>37652565</v>
      </c>
      <c r="E1098" t="s">
        <v>25256</v>
      </c>
      <c r="F1098" t="s">
        <v>37</v>
      </c>
      <c r="G1098" t="s">
        <v>38</v>
      </c>
      <c r="H1098">
        <v>5.4</v>
      </c>
      <c r="I1098" t="s">
        <v>1266</v>
      </c>
      <c r="J1098" t="s">
        <v>6403</v>
      </c>
      <c r="K1098" t="s">
        <v>27947</v>
      </c>
      <c r="L1098" t="s">
        <v>10413</v>
      </c>
    </row>
    <row r="1099" spans="1:13" x14ac:dyDescent="0.35">
      <c r="A1099" t="s">
        <v>6152</v>
      </c>
      <c r="B1099">
        <v>120</v>
      </c>
      <c r="C1099">
        <v>42000000</v>
      </c>
      <c r="D1099">
        <v>24375436</v>
      </c>
      <c r="E1099" t="s">
        <v>25257</v>
      </c>
      <c r="F1099" t="s">
        <v>37</v>
      </c>
      <c r="G1099" t="s">
        <v>38</v>
      </c>
      <c r="H1099">
        <v>6.1</v>
      </c>
      <c r="I1099" t="s">
        <v>1325</v>
      </c>
      <c r="J1099" t="s">
        <v>27949</v>
      </c>
      <c r="K1099" t="s">
        <v>3409</v>
      </c>
      <c r="L1099" t="s">
        <v>10413</v>
      </c>
    </row>
    <row r="1100" spans="1:13" x14ac:dyDescent="0.35">
      <c r="A1100" t="s">
        <v>6156</v>
      </c>
      <c r="B1100">
        <v>104</v>
      </c>
      <c r="C1100">
        <v>42000000</v>
      </c>
      <c r="D1100">
        <v>20915465</v>
      </c>
      <c r="E1100" t="s">
        <v>25258</v>
      </c>
      <c r="F1100" t="s">
        <v>37</v>
      </c>
      <c r="G1100" t="s">
        <v>56</v>
      </c>
      <c r="H1100">
        <v>4</v>
      </c>
      <c r="I1100" t="s">
        <v>953</v>
      </c>
      <c r="J1100" t="s">
        <v>1671</v>
      </c>
      <c r="K1100" t="s">
        <v>18089</v>
      </c>
      <c r="L1100" t="s">
        <v>1266</v>
      </c>
      <c r="M1100" t="s">
        <v>12332</v>
      </c>
    </row>
    <row r="1101" spans="1:13" x14ac:dyDescent="0.35">
      <c r="A1101" t="s">
        <v>5349</v>
      </c>
      <c r="B1101">
        <v>122</v>
      </c>
      <c r="C1101">
        <v>50000000</v>
      </c>
      <c r="D1101">
        <v>24127895</v>
      </c>
      <c r="E1101" t="s">
        <v>25259</v>
      </c>
      <c r="F1101" t="s">
        <v>37</v>
      </c>
      <c r="G1101" t="s">
        <v>38</v>
      </c>
      <c r="H1101">
        <v>7.6</v>
      </c>
      <c r="I1101" t="s">
        <v>27949</v>
      </c>
      <c r="J1101" t="s">
        <v>3409</v>
      </c>
      <c r="K1101" t="s">
        <v>10413</v>
      </c>
    </row>
    <row r="1102" spans="1:13" x14ac:dyDescent="0.35">
      <c r="A1102" t="s">
        <v>1939</v>
      </c>
      <c r="B1102">
        <v>80</v>
      </c>
      <c r="C1102">
        <v>31000000</v>
      </c>
      <c r="D1102">
        <v>84961</v>
      </c>
      <c r="E1102" t="s">
        <v>25260</v>
      </c>
      <c r="F1102" t="s">
        <v>1946</v>
      </c>
      <c r="G1102" t="s">
        <v>892</v>
      </c>
      <c r="H1102">
        <v>7.9</v>
      </c>
      <c r="I1102" t="s">
        <v>1325</v>
      </c>
      <c r="J1102" t="s">
        <v>953</v>
      </c>
      <c r="K1102" t="s">
        <v>22704</v>
      </c>
    </row>
    <row r="1103" spans="1:13" x14ac:dyDescent="0.35">
      <c r="A1103" t="s">
        <v>6171</v>
      </c>
      <c r="B1103">
        <v>91</v>
      </c>
      <c r="C1103">
        <v>40000000</v>
      </c>
      <c r="D1103">
        <v>26404753</v>
      </c>
      <c r="E1103" t="s">
        <v>25261</v>
      </c>
      <c r="F1103" t="s">
        <v>37</v>
      </c>
      <c r="G1103" t="s">
        <v>38</v>
      </c>
      <c r="H1103">
        <v>5.3</v>
      </c>
      <c r="I1103" t="s">
        <v>1325</v>
      </c>
      <c r="J1103" t="s">
        <v>1671</v>
      </c>
      <c r="K1103" t="s">
        <v>27949</v>
      </c>
      <c r="L1103" t="s">
        <v>19711</v>
      </c>
      <c r="M1103" t="s">
        <v>10413</v>
      </c>
    </row>
    <row r="1104" spans="1:13" x14ac:dyDescent="0.35">
      <c r="A1104" t="s">
        <v>6176</v>
      </c>
      <c r="B1104">
        <v>112</v>
      </c>
      <c r="C1104">
        <v>44000000</v>
      </c>
      <c r="D1104">
        <v>6105175</v>
      </c>
      <c r="E1104" t="s">
        <v>25262</v>
      </c>
      <c r="F1104" t="s">
        <v>37</v>
      </c>
      <c r="G1104" t="s">
        <v>38</v>
      </c>
      <c r="H1104">
        <v>6.6</v>
      </c>
      <c r="I1104" t="s">
        <v>1671</v>
      </c>
    </row>
    <row r="1105" spans="1:13" x14ac:dyDescent="0.35">
      <c r="A1105" t="s">
        <v>6182</v>
      </c>
      <c r="B1105">
        <v>100</v>
      </c>
      <c r="C1105">
        <v>45000000</v>
      </c>
      <c r="D1105">
        <v>5664251</v>
      </c>
      <c r="E1105" t="s">
        <v>25263</v>
      </c>
      <c r="F1105" t="s">
        <v>37</v>
      </c>
      <c r="G1105" t="s">
        <v>179</v>
      </c>
      <c r="H1105">
        <v>6.3</v>
      </c>
      <c r="I1105" t="s">
        <v>1325</v>
      </c>
      <c r="J1105" t="s">
        <v>1266</v>
      </c>
      <c r="K1105" t="s">
        <v>15011</v>
      </c>
    </row>
    <row r="1106" spans="1:13" x14ac:dyDescent="0.35">
      <c r="A1106" t="s">
        <v>4176</v>
      </c>
      <c r="B1106">
        <v>105</v>
      </c>
      <c r="C1106">
        <v>27000000</v>
      </c>
      <c r="D1106">
        <v>1260917</v>
      </c>
      <c r="E1106" t="s">
        <v>25264</v>
      </c>
      <c r="F1106" t="s">
        <v>1464</v>
      </c>
      <c r="G1106" t="s">
        <v>1465</v>
      </c>
      <c r="H1106">
        <v>7.2</v>
      </c>
      <c r="I1106" t="s">
        <v>1325</v>
      </c>
      <c r="J1106" t="s">
        <v>1671</v>
      </c>
      <c r="K1106" t="s">
        <v>27949</v>
      </c>
    </row>
    <row r="1107" spans="1:13" x14ac:dyDescent="0.35">
      <c r="A1107" t="s">
        <v>4914</v>
      </c>
      <c r="B1107">
        <v>110</v>
      </c>
      <c r="C1107">
        <v>41000000</v>
      </c>
      <c r="D1107">
        <v>116724075</v>
      </c>
      <c r="E1107" t="s">
        <v>25265</v>
      </c>
      <c r="F1107" t="s">
        <v>37</v>
      </c>
      <c r="G1107" t="s">
        <v>38</v>
      </c>
      <c r="H1107">
        <v>7</v>
      </c>
      <c r="I1107" t="s">
        <v>3409</v>
      </c>
      <c r="J1107" t="s">
        <v>17378</v>
      </c>
    </row>
    <row r="1108" spans="1:13" x14ac:dyDescent="0.35">
      <c r="A1108" t="s">
        <v>5081</v>
      </c>
      <c r="B1108">
        <v>144</v>
      </c>
      <c r="C1108">
        <v>65000000</v>
      </c>
      <c r="D1108">
        <v>56083966</v>
      </c>
      <c r="E1108" t="s">
        <v>25266</v>
      </c>
      <c r="F1108" t="s">
        <v>37</v>
      </c>
      <c r="G1108" t="s">
        <v>38</v>
      </c>
      <c r="H1108">
        <v>6.9</v>
      </c>
      <c r="I1108" t="s">
        <v>1325</v>
      </c>
      <c r="J1108" t="s">
        <v>953</v>
      </c>
      <c r="K1108" t="s">
        <v>19711</v>
      </c>
    </row>
    <row r="1109" spans="1:13" x14ac:dyDescent="0.35">
      <c r="A1109" t="s">
        <v>6214</v>
      </c>
      <c r="B1109">
        <v>108</v>
      </c>
      <c r="C1109">
        <v>41000000</v>
      </c>
      <c r="D1109">
        <v>22108977</v>
      </c>
      <c r="E1109" t="s">
        <v>25267</v>
      </c>
      <c r="F1109" t="s">
        <v>37</v>
      </c>
      <c r="G1109" t="s">
        <v>3859</v>
      </c>
      <c r="H1109">
        <v>5.2</v>
      </c>
      <c r="I1109" t="s">
        <v>1325</v>
      </c>
      <c r="J1109" t="s">
        <v>1671</v>
      </c>
      <c r="K1109" t="s">
        <v>1266</v>
      </c>
    </row>
    <row r="1110" spans="1:13" x14ac:dyDescent="0.35">
      <c r="A1110" t="s">
        <v>912</v>
      </c>
      <c r="B1110">
        <v>107</v>
      </c>
      <c r="C1110">
        <v>40000000</v>
      </c>
      <c r="D1110">
        <v>293501675</v>
      </c>
      <c r="E1110" t="s">
        <v>25268</v>
      </c>
      <c r="F1110" t="s">
        <v>37</v>
      </c>
      <c r="G1110" t="s">
        <v>38</v>
      </c>
      <c r="H1110">
        <v>8.1</v>
      </c>
      <c r="I1110" t="s">
        <v>3409</v>
      </c>
      <c r="J1110" t="s">
        <v>27947</v>
      </c>
      <c r="K1110" t="s">
        <v>10413</v>
      </c>
    </row>
    <row r="1111" spans="1:13" x14ac:dyDescent="0.35">
      <c r="A1111" t="s">
        <v>6224</v>
      </c>
      <c r="B1111">
        <v>102</v>
      </c>
      <c r="C1111">
        <v>42000000</v>
      </c>
      <c r="D1111">
        <v>18600911</v>
      </c>
      <c r="E1111" t="s">
        <v>25269</v>
      </c>
      <c r="F1111" t="s">
        <v>37</v>
      </c>
      <c r="G1111" t="s">
        <v>38</v>
      </c>
      <c r="H1111">
        <v>6.6</v>
      </c>
      <c r="I1111" t="s">
        <v>1325</v>
      </c>
      <c r="J1111" t="s">
        <v>27949</v>
      </c>
      <c r="K1111" t="s">
        <v>10413</v>
      </c>
    </row>
    <row r="1112" spans="1:13" x14ac:dyDescent="0.35">
      <c r="A1112" t="s">
        <v>3930</v>
      </c>
      <c r="B1112">
        <v>100</v>
      </c>
      <c r="C1112">
        <v>41000000</v>
      </c>
      <c r="D1112">
        <v>7204138</v>
      </c>
      <c r="E1112" t="s">
        <v>25270</v>
      </c>
      <c r="F1112" t="s">
        <v>37</v>
      </c>
      <c r="G1112" t="s">
        <v>38</v>
      </c>
      <c r="H1112">
        <v>6.2</v>
      </c>
      <c r="I1112" t="s">
        <v>1671</v>
      </c>
    </row>
    <row r="1113" spans="1:13" x14ac:dyDescent="0.35">
      <c r="A1113" t="s">
        <v>6234</v>
      </c>
      <c r="B1113">
        <v>126</v>
      </c>
      <c r="C1113">
        <v>8000000</v>
      </c>
      <c r="D1113">
        <v>90800000</v>
      </c>
      <c r="E1113" t="s">
        <v>25271</v>
      </c>
      <c r="F1113" t="s">
        <v>37</v>
      </c>
      <c r="G1113" t="s">
        <v>38</v>
      </c>
      <c r="H1113">
        <v>7.2</v>
      </c>
      <c r="I1113" t="s">
        <v>1325</v>
      </c>
      <c r="J1113" t="s">
        <v>3409</v>
      </c>
      <c r="K1113" t="s">
        <v>18089</v>
      </c>
      <c r="L1113" t="s">
        <v>27948</v>
      </c>
    </row>
    <row r="1114" spans="1:13" x14ac:dyDescent="0.35">
      <c r="A1114" t="s">
        <v>4166</v>
      </c>
      <c r="B1114">
        <v>138</v>
      </c>
      <c r="C1114">
        <v>40000000</v>
      </c>
      <c r="D1114">
        <v>150117807</v>
      </c>
      <c r="E1114" t="s">
        <v>25272</v>
      </c>
      <c r="F1114" t="s">
        <v>37</v>
      </c>
      <c r="G1114" t="s">
        <v>38</v>
      </c>
      <c r="H1114">
        <v>7.3</v>
      </c>
      <c r="I1114" t="s">
        <v>27949</v>
      </c>
      <c r="J1114" t="s">
        <v>3409</v>
      </c>
    </row>
    <row r="1115" spans="1:13" x14ac:dyDescent="0.35">
      <c r="A1115" t="s">
        <v>6244</v>
      </c>
      <c r="B1115">
        <v>108</v>
      </c>
      <c r="C1115">
        <v>40000000</v>
      </c>
      <c r="D1115">
        <v>163947053</v>
      </c>
      <c r="E1115" t="s">
        <v>25273</v>
      </c>
      <c r="F1115" t="s">
        <v>37</v>
      </c>
      <c r="G1115" t="s">
        <v>38</v>
      </c>
      <c r="H1115">
        <v>6.7</v>
      </c>
      <c r="I1115" t="s">
        <v>1671</v>
      </c>
      <c r="J1115" t="s">
        <v>3409</v>
      </c>
      <c r="K1115" t="s">
        <v>19711</v>
      </c>
    </row>
    <row r="1116" spans="1:13" x14ac:dyDescent="0.35">
      <c r="A1116" t="s">
        <v>6248</v>
      </c>
      <c r="B1116">
        <v>105</v>
      </c>
      <c r="C1116">
        <v>70000000</v>
      </c>
      <c r="D1116">
        <v>116735231</v>
      </c>
      <c r="E1116" t="s">
        <v>25274</v>
      </c>
      <c r="F1116" t="s">
        <v>37</v>
      </c>
      <c r="G1116" t="s">
        <v>38</v>
      </c>
      <c r="H1116">
        <v>6.4</v>
      </c>
      <c r="I1116" t="s">
        <v>27949</v>
      </c>
      <c r="J1116" t="s">
        <v>27947</v>
      </c>
      <c r="K1116" t="s">
        <v>10413</v>
      </c>
    </row>
    <row r="1117" spans="1:13" x14ac:dyDescent="0.35">
      <c r="A1117" t="s">
        <v>435</v>
      </c>
      <c r="B1117">
        <v>108</v>
      </c>
      <c r="C1117">
        <v>40000000</v>
      </c>
      <c r="D1117">
        <v>118500000</v>
      </c>
      <c r="E1117" t="s">
        <v>25275</v>
      </c>
      <c r="F1117" t="s">
        <v>37</v>
      </c>
      <c r="G1117" t="s">
        <v>38</v>
      </c>
      <c r="H1117">
        <v>7.8</v>
      </c>
      <c r="I1117" t="s">
        <v>953</v>
      </c>
      <c r="J1117" t="s">
        <v>1671</v>
      </c>
      <c r="K1117" t="s">
        <v>12332</v>
      </c>
    </row>
    <row r="1118" spans="1:13" x14ac:dyDescent="0.35">
      <c r="A1118" t="s">
        <v>1971</v>
      </c>
      <c r="B1118">
        <v>89</v>
      </c>
      <c r="C1118">
        <v>40000000</v>
      </c>
      <c r="D1118">
        <v>126546825</v>
      </c>
      <c r="E1118" t="s">
        <v>23046</v>
      </c>
      <c r="F1118" t="s">
        <v>37</v>
      </c>
      <c r="G1118" t="s">
        <v>1465</v>
      </c>
      <c r="H1118">
        <v>6.4</v>
      </c>
      <c r="I1118" t="s">
        <v>1325</v>
      </c>
      <c r="J1118" t="s">
        <v>12332</v>
      </c>
      <c r="K1118" t="s">
        <v>10413</v>
      </c>
    </row>
    <row r="1119" spans="1:13" x14ac:dyDescent="0.35">
      <c r="A1119" t="s">
        <v>6262</v>
      </c>
      <c r="B1119">
        <v>129</v>
      </c>
      <c r="C1119">
        <v>40000000</v>
      </c>
      <c r="D1119">
        <v>166147885</v>
      </c>
      <c r="E1119" t="s">
        <v>25276</v>
      </c>
      <c r="F1119" t="s">
        <v>37</v>
      </c>
      <c r="G1119" t="s">
        <v>38</v>
      </c>
      <c r="H1119">
        <v>4.0999999999999996</v>
      </c>
      <c r="I1119" t="s">
        <v>3409</v>
      </c>
      <c r="J1119" t="s">
        <v>19711</v>
      </c>
    </row>
    <row r="1120" spans="1:13" x14ac:dyDescent="0.35">
      <c r="A1120" t="s">
        <v>4903</v>
      </c>
      <c r="B1120">
        <v>84</v>
      </c>
      <c r="C1120">
        <v>38000000</v>
      </c>
      <c r="D1120">
        <v>111760631</v>
      </c>
      <c r="E1120" t="s">
        <v>25277</v>
      </c>
      <c r="F1120" t="s">
        <v>37</v>
      </c>
      <c r="G1120" t="s">
        <v>38</v>
      </c>
      <c r="H1120">
        <v>4.0999999999999996</v>
      </c>
      <c r="I1120" t="s">
        <v>1325</v>
      </c>
      <c r="J1120" t="s">
        <v>953</v>
      </c>
      <c r="K1120" t="s">
        <v>1671</v>
      </c>
      <c r="L1120" t="s">
        <v>18089</v>
      </c>
      <c r="M1120" t="s">
        <v>12332</v>
      </c>
    </row>
    <row r="1121" spans="1:13" x14ac:dyDescent="0.35">
      <c r="A1121" t="s">
        <v>1324</v>
      </c>
      <c r="B1121">
        <v>149</v>
      </c>
      <c r="C1121">
        <v>40000000</v>
      </c>
      <c r="D1121">
        <v>108706165</v>
      </c>
      <c r="E1121" t="s">
        <v>25278</v>
      </c>
      <c r="F1121" t="s">
        <v>37</v>
      </c>
      <c r="G1121" t="s">
        <v>38</v>
      </c>
      <c r="H1121">
        <v>7.4</v>
      </c>
      <c r="I1121" t="s">
        <v>27949</v>
      </c>
      <c r="J1121" t="s">
        <v>3409</v>
      </c>
      <c r="K1121" t="s">
        <v>10413</v>
      </c>
    </row>
    <row r="1122" spans="1:13" x14ac:dyDescent="0.35">
      <c r="A1122" t="s">
        <v>809</v>
      </c>
      <c r="B1122">
        <v>94</v>
      </c>
      <c r="C1122">
        <v>40000000</v>
      </c>
      <c r="D1122">
        <v>138614544</v>
      </c>
      <c r="E1122" t="s">
        <v>25279</v>
      </c>
      <c r="F1122" t="s">
        <v>37</v>
      </c>
      <c r="G1122" t="s">
        <v>38</v>
      </c>
      <c r="H1122">
        <v>5.8</v>
      </c>
      <c r="I1122" t="s">
        <v>1671</v>
      </c>
      <c r="J1122" t="s">
        <v>18089</v>
      </c>
    </row>
    <row r="1123" spans="1:13" x14ac:dyDescent="0.35">
      <c r="A1123" t="s">
        <v>225</v>
      </c>
      <c r="B1123">
        <v>121</v>
      </c>
      <c r="C1123">
        <v>40000000</v>
      </c>
      <c r="D1123">
        <v>125069696</v>
      </c>
      <c r="E1123" t="s">
        <v>25280</v>
      </c>
      <c r="F1123" t="s">
        <v>37</v>
      </c>
      <c r="G1123" t="s">
        <v>38</v>
      </c>
      <c r="H1123">
        <v>7.6</v>
      </c>
      <c r="I1123" t="s">
        <v>1325</v>
      </c>
      <c r="J1123" t="s">
        <v>13307</v>
      </c>
      <c r="K1123" t="s">
        <v>3409</v>
      </c>
      <c r="L1123" t="s">
        <v>10413</v>
      </c>
      <c r="M1123" t="s">
        <v>25958</v>
      </c>
    </row>
    <row r="1124" spans="1:13" x14ac:dyDescent="0.35">
      <c r="A1124" t="s">
        <v>5624</v>
      </c>
      <c r="B1124">
        <v>128</v>
      </c>
      <c r="C1124">
        <v>40000000</v>
      </c>
      <c r="D1124">
        <v>107458785</v>
      </c>
      <c r="E1124" t="s">
        <v>25281</v>
      </c>
      <c r="F1124" t="s">
        <v>37</v>
      </c>
      <c r="G1124" t="s">
        <v>38</v>
      </c>
      <c r="H1124">
        <v>7.2</v>
      </c>
      <c r="I1124" t="s">
        <v>1671</v>
      </c>
      <c r="J1124" t="s">
        <v>3409</v>
      </c>
      <c r="K1124" t="s">
        <v>27948</v>
      </c>
    </row>
    <row r="1125" spans="1:13" x14ac:dyDescent="0.35">
      <c r="A1125" t="s">
        <v>332</v>
      </c>
      <c r="B1125">
        <v>134</v>
      </c>
      <c r="C1125">
        <v>40000000</v>
      </c>
      <c r="D1125">
        <v>102310175</v>
      </c>
      <c r="E1125" t="s">
        <v>25282</v>
      </c>
      <c r="F1125" t="s">
        <v>37</v>
      </c>
      <c r="G1125" t="s">
        <v>38</v>
      </c>
      <c r="H1125">
        <v>7.8</v>
      </c>
      <c r="I1125" t="s">
        <v>6403</v>
      </c>
      <c r="J1125" t="s">
        <v>27947</v>
      </c>
      <c r="K1125" t="s">
        <v>10413</v>
      </c>
    </row>
    <row r="1126" spans="1:13" x14ac:dyDescent="0.35">
      <c r="A1126" t="s">
        <v>685</v>
      </c>
      <c r="B1126">
        <v>120</v>
      </c>
      <c r="C1126">
        <v>40000000</v>
      </c>
      <c r="D1126">
        <v>96917897</v>
      </c>
      <c r="E1126" t="s">
        <v>25283</v>
      </c>
      <c r="F1126" t="s">
        <v>37</v>
      </c>
      <c r="G1126" t="s">
        <v>38</v>
      </c>
      <c r="H1126">
        <v>7.7</v>
      </c>
      <c r="I1126" t="s">
        <v>13307</v>
      </c>
      <c r="J1126" t="s">
        <v>3409</v>
      </c>
    </row>
    <row r="1127" spans="1:13" x14ac:dyDescent="0.35">
      <c r="A1127" t="s">
        <v>6297</v>
      </c>
      <c r="B1127">
        <v>129</v>
      </c>
      <c r="C1127">
        <v>40000000</v>
      </c>
      <c r="D1127">
        <v>93952276</v>
      </c>
      <c r="E1127" t="s">
        <v>25284</v>
      </c>
      <c r="F1127" t="s">
        <v>37</v>
      </c>
      <c r="G1127" t="s">
        <v>38</v>
      </c>
      <c r="H1127">
        <v>6.4</v>
      </c>
      <c r="I1127" t="s">
        <v>1671</v>
      </c>
      <c r="J1127" t="s">
        <v>3409</v>
      </c>
      <c r="K1127" t="s">
        <v>19711</v>
      </c>
    </row>
    <row r="1128" spans="1:13" x14ac:dyDescent="0.35">
      <c r="A1128" t="s">
        <v>5702</v>
      </c>
      <c r="B1128">
        <v>89</v>
      </c>
      <c r="C1128">
        <v>45000000</v>
      </c>
      <c r="D1128">
        <v>90703745</v>
      </c>
      <c r="E1128" t="s">
        <v>25285</v>
      </c>
      <c r="F1128" t="s">
        <v>37</v>
      </c>
      <c r="G1128" t="s">
        <v>38</v>
      </c>
      <c r="H1128">
        <v>5.0999999999999996</v>
      </c>
      <c r="I1128" t="s">
        <v>1671</v>
      </c>
    </row>
    <row r="1129" spans="1:13" x14ac:dyDescent="0.35">
      <c r="A1129" t="s">
        <v>6308</v>
      </c>
      <c r="B1129">
        <v>116</v>
      </c>
      <c r="C1129">
        <v>40000000</v>
      </c>
      <c r="D1129">
        <v>89138076</v>
      </c>
      <c r="E1129" t="s">
        <v>25286</v>
      </c>
      <c r="F1129" t="s">
        <v>37</v>
      </c>
      <c r="G1129" t="s">
        <v>38</v>
      </c>
      <c r="H1129">
        <v>5.5</v>
      </c>
      <c r="I1129" t="s">
        <v>6403</v>
      </c>
      <c r="J1129" t="s">
        <v>27947</v>
      </c>
    </row>
    <row r="1130" spans="1:13" x14ac:dyDescent="0.35">
      <c r="A1130" t="s">
        <v>435</v>
      </c>
      <c r="B1130">
        <v>118</v>
      </c>
      <c r="C1130">
        <v>40000000</v>
      </c>
      <c r="D1130">
        <v>87666629</v>
      </c>
      <c r="E1130" t="s">
        <v>25287</v>
      </c>
      <c r="F1130" t="s">
        <v>37</v>
      </c>
      <c r="G1130" t="s">
        <v>38</v>
      </c>
      <c r="H1130">
        <v>7.4</v>
      </c>
      <c r="I1130" t="s">
        <v>953</v>
      </c>
      <c r="J1130" t="s">
        <v>1671</v>
      </c>
      <c r="K1130" t="s">
        <v>12332</v>
      </c>
      <c r="L1130" t="s">
        <v>15011</v>
      </c>
    </row>
    <row r="1131" spans="1:13" x14ac:dyDescent="0.35">
      <c r="A1131" t="s">
        <v>6318</v>
      </c>
      <c r="B1131">
        <v>107</v>
      </c>
      <c r="C1131">
        <v>40000000</v>
      </c>
      <c r="D1131">
        <v>90353764</v>
      </c>
      <c r="E1131" t="s">
        <v>25288</v>
      </c>
      <c r="F1131" t="s">
        <v>37</v>
      </c>
      <c r="G1131" t="s">
        <v>38</v>
      </c>
      <c r="H1131">
        <v>6</v>
      </c>
      <c r="I1131" t="s">
        <v>1671</v>
      </c>
      <c r="J1131" t="s">
        <v>27949</v>
      </c>
    </row>
    <row r="1132" spans="1:13" x14ac:dyDescent="0.35">
      <c r="A1132" t="s">
        <v>4850</v>
      </c>
      <c r="B1132">
        <v>155</v>
      </c>
      <c r="C1132">
        <v>40000000</v>
      </c>
      <c r="D1132">
        <v>82522790</v>
      </c>
      <c r="E1132" t="s">
        <v>25289</v>
      </c>
      <c r="F1132" t="s">
        <v>37</v>
      </c>
      <c r="G1132" t="s">
        <v>38</v>
      </c>
      <c r="H1132">
        <v>7.5</v>
      </c>
      <c r="I1132" t="s">
        <v>1266</v>
      </c>
      <c r="J1132" t="s">
        <v>6403</v>
      </c>
      <c r="K1132" t="s">
        <v>19711</v>
      </c>
    </row>
    <row r="1133" spans="1:13" x14ac:dyDescent="0.35">
      <c r="A1133" t="s">
        <v>3668</v>
      </c>
      <c r="B1133">
        <v>123</v>
      </c>
      <c r="C1133">
        <v>40000000</v>
      </c>
      <c r="D1133">
        <v>94125426</v>
      </c>
      <c r="E1133" t="s">
        <v>25290</v>
      </c>
      <c r="F1133" t="s">
        <v>37</v>
      </c>
      <c r="G1133" t="s">
        <v>38</v>
      </c>
      <c r="H1133">
        <v>7</v>
      </c>
      <c r="I1133" t="s">
        <v>13307</v>
      </c>
      <c r="J1133" t="s">
        <v>3409</v>
      </c>
      <c r="K1133" t="s">
        <v>19711</v>
      </c>
    </row>
    <row r="1134" spans="1:13" x14ac:dyDescent="0.35">
      <c r="A1134" t="s">
        <v>5081</v>
      </c>
      <c r="B1134">
        <v>128</v>
      </c>
      <c r="C1134">
        <v>40000000</v>
      </c>
      <c r="D1134">
        <v>95001343</v>
      </c>
      <c r="E1134">
        <v>42</v>
      </c>
      <c r="F1134" t="s">
        <v>37</v>
      </c>
      <c r="G1134" t="s">
        <v>38</v>
      </c>
      <c r="H1134">
        <v>7.5</v>
      </c>
      <c r="I1134" t="s">
        <v>13307</v>
      </c>
      <c r="J1134" t="s">
        <v>3409</v>
      </c>
      <c r="K1134" t="s">
        <v>27948</v>
      </c>
    </row>
    <row r="1135" spans="1:13" x14ac:dyDescent="0.35">
      <c r="A1135" t="s">
        <v>2647</v>
      </c>
      <c r="B1135">
        <v>139</v>
      </c>
      <c r="C1135">
        <v>40000000</v>
      </c>
      <c r="D1135">
        <v>81292135</v>
      </c>
      <c r="E1135" t="s">
        <v>25291</v>
      </c>
      <c r="F1135" t="s">
        <v>37</v>
      </c>
      <c r="G1135" t="s">
        <v>38</v>
      </c>
      <c r="H1135">
        <v>7.3</v>
      </c>
      <c r="I1135" t="s">
        <v>27949</v>
      </c>
      <c r="J1135" t="s">
        <v>3409</v>
      </c>
      <c r="K1135" t="s">
        <v>10413</v>
      </c>
    </row>
    <row r="1136" spans="1:13" x14ac:dyDescent="0.35">
      <c r="A1136" t="s">
        <v>3494</v>
      </c>
      <c r="B1136">
        <v>109</v>
      </c>
      <c r="C1136">
        <v>35000000</v>
      </c>
      <c r="D1136">
        <v>86208010</v>
      </c>
      <c r="E1136" t="s">
        <v>25292</v>
      </c>
      <c r="F1136" t="s">
        <v>37</v>
      </c>
      <c r="G1136" t="s">
        <v>38</v>
      </c>
      <c r="H1136">
        <v>5.7</v>
      </c>
      <c r="I1136" t="s">
        <v>1671</v>
      </c>
    </row>
    <row r="1137" spans="1:13" x14ac:dyDescent="0.35">
      <c r="A1137" t="s">
        <v>5087</v>
      </c>
      <c r="B1137">
        <v>120</v>
      </c>
      <c r="C1137">
        <v>40000000</v>
      </c>
      <c r="D1137">
        <v>81593527</v>
      </c>
      <c r="E1137" t="s">
        <v>25293</v>
      </c>
      <c r="F1137" t="s">
        <v>37</v>
      </c>
      <c r="G1137" t="s">
        <v>38</v>
      </c>
      <c r="H1137">
        <v>7.3</v>
      </c>
      <c r="I1137" t="s">
        <v>953</v>
      </c>
      <c r="J1137" t="s">
        <v>3409</v>
      </c>
      <c r="K1137" t="s">
        <v>18089</v>
      </c>
    </row>
    <row r="1138" spans="1:13" x14ac:dyDescent="0.35">
      <c r="A1138" t="s">
        <v>2367</v>
      </c>
      <c r="B1138">
        <v>121</v>
      </c>
      <c r="C1138">
        <v>35000000</v>
      </c>
      <c r="D1138">
        <v>75274748</v>
      </c>
      <c r="E1138" t="s">
        <v>25294</v>
      </c>
      <c r="F1138" t="s">
        <v>37</v>
      </c>
      <c r="G1138" t="s">
        <v>38</v>
      </c>
      <c r="H1138">
        <v>7.2</v>
      </c>
      <c r="I1138" t="s">
        <v>1671</v>
      </c>
      <c r="J1138" t="s">
        <v>3409</v>
      </c>
    </row>
    <row r="1139" spans="1:13" x14ac:dyDescent="0.35">
      <c r="A1139" t="s">
        <v>1351</v>
      </c>
      <c r="B1139">
        <v>102</v>
      </c>
      <c r="C1139">
        <v>40000000</v>
      </c>
      <c r="D1139">
        <v>90835030</v>
      </c>
      <c r="E1139" t="s">
        <v>25295</v>
      </c>
      <c r="F1139" t="s">
        <v>37</v>
      </c>
      <c r="G1139" t="s">
        <v>38</v>
      </c>
      <c r="H1139">
        <v>5.9</v>
      </c>
      <c r="I1139" t="s">
        <v>1325</v>
      </c>
      <c r="J1139" t="s">
        <v>1671</v>
      </c>
    </row>
    <row r="1140" spans="1:13" x14ac:dyDescent="0.35">
      <c r="A1140" t="s">
        <v>1633</v>
      </c>
      <c r="B1140">
        <v>117</v>
      </c>
      <c r="C1140">
        <v>40000000</v>
      </c>
      <c r="D1140">
        <v>72455275</v>
      </c>
      <c r="E1140" t="s">
        <v>25296</v>
      </c>
      <c r="F1140" t="s">
        <v>37</v>
      </c>
      <c r="G1140" t="s">
        <v>38</v>
      </c>
      <c r="H1140">
        <v>7.8</v>
      </c>
      <c r="I1140" t="s">
        <v>1325</v>
      </c>
      <c r="J1140" t="s">
        <v>953</v>
      </c>
      <c r="K1140" t="s">
        <v>3409</v>
      </c>
      <c r="L1140" t="s">
        <v>19711</v>
      </c>
      <c r="M1140" t="s">
        <v>25958</v>
      </c>
    </row>
    <row r="1141" spans="1:13" x14ac:dyDescent="0.35">
      <c r="A1141" t="s">
        <v>3778</v>
      </c>
      <c r="B1141">
        <v>178</v>
      </c>
      <c r="C1141">
        <v>40000000</v>
      </c>
      <c r="D1141">
        <v>75305995</v>
      </c>
      <c r="E1141" t="s">
        <v>25297</v>
      </c>
      <c r="F1141" t="s">
        <v>37</v>
      </c>
      <c r="G1141" t="s">
        <v>38</v>
      </c>
      <c r="H1141">
        <v>7.7</v>
      </c>
      <c r="I1141" t="s">
        <v>13307</v>
      </c>
      <c r="J1141" t="s">
        <v>3409</v>
      </c>
      <c r="K1141" t="s">
        <v>17378</v>
      </c>
    </row>
    <row r="1142" spans="1:13" x14ac:dyDescent="0.35">
      <c r="A1142" t="s">
        <v>3827</v>
      </c>
      <c r="B1142">
        <v>147</v>
      </c>
      <c r="C1142">
        <v>40000000</v>
      </c>
      <c r="D1142">
        <v>74098862</v>
      </c>
      <c r="E1142" t="s">
        <v>25298</v>
      </c>
      <c r="F1142" t="s">
        <v>37</v>
      </c>
      <c r="G1142" t="s">
        <v>38</v>
      </c>
      <c r="H1142">
        <v>8.1</v>
      </c>
      <c r="I1142" t="s">
        <v>27949</v>
      </c>
      <c r="J1142" t="s">
        <v>10413</v>
      </c>
    </row>
    <row r="1143" spans="1:13" x14ac:dyDescent="0.35">
      <c r="A1143" t="s">
        <v>2482</v>
      </c>
      <c r="B1143">
        <v>90</v>
      </c>
      <c r="C1143">
        <v>40000000</v>
      </c>
      <c r="D1143">
        <v>72266306</v>
      </c>
      <c r="E1143" t="s">
        <v>25299</v>
      </c>
      <c r="F1143" t="s">
        <v>37</v>
      </c>
      <c r="G1143" t="s">
        <v>38</v>
      </c>
      <c r="H1143">
        <v>6.6</v>
      </c>
      <c r="I1143" t="s">
        <v>27949</v>
      </c>
      <c r="J1143" t="s">
        <v>3409</v>
      </c>
      <c r="K1143" t="s">
        <v>27947</v>
      </c>
      <c r="L1143" t="s">
        <v>10413</v>
      </c>
    </row>
    <row r="1144" spans="1:13" x14ac:dyDescent="0.35">
      <c r="A1144" t="s">
        <v>6097</v>
      </c>
      <c r="B1144">
        <v>105</v>
      </c>
      <c r="C1144">
        <v>40000000</v>
      </c>
      <c r="D1144">
        <v>71347010</v>
      </c>
      <c r="E1144" t="s">
        <v>25300</v>
      </c>
      <c r="F1144" t="s">
        <v>37</v>
      </c>
      <c r="G1144" t="s">
        <v>38</v>
      </c>
      <c r="H1144">
        <v>7.1</v>
      </c>
      <c r="I1144" t="s">
        <v>1671</v>
      </c>
      <c r="J1144" t="s">
        <v>19711</v>
      </c>
    </row>
    <row r="1145" spans="1:13" x14ac:dyDescent="0.35">
      <c r="A1145" t="s">
        <v>3494</v>
      </c>
      <c r="B1145">
        <v>114</v>
      </c>
      <c r="C1145">
        <v>40000000</v>
      </c>
      <c r="D1145">
        <v>70836296</v>
      </c>
      <c r="E1145" t="s">
        <v>25301</v>
      </c>
      <c r="F1145" t="s">
        <v>37</v>
      </c>
      <c r="G1145" t="s">
        <v>38</v>
      </c>
      <c r="H1145">
        <v>5.9</v>
      </c>
      <c r="I1145" t="s">
        <v>1671</v>
      </c>
      <c r="J1145" t="s">
        <v>3409</v>
      </c>
      <c r="K1145" t="s">
        <v>1266</v>
      </c>
      <c r="L1145" t="s">
        <v>19711</v>
      </c>
    </row>
    <row r="1146" spans="1:13" x14ac:dyDescent="0.35">
      <c r="A1146" t="s">
        <v>760</v>
      </c>
      <c r="B1146">
        <v>206</v>
      </c>
      <c r="C1146">
        <v>40000000</v>
      </c>
      <c r="D1146">
        <v>70405498</v>
      </c>
      <c r="E1146" t="s">
        <v>25302</v>
      </c>
      <c r="F1146" t="s">
        <v>37</v>
      </c>
      <c r="G1146" t="s">
        <v>1465</v>
      </c>
      <c r="H1146">
        <v>8</v>
      </c>
      <c r="I1146" t="s">
        <v>3409</v>
      </c>
      <c r="J1146" t="s">
        <v>22704</v>
      </c>
      <c r="K1146" t="s">
        <v>10413</v>
      </c>
    </row>
    <row r="1147" spans="1:13" x14ac:dyDescent="0.35">
      <c r="A1147" t="s">
        <v>4987</v>
      </c>
      <c r="B1147">
        <v>99</v>
      </c>
      <c r="C1147">
        <v>40000000</v>
      </c>
      <c r="D1147">
        <v>70163652</v>
      </c>
      <c r="E1147" t="s">
        <v>25303</v>
      </c>
      <c r="F1147" t="s">
        <v>37</v>
      </c>
      <c r="G1147" t="s">
        <v>38</v>
      </c>
      <c r="H1147">
        <v>4.5999999999999996</v>
      </c>
      <c r="I1147" t="s">
        <v>1671</v>
      </c>
      <c r="J1147" t="s">
        <v>27949</v>
      </c>
    </row>
    <row r="1148" spans="1:13" x14ac:dyDescent="0.35">
      <c r="A1148" t="s">
        <v>40</v>
      </c>
      <c r="B1148">
        <v>123</v>
      </c>
      <c r="C1148">
        <v>34000000</v>
      </c>
      <c r="D1148">
        <v>66808615</v>
      </c>
      <c r="E1148" t="s">
        <v>25304</v>
      </c>
      <c r="F1148" t="s">
        <v>37</v>
      </c>
      <c r="G1148" t="s">
        <v>38</v>
      </c>
      <c r="H1148">
        <v>6.1</v>
      </c>
      <c r="I1148" t="s">
        <v>953</v>
      </c>
      <c r="J1148" t="s">
        <v>1671</v>
      </c>
      <c r="K1148" t="s">
        <v>27949</v>
      </c>
      <c r="L1148" t="s">
        <v>19711</v>
      </c>
    </row>
    <row r="1149" spans="1:13" x14ac:dyDescent="0.35">
      <c r="A1149" t="s">
        <v>6074</v>
      </c>
      <c r="B1149">
        <v>102</v>
      </c>
      <c r="C1149">
        <v>20000000</v>
      </c>
      <c r="D1149">
        <v>64149837</v>
      </c>
      <c r="E1149" t="s">
        <v>25305</v>
      </c>
      <c r="F1149" t="s">
        <v>37</v>
      </c>
      <c r="G1149" t="s">
        <v>38</v>
      </c>
      <c r="H1149">
        <v>6.4</v>
      </c>
      <c r="I1149" t="s">
        <v>1671</v>
      </c>
      <c r="J1149" t="s">
        <v>3409</v>
      </c>
      <c r="K1149" t="s">
        <v>18089</v>
      </c>
      <c r="L1149" t="s">
        <v>1266</v>
      </c>
      <c r="M1149" t="s">
        <v>19711</v>
      </c>
    </row>
    <row r="1150" spans="1:13" x14ac:dyDescent="0.35">
      <c r="A1150" t="s">
        <v>6396</v>
      </c>
      <c r="B1150">
        <v>109</v>
      </c>
      <c r="C1150">
        <v>40000000</v>
      </c>
      <c r="D1150">
        <v>83906114</v>
      </c>
      <c r="E1150" t="s">
        <v>25306</v>
      </c>
      <c r="F1150" t="s">
        <v>37</v>
      </c>
      <c r="G1150" t="s">
        <v>38</v>
      </c>
      <c r="H1150">
        <v>6</v>
      </c>
      <c r="I1150" t="s">
        <v>1671</v>
      </c>
      <c r="J1150" t="s">
        <v>19711</v>
      </c>
    </row>
    <row r="1151" spans="1:13" x14ac:dyDescent="0.35">
      <c r="A1151" t="s">
        <v>5861</v>
      </c>
      <c r="B1151">
        <v>82</v>
      </c>
      <c r="C1151">
        <v>40000000</v>
      </c>
      <c r="D1151">
        <v>66466372</v>
      </c>
      <c r="E1151" t="s">
        <v>25307</v>
      </c>
      <c r="F1151" t="s">
        <v>37</v>
      </c>
      <c r="G1151" t="s">
        <v>38</v>
      </c>
      <c r="H1151">
        <v>5.2</v>
      </c>
      <c r="I1151" t="s">
        <v>6403</v>
      </c>
    </row>
    <row r="1152" spans="1:13" x14ac:dyDescent="0.35">
      <c r="A1152" t="s">
        <v>389</v>
      </c>
      <c r="B1152">
        <v>142</v>
      </c>
      <c r="C1152">
        <v>40000000</v>
      </c>
      <c r="D1152">
        <v>72306065</v>
      </c>
      <c r="E1152" t="s">
        <v>25308</v>
      </c>
      <c r="F1152" t="s">
        <v>37</v>
      </c>
      <c r="G1152" t="s">
        <v>38</v>
      </c>
      <c r="H1152">
        <v>7.6</v>
      </c>
      <c r="I1152" t="s">
        <v>3409</v>
      </c>
      <c r="J1152" t="s">
        <v>22704</v>
      </c>
      <c r="K1152" t="s">
        <v>10413</v>
      </c>
    </row>
    <row r="1153" spans="1:13" x14ac:dyDescent="0.35">
      <c r="A1153" t="s">
        <v>2048</v>
      </c>
      <c r="B1153">
        <v>106</v>
      </c>
      <c r="C1153">
        <v>40000000</v>
      </c>
      <c r="D1153">
        <v>59068786</v>
      </c>
      <c r="E1153" t="s">
        <v>25309</v>
      </c>
      <c r="F1153" t="s">
        <v>37</v>
      </c>
      <c r="G1153" t="s">
        <v>38</v>
      </c>
      <c r="H1153">
        <v>6.4</v>
      </c>
      <c r="I1153" t="s">
        <v>1325</v>
      </c>
      <c r="J1153" t="s">
        <v>3409</v>
      </c>
      <c r="K1153" t="s">
        <v>10413</v>
      </c>
      <c r="L1153" t="s">
        <v>25958</v>
      </c>
    </row>
    <row r="1154" spans="1:13" x14ac:dyDescent="0.35">
      <c r="A1154" t="s">
        <v>1679</v>
      </c>
      <c r="B1154">
        <v>106</v>
      </c>
      <c r="C1154">
        <v>50000000</v>
      </c>
      <c r="D1154">
        <v>57887882</v>
      </c>
      <c r="E1154" t="s">
        <v>25310</v>
      </c>
      <c r="F1154" t="s">
        <v>37</v>
      </c>
      <c r="G1154" t="s">
        <v>38</v>
      </c>
      <c r="H1154">
        <v>6.1</v>
      </c>
      <c r="I1154" t="s">
        <v>1671</v>
      </c>
      <c r="J1154" t="s">
        <v>3409</v>
      </c>
      <c r="K1154" t="s">
        <v>19711</v>
      </c>
    </row>
    <row r="1155" spans="1:13" x14ac:dyDescent="0.35">
      <c r="A1155" t="s">
        <v>2843</v>
      </c>
      <c r="B1155">
        <v>108</v>
      </c>
      <c r="C1155">
        <v>40000000</v>
      </c>
      <c r="D1155">
        <v>53955614</v>
      </c>
      <c r="E1155" t="s">
        <v>25311</v>
      </c>
      <c r="F1155" t="s">
        <v>37</v>
      </c>
      <c r="G1155" t="s">
        <v>38</v>
      </c>
      <c r="H1155">
        <v>6.1</v>
      </c>
      <c r="I1155" t="s">
        <v>1325</v>
      </c>
      <c r="J1155" t="s">
        <v>953</v>
      </c>
      <c r="K1155" t="s">
        <v>1671</v>
      </c>
      <c r="L1155" t="s">
        <v>18089</v>
      </c>
      <c r="M1155" t="s">
        <v>12332</v>
      </c>
    </row>
    <row r="1156" spans="1:13" x14ac:dyDescent="0.35">
      <c r="A1156" t="s">
        <v>6432</v>
      </c>
      <c r="B1156">
        <v>98</v>
      </c>
      <c r="C1156">
        <v>40000000</v>
      </c>
      <c r="D1156">
        <v>54967359</v>
      </c>
      <c r="E1156" t="s">
        <v>25312</v>
      </c>
      <c r="F1156" t="s">
        <v>37</v>
      </c>
      <c r="G1156" t="s">
        <v>38</v>
      </c>
      <c r="H1156">
        <v>5.2</v>
      </c>
      <c r="I1156" t="s">
        <v>1325</v>
      </c>
      <c r="J1156" t="s">
        <v>6403</v>
      </c>
    </row>
    <row r="1157" spans="1:13" x14ac:dyDescent="0.35">
      <c r="A1157" t="s">
        <v>528</v>
      </c>
      <c r="B1157">
        <v>131</v>
      </c>
      <c r="C1157">
        <v>35000000</v>
      </c>
      <c r="D1157">
        <v>54228104</v>
      </c>
      <c r="E1157" t="s">
        <v>25313</v>
      </c>
      <c r="F1157" t="s">
        <v>37</v>
      </c>
      <c r="G1157" t="s">
        <v>56</v>
      </c>
      <c r="H1157">
        <v>7.7</v>
      </c>
      <c r="I1157" t="s">
        <v>1325</v>
      </c>
      <c r="J1157" t="s">
        <v>953</v>
      </c>
      <c r="K1157" t="s">
        <v>3409</v>
      </c>
      <c r="L1157" t="s">
        <v>19711</v>
      </c>
      <c r="M1157" t="s">
        <v>10413</v>
      </c>
    </row>
    <row r="1158" spans="1:13" x14ac:dyDescent="0.35">
      <c r="A1158" t="s">
        <v>5683</v>
      </c>
      <c r="B1158">
        <v>118</v>
      </c>
      <c r="C1158">
        <v>40000000</v>
      </c>
      <c r="D1158">
        <v>57981889</v>
      </c>
      <c r="E1158" t="s">
        <v>25314</v>
      </c>
      <c r="F1158" t="s">
        <v>37</v>
      </c>
      <c r="G1158" t="s">
        <v>38</v>
      </c>
      <c r="H1158">
        <v>7.3</v>
      </c>
      <c r="I1158" t="s">
        <v>27949</v>
      </c>
      <c r="J1158" t="s">
        <v>3409</v>
      </c>
      <c r="K1158" t="s">
        <v>10413</v>
      </c>
    </row>
    <row r="1159" spans="1:13" x14ac:dyDescent="0.35">
      <c r="A1159" t="s">
        <v>5128</v>
      </c>
      <c r="B1159">
        <v>113</v>
      </c>
      <c r="C1159">
        <v>30000000</v>
      </c>
      <c r="D1159">
        <v>61094903</v>
      </c>
      <c r="E1159" t="s">
        <v>25315</v>
      </c>
      <c r="F1159" t="s">
        <v>37</v>
      </c>
      <c r="G1159" t="s">
        <v>56</v>
      </c>
      <c r="H1159">
        <v>6.9</v>
      </c>
      <c r="I1159" t="s">
        <v>1325</v>
      </c>
      <c r="J1159" t="s">
        <v>27947</v>
      </c>
      <c r="K1159" t="s">
        <v>10413</v>
      </c>
    </row>
    <row r="1160" spans="1:13" x14ac:dyDescent="0.35">
      <c r="A1160" t="s">
        <v>57</v>
      </c>
      <c r="B1160">
        <v>130</v>
      </c>
      <c r="C1160">
        <v>40000000</v>
      </c>
      <c r="D1160">
        <v>53082743</v>
      </c>
      <c r="E1160" t="s">
        <v>25316</v>
      </c>
      <c r="F1160" t="s">
        <v>37</v>
      </c>
      <c r="G1160" t="s">
        <v>38</v>
      </c>
      <c r="H1160">
        <v>8.5</v>
      </c>
      <c r="I1160" t="s">
        <v>3409</v>
      </c>
      <c r="J1160" t="s">
        <v>27947</v>
      </c>
      <c r="K1160" t="s">
        <v>12332</v>
      </c>
      <c r="L1160" t="s">
        <v>10413</v>
      </c>
    </row>
    <row r="1161" spans="1:13" x14ac:dyDescent="0.35">
      <c r="A1161" t="s">
        <v>4516</v>
      </c>
      <c r="B1161">
        <v>116</v>
      </c>
      <c r="C1161">
        <v>42000000</v>
      </c>
      <c r="D1161">
        <v>54414716</v>
      </c>
      <c r="E1161" t="s">
        <v>25317</v>
      </c>
      <c r="F1161" t="s">
        <v>37</v>
      </c>
      <c r="G1161" t="s">
        <v>38</v>
      </c>
      <c r="H1161">
        <v>6.3</v>
      </c>
      <c r="I1161" t="s">
        <v>1671</v>
      </c>
      <c r="J1161" t="s">
        <v>27949</v>
      </c>
    </row>
    <row r="1162" spans="1:13" x14ac:dyDescent="0.35">
      <c r="A1162" t="s">
        <v>6456</v>
      </c>
      <c r="B1162">
        <v>89</v>
      </c>
      <c r="C1162">
        <v>40000000</v>
      </c>
      <c r="D1162">
        <v>57011847</v>
      </c>
      <c r="E1162" t="s">
        <v>25318</v>
      </c>
      <c r="F1162" t="s">
        <v>37</v>
      </c>
      <c r="G1162" t="s">
        <v>38</v>
      </c>
      <c r="H1162">
        <v>5.9</v>
      </c>
      <c r="I1162" t="s">
        <v>953</v>
      </c>
      <c r="J1162" t="s">
        <v>11526</v>
      </c>
      <c r="K1162" t="s">
        <v>1671</v>
      </c>
      <c r="L1162" t="s">
        <v>18089</v>
      </c>
      <c r="M1162" t="s">
        <v>12332</v>
      </c>
    </row>
    <row r="1163" spans="1:13" x14ac:dyDescent="0.35">
      <c r="A1163" t="s">
        <v>3239</v>
      </c>
      <c r="B1163">
        <v>139</v>
      </c>
      <c r="C1163">
        <v>40000000</v>
      </c>
      <c r="D1163">
        <v>50859889</v>
      </c>
      <c r="E1163" t="s">
        <v>25319</v>
      </c>
      <c r="F1163" t="s">
        <v>6468</v>
      </c>
      <c r="G1163" t="s">
        <v>38</v>
      </c>
      <c r="H1163">
        <v>7.8</v>
      </c>
      <c r="I1163" t="s">
        <v>1325</v>
      </c>
      <c r="J1163" t="s">
        <v>953</v>
      </c>
      <c r="K1163" t="s">
        <v>3409</v>
      </c>
      <c r="L1163" t="s">
        <v>10413</v>
      </c>
    </row>
    <row r="1164" spans="1:13" x14ac:dyDescent="0.35">
      <c r="A1164" t="s">
        <v>6142</v>
      </c>
      <c r="B1164">
        <v>130</v>
      </c>
      <c r="C1164">
        <v>30000000</v>
      </c>
      <c r="D1164">
        <v>51185897</v>
      </c>
      <c r="E1164" t="s">
        <v>25320</v>
      </c>
      <c r="F1164" t="s">
        <v>37</v>
      </c>
      <c r="G1164" t="s">
        <v>56</v>
      </c>
      <c r="H1164">
        <v>6.7</v>
      </c>
      <c r="I1164" t="s">
        <v>1325</v>
      </c>
      <c r="J1164" t="s">
        <v>953</v>
      </c>
      <c r="K1164" t="s">
        <v>10413</v>
      </c>
    </row>
    <row r="1165" spans="1:13" x14ac:dyDescent="0.35">
      <c r="A1165" t="s">
        <v>6472</v>
      </c>
      <c r="B1165">
        <v>107</v>
      </c>
      <c r="C1165">
        <v>40000000</v>
      </c>
      <c r="D1165">
        <v>52000688</v>
      </c>
      <c r="E1165" t="s">
        <v>25321</v>
      </c>
      <c r="F1165" t="s">
        <v>37</v>
      </c>
      <c r="G1165" t="s">
        <v>38</v>
      </c>
      <c r="H1165">
        <v>6.4</v>
      </c>
      <c r="I1165" t="s">
        <v>1325</v>
      </c>
      <c r="J1165" t="s">
        <v>953</v>
      </c>
      <c r="K1165" t="s">
        <v>12332</v>
      </c>
      <c r="L1165" t="s">
        <v>10413</v>
      </c>
    </row>
    <row r="1166" spans="1:13" x14ac:dyDescent="0.35">
      <c r="A1166" t="s">
        <v>2698</v>
      </c>
      <c r="B1166">
        <v>116</v>
      </c>
      <c r="C1166">
        <v>40000000</v>
      </c>
      <c r="D1166">
        <v>49851591</v>
      </c>
      <c r="E1166" t="s">
        <v>25322</v>
      </c>
      <c r="F1166" t="s">
        <v>37</v>
      </c>
      <c r="G1166" t="s">
        <v>38</v>
      </c>
      <c r="H1166">
        <v>5.9</v>
      </c>
      <c r="I1166" t="s">
        <v>1671</v>
      </c>
      <c r="J1166" t="s">
        <v>27949</v>
      </c>
      <c r="K1166" t="s">
        <v>19711</v>
      </c>
    </row>
    <row r="1167" spans="1:13" x14ac:dyDescent="0.35">
      <c r="A1167" t="s">
        <v>4401</v>
      </c>
      <c r="B1167">
        <v>96</v>
      </c>
      <c r="C1167">
        <v>40000000</v>
      </c>
      <c r="D1167">
        <v>47781388</v>
      </c>
      <c r="E1167" t="s">
        <v>25323</v>
      </c>
      <c r="F1167" t="s">
        <v>37</v>
      </c>
      <c r="G1167" t="s">
        <v>38</v>
      </c>
      <c r="H1167">
        <v>6.6</v>
      </c>
      <c r="I1167" t="s">
        <v>27947</v>
      </c>
      <c r="J1167" t="s">
        <v>10413</v>
      </c>
    </row>
    <row r="1168" spans="1:13" x14ac:dyDescent="0.35">
      <c r="A1168" t="s">
        <v>6485</v>
      </c>
      <c r="B1168">
        <v>99</v>
      </c>
      <c r="C1168">
        <v>40000000</v>
      </c>
      <c r="D1168">
        <v>52320979</v>
      </c>
      <c r="E1168" t="s">
        <v>25324</v>
      </c>
      <c r="F1168" t="s">
        <v>37</v>
      </c>
      <c r="G1168" t="s">
        <v>38</v>
      </c>
      <c r="H1168">
        <v>6.8</v>
      </c>
      <c r="I1168" t="s">
        <v>3409</v>
      </c>
      <c r="J1168" t="s">
        <v>1266</v>
      </c>
      <c r="K1168" t="s">
        <v>19711</v>
      </c>
    </row>
    <row r="1169" spans="1:12" x14ac:dyDescent="0.35">
      <c r="A1169" t="s">
        <v>4392</v>
      </c>
      <c r="B1169">
        <v>104</v>
      </c>
      <c r="C1169">
        <v>43000000</v>
      </c>
      <c r="D1169">
        <v>47806295</v>
      </c>
      <c r="E1169" t="s">
        <v>25325</v>
      </c>
      <c r="F1169" t="s">
        <v>37</v>
      </c>
      <c r="G1169" t="s">
        <v>38</v>
      </c>
      <c r="H1169">
        <v>6.5</v>
      </c>
      <c r="I1169" t="s">
        <v>6403</v>
      </c>
      <c r="J1169" t="s">
        <v>27947</v>
      </c>
      <c r="K1169" t="s">
        <v>10413</v>
      </c>
    </row>
    <row r="1170" spans="1:12" x14ac:dyDescent="0.35">
      <c r="A1170" t="s">
        <v>6496</v>
      </c>
      <c r="B1170">
        <v>105</v>
      </c>
      <c r="C1170">
        <v>25000000</v>
      </c>
      <c r="D1170">
        <v>51853450</v>
      </c>
      <c r="E1170" t="s">
        <v>25326</v>
      </c>
      <c r="F1170" t="s">
        <v>37</v>
      </c>
      <c r="G1170" t="s">
        <v>38</v>
      </c>
      <c r="H1170">
        <v>6.6</v>
      </c>
      <c r="I1170" t="s">
        <v>1671</v>
      </c>
      <c r="J1170" t="s">
        <v>3409</v>
      </c>
      <c r="K1170" t="s">
        <v>18089</v>
      </c>
      <c r="L1170" t="s">
        <v>1266</v>
      </c>
    </row>
    <row r="1171" spans="1:12" x14ac:dyDescent="0.35">
      <c r="A1171" t="s">
        <v>6500</v>
      </c>
      <c r="B1171">
        <v>101</v>
      </c>
      <c r="C1171">
        <v>40000000</v>
      </c>
      <c r="D1171">
        <v>46012734</v>
      </c>
      <c r="E1171" t="s">
        <v>25327</v>
      </c>
      <c r="F1171" t="s">
        <v>37</v>
      </c>
      <c r="G1171" t="s">
        <v>38</v>
      </c>
      <c r="H1171">
        <v>5.8</v>
      </c>
      <c r="I1171" t="s">
        <v>1671</v>
      </c>
      <c r="J1171" t="s">
        <v>19711</v>
      </c>
    </row>
    <row r="1172" spans="1:12" x14ac:dyDescent="0.35">
      <c r="A1172" t="s">
        <v>3694</v>
      </c>
      <c r="B1172">
        <v>134</v>
      </c>
      <c r="C1172">
        <v>40000000</v>
      </c>
      <c r="D1172">
        <v>47034272</v>
      </c>
      <c r="E1172" t="s">
        <v>25328</v>
      </c>
      <c r="F1172" t="s">
        <v>37</v>
      </c>
      <c r="G1172" t="s">
        <v>38</v>
      </c>
      <c r="H1172">
        <v>6.9</v>
      </c>
      <c r="I1172" t="s">
        <v>13307</v>
      </c>
      <c r="J1172" t="s">
        <v>3409</v>
      </c>
      <c r="K1172" t="s">
        <v>17378</v>
      </c>
      <c r="L1172" t="s">
        <v>17378</v>
      </c>
    </row>
    <row r="1173" spans="1:12" x14ac:dyDescent="0.35">
      <c r="A1173" t="s">
        <v>4850</v>
      </c>
      <c r="B1173">
        <v>135</v>
      </c>
      <c r="C1173">
        <v>40000000</v>
      </c>
      <c r="D1173">
        <v>45856732</v>
      </c>
      <c r="E1173" t="s">
        <v>25329</v>
      </c>
      <c r="F1173" t="s">
        <v>37</v>
      </c>
      <c r="G1173" t="s">
        <v>38</v>
      </c>
      <c r="H1173">
        <v>7.1</v>
      </c>
      <c r="I1173" t="s">
        <v>27949</v>
      </c>
      <c r="J1173" t="s">
        <v>3409</v>
      </c>
      <c r="K1173" t="s">
        <v>10413</v>
      </c>
    </row>
    <row r="1174" spans="1:12" x14ac:dyDescent="0.35">
      <c r="A1174" t="s">
        <v>5896</v>
      </c>
      <c r="B1174">
        <v>98</v>
      </c>
      <c r="C1174">
        <v>40000000</v>
      </c>
      <c r="D1174">
        <v>59588068</v>
      </c>
      <c r="E1174" t="s">
        <v>25330</v>
      </c>
      <c r="F1174" t="s">
        <v>37</v>
      </c>
      <c r="G1174" t="s">
        <v>38</v>
      </c>
      <c r="H1174">
        <v>5.8</v>
      </c>
      <c r="I1174" t="s">
        <v>6403</v>
      </c>
      <c r="J1174" t="s">
        <v>27947</v>
      </c>
      <c r="K1174" t="s">
        <v>10413</v>
      </c>
    </row>
    <row r="1175" spans="1:12" x14ac:dyDescent="0.35">
      <c r="A1175" t="s">
        <v>389</v>
      </c>
      <c r="B1175">
        <v>155</v>
      </c>
      <c r="C1175">
        <v>36000000</v>
      </c>
      <c r="D1175">
        <v>44175394</v>
      </c>
      <c r="E1175" t="s">
        <v>25331</v>
      </c>
      <c r="F1175" t="s">
        <v>37</v>
      </c>
      <c r="G1175" t="s">
        <v>38</v>
      </c>
      <c r="H1175">
        <v>7.2</v>
      </c>
      <c r="I1175" t="s">
        <v>3409</v>
      </c>
      <c r="J1175" t="s">
        <v>22704</v>
      </c>
    </row>
    <row r="1176" spans="1:12" x14ac:dyDescent="0.35">
      <c r="A1176" t="s">
        <v>1311</v>
      </c>
      <c r="B1176">
        <v>106</v>
      </c>
      <c r="C1176">
        <v>40000000</v>
      </c>
      <c r="D1176">
        <v>45500797</v>
      </c>
      <c r="E1176" t="s">
        <v>25332</v>
      </c>
      <c r="F1176" t="s">
        <v>37</v>
      </c>
      <c r="G1176" t="s">
        <v>38</v>
      </c>
      <c r="H1176">
        <v>6</v>
      </c>
      <c r="I1176" t="s">
        <v>953</v>
      </c>
      <c r="J1176" t="s">
        <v>3409</v>
      </c>
      <c r="K1176" t="s">
        <v>19711</v>
      </c>
    </row>
    <row r="1177" spans="1:12" x14ac:dyDescent="0.35">
      <c r="A1177" t="s">
        <v>6529</v>
      </c>
      <c r="B1177">
        <v>102</v>
      </c>
      <c r="C1177">
        <v>40000000</v>
      </c>
      <c r="D1177">
        <v>41797066</v>
      </c>
      <c r="E1177" t="s">
        <v>25333</v>
      </c>
      <c r="F1177" t="s">
        <v>37</v>
      </c>
      <c r="G1177" t="s">
        <v>38</v>
      </c>
      <c r="H1177">
        <v>4.7</v>
      </c>
      <c r="I1177" t="s">
        <v>1325</v>
      </c>
      <c r="J1177" t="s">
        <v>6403</v>
      </c>
      <c r="K1177" t="s">
        <v>12332</v>
      </c>
      <c r="L1177" t="s">
        <v>10413</v>
      </c>
    </row>
    <row r="1178" spans="1:12" x14ac:dyDescent="0.35">
      <c r="A1178" t="s">
        <v>4239</v>
      </c>
      <c r="B1178">
        <v>95</v>
      </c>
      <c r="C1178">
        <v>40000000</v>
      </c>
      <c r="D1178">
        <v>38087756</v>
      </c>
      <c r="E1178" t="s">
        <v>25334</v>
      </c>
      <c r="F1178" t="s">
        <v>37</v>
      </c>
      <c r="G1178" t="s">
        <v>38</v>
      </c>
      <c r="H1178">
        <v>5.2</v>
      </c>
      <c r="I1178" t="s">
        <v>1671</v>
      </c>
      <c r="J1178" t="s">
        <v>18089</v>
      </c>
    </row>
    <row r="1179" spans="1:12" x14ac:dyDescent="0.35">
      <c r="A1179" t="s">
        <v>5280</v>
      </c>
      <c r="B1179">
        <v>103</v>
      </c>
      <c r="C1179">
        <v>40000000</v>
      </c>
      <c r="D1179">
        <v>37752931</v>
      </c>
      <c r="E1179" t="s">
        <v>25335</v>
      </c>
      <c r="F1179" t="s">
        <v>37</v>
      </c>
      <c r="G1179" t="s">
        <v>38</v>
      </c>
      <c r="H1179">
        <v>5.5</v>
      </c>
      <c r="I1179" t="s">
        <v>3409</v>
      </c>
      <c r="J1179" t="s">
        <v>19711</v>
      </c>
    </row>
    <row r="1180" spans="1:12" x14ac:dyDescent="0.35">
      <c r="A1180" t="s">
        <v>6549</v>
      </c>
      <c r="B1180">
        <v>109</v>
      </c>
      <c r="C1180">
        <v>40000000</v>
      </c>
      <c r="D1180">
        <v>37371385</v>
      </c>
      <c r="E1180" t="s">
        <v>25336</v>
      </c>
      <c r="F1180" t="s">
        <v>37</v>
      </c>
      <c r="G1180" t="s">
        <v>38</v>
      </c>
      <c r="H1180">
        <v>7</v>
      </c>
      <c r="I1180" t="s">
        <v>953</v>
      </c>
      <c r="J1180" t="s">
        <v>1671</v>
      </c>
      <c r="K1180" t="s">
        <v>12332</v>
      </c>
    </row>
    <row r="1181" spans="1:12" x14ac:dyDescent="0.35">
      <c r="A1181" t="s">
        <v>6244</v>
      </c>
      <c r="B1181">
        <v>95</v>
      </c>
      <c r="C1181">
        <v>40000000</v>
      </c>
      <c r="D1181">
        <v>37101011</v>
      </c>
      <c r="E1181" t="s">
        <v>25337</v>
      </c>
      <c r="F1181" t="s">
        <v>37</v>
      </c>
      <c r="G1181" t="s">
        <v>38</v>
      </c>
      <c r="H1181">
        <v>5.8</v>
      </c>
      <c r="I1181" t="s">
        <v>1671</v>
      </c>
      <c r="J1181" t="s">
        <v>3409</v>
      </c>
    </row>
    <row r="1182" spans="1:12" x14ac:dyDescent="0.35">
      <c r="A1182" t="s">
        <v>6308</v>
      </c>
      <c r="B1182">
        <v>111</v>
      </c>
      <c r="C1182">
        <v>40000000</v>
      </c>
      <c r="D1182">
        <v>38176892</v>
      </c>
      <c r="E1182" t="s">
        <v>25338</v>
      </c>
      <c r="F1182" t="s">
        <v>37</v>
      </c>
      <c r="G1182" t="s">
        <v>38</v>
      </c>
      <c r="H1182">
        <v>6.2</v>
      </c>
      <c r="I1182" t="s">
        <v>6403</v>
      </c>
      <c r="J1182" t="s">
        <v>27947</v>
      </c>
    </row>
    <row r="1183" spans="1:12" x14ac:dyDescent="0.35">
      <c r="A1183" t="s">
        <v>1324</v>
      </c>
      <c r="B1183">
        <v>123</v>
      </c>
      <c r="C1183">
        <v>40000000</v>
      </c>
      <c r="D1183">
        <v>36283504</v>
      </c>
      <c r="E1183" t="s">
        <v>25339</v>
      </c>
      <c r="F1183" t="s">
        <v>37</v>
      </c>
      <c r="G1183" t="s">
        <v>767</v>
      </c>
      <c r="H1183">
        <v>6.5</v>
      </c>
      <c r="I1183" t="s">
        <v>27947</v>
      </c>
      <c r="J1183" t="s">
        <v>10413</v>
      </c>
    </row>
    <row r="1184" spans="1:12" x14ac:dyDescent="0.35">
      <c r="A1184" t="s">
        <v>760</v>
      </c>
      <c r="B1184">
        <v>140</v>
      </c>
      <c r="C1184">
        <v>38000000</v>
      </c>
      <c r="D1184">
        <v>35183792</v>
      </c>
      <c r="E1184" t="s">
        <v>25340</v>
      </c>
      <c r="F1184" t="s">
        <v>37</v>
      </c>
      <c r="G1184" t="s">
        <v>38</v>
      </c>
      <c r="H1184">
        <v>7.2</v>
      </c>
      <c r="I1184" t="s">
        <v>13307</v>
      </c>
      <c r="J1184" t="s">
        <v>3409</v>
      </c>
      <c r="K1184" t="s">
        <v>17378</v>
      </c>
      <c r="L1184" t="s">
        <v>17378</v>
      </c>
    </row>
    <row r="1185" spans="1:14" x14ac:dyDescent="0.35">
      <c r="A1185" t="s">
        <v>6573</v>
      </c>
      <c r="B1185">
        <v>94</v>
      </c>
      <c r="C1185">
        <v>40000000</v>
      </c>
      <c r="D1185">
        <v>38543473</v>
      </c>
      <c r="E1185" t="s">
        <v>25341</v>
      </c>
      <c r="F1185" t="s">
        <v>37</v>
      </c>
      <c r="G1185" t="s">
        <v>38</v>
      </c>
      <c r="H1185">
        <v>5.0999999999999996</v>
      </c>
      <c r="I1185" t="s">
        <v>1671</v>
      </c>
    </row>
    <row r="1186" spans="1:14" x14ac:dyDescent="0.35">
      <c r="A1186" t="s">
        <v>6578</v>
      </c>
      <c r="B1186">
        <v>94</v>
      </c>
      <c r="C1186">
        <v>60000000</v>
      </c>
      <c r="D1186">
        <v>36037909</v>
      </c>
      <c r="E1186" t="s">
        <v>25342</v>
      </c>
      <c r="F1186" t="s">
        <v>37</v>
      </c>
      <c r="G1186" t="s">
        <v>767</v>
      </c>
      <c r="H1186">
        <v>4.7</v>
      </c>
      <c r="I1186" t="s">
        <v>1671</v>
      </c>
      <c r="J1186" t="s">
        <v>3409</v>
      </c>
    </row>
    <row r="1187" spans="1:14" x14ac:dyDescent="0.35">
      <c r="A1187" t="s">
        <v>5239</v>
      </c>
      <c r="B1187">
        <v>92</v>
      </c>
      <c r="C1187">
        <v>40000000</v>
      </c>
      <c r="D1187">
        <v>42575718</v>
      </c>
      <c r="E1187" t="s">
        <v>25343</v>
      </c>
      <c r="F1187" t="s">
        <v>37</v>
      </c>
      <c r="G1187" t="s">
        <v>38</v>
      </c>
      <c r="H1187">
        <v>5.9</v>
      </c>
      <c r="I1187" t="s">
        <v>6403</v>
      </c>
    </row>
    <row r="1188" spans="1:14" x14ac:dyDescent="0.35">
      <c r="A1188" t="s">
        <v>6588</v>
      </c>
      <c r="B1188">
        <v>102</v>
      </c>
      <c r="C1188">
        <v>40000000</v>
      </c>
      <c r="D1188">
        <v>33864342</v>
      </c>
      <c r="E1188" t="s">
        <v>25344</v>
      </c>
      <c r="F1188" t="s">
        <v>37</v>
      </c>
      <c r="G1188" t="s">
        <v>56</v>
      </c>
      <c r="H1188">
        <v>5.8</v>
      </c>
      <c r="I1188" t="s">
        <v>1671</v>
      </c>
      <c r="J1188" t="s">
        <v>27949</v>
      </c>
      <c r="K1188" t="s">
        <v>19711</v>
      </c>
    </row>
    <row r="1189" spans="1:14" x14ac:dyDescent="0.35">
      <c r="A1189" t="s">
        <v>2565</v>
      </c>
      <c r="B1189">
        <v>123</v>
      </c>
      <c r="C1189">
        <v>40000000</v>
      </c>
      <c r="D1189">
        <v>33508922</v>
      </c>
      <c r="E1189" t="s">
        <v>25345</v>
      </c>
      <c r="F1189" t="s">
        <v>37</v>
      </c>
      <c r="G1189" t="s">
        <v>38</v>
      </c>
      <c r="H1189">
        <v>7.2</v>
      </c>
      <c r="I1189" t="s">
        <v>3409</v>
      </c>
    </row>
    <row r="1190" spans="1:14" x14ac:dyDescent="0.35">
      <c r="A1190" t="s">
        <v>3494</v>
      </c>
      <c r="B1190">
        <v>104</v>
      </c>
      <c r="C1190">
        <v>30000000</v>
      </c>
      <c r="D1190">
        <v>42071069</v>
      </c>
      <c r="E1190" t="s">
        <v>25346</v>
      </c>
      <c r="F1190" t="s">
        <v>37</v>
      </c>
      <c r="G1190" t="s">
        <v>38</v>
      </c>
      <c r="H1190">
        <v>6.2</v>
      </c>
      <c r="I1190" t="s">
        <v>1671</v>
      </c>
      <c r="J1190" t="s">
        <v>3409</v>
      </c>
      <c r="K1190" t="s">
        <v>19711</v>
      </c>
      <c r="L1190" t="s">
        <v>27948</v>
      </c>
    </row>
    <row r="1191" spans="1:14" x14ac:dyDescent="0.35">
      <c r="A1191" t="s">
        <v>2785</v>
      </c>
      <c r="B1191">
        <v>102</v>
      </c>
      <c r="C1191">
        <v>40000000</v>
      </c>
      <c r="D1191">
        <v>32853640</v>
      </c>
      <c r="E1191" t="s">
        <v>25347</v>
      </c>
      <c r="F1191" t="s">
        <v>37</v>
      </c>
      <c r="G1191" t="s">
        <v>38</v>
      </c>
      <c r="H1191">
        <v>5.7</v>
      </c>
      <c r="I1191" t="s">
        <v>1671</v>
      </c>
      <c r="J1191" t="s">
        <v>3409</v>
      </c>
    </row>
    <row r="1192" spans="1:14" x14ac:dyDescent="0.35">
      <c r="A1192" t="s">
        <v>2513</v>
      </c>
      <c r="B1192">
        <v>136</v>
      </c>
      <c r="C1192">
        <v>40000000</v>
      </c>
      <c r="D1192">
        <v>42615685</v>
      </c>
      <c r="E1192" t="s">
        <v>25348</v>
      </c>
      <c r="F1192" t="s">
        <v>37</v>
      </c>
      <c r="G1192" t="s">
        <v>38</v>
      </c>
      <c r="H1192">
        <v>6.1</v>
      </c>
      <c r="I1192" t="s">
        <v>1671</v>
      </c>
      <c r="J1192" t="s">
        <v>15011</v>
      </c>
    </row>
    <row r="1193" spans="1:14" x14ac:dyDescent="0.35">
      <c r="A1193" t="s">
        <v>5834</v>
      </c>
      <c r="B1193">
        <v>93</v>
      </c>
      <c r="C1193">
        <v>25000000</v>
      </c>
      <c r="D1193">
        <v>32055248</v>
      </c>
      <c r="E1193" t="s">
        <v>25349</v>
      </c>
      <c r="F1193" t="s">
        <v>37</v>
      </c>
      <c r="G1193" t="s">
        <v>38</v>
      </c>
      <c r="H1193">
        <v>6</v>
      </c>
      <c r="I1193" t="s">
        <v>1325</v>
      </c>
      <c r="J1193" t="s">
        <v>953</v>
      </c>
      <c r="K1193" t="s">
        <v>27949</v>
      </c>
      <c r="L1193" t="s">
        <v>1266</v>
      </c>
      <c r="M1193" t="s">
        <v>27947</v>
      </c>
      <c r="N1193" t="s">
        <v>10413</v>
      </c>
    </row>
    <row r="1194" spans="1:14" x14ac:dyDescent="0.35">
      <c r="A1194" t="s">
        <v>6620</v>
      </c>
      <c r="B1194">
        <v>129</v>
      </c>
      <c r="C1194">
        <v>40000000</v>
      </c>
      <c r="D1194">
        <v>31836745</v>
      </c>
      <c r="E1194" t="s">
        <v>25350</v>
      </c>
      <c r="F1194" t="s">
        <v>37</v>
      </c>
      <c r="G1194" t="s">
        <v>38</v>
      </c>
      <c r="H1194">
        <v>6.9</v>
      </c>
      <c r="I1194" t="s">
        <v>953</v>
      </c>
      <c r="J1194" t="s">
        <v>3409</v>
      </c>
      <c r="K1194" t="s">
        <v>27947</v>
      </c>
    </row>
    <row r="1195" spans="1:14" x14ac:dyDescent="0.35">
      <c r="A1195" t="s">
        <v>5774</v>
      </c>
      <c r="B1195">
        <v>107</v>
      </c>
      <c r="C1195">
        <v>40000000</v>
      </c>
      <c r="D1195">
        <v>30993544</v>
      </c>
      <c r="E1195" t="s">
        <v>25351</v>
      </c>
      <c r="F1195" t="s">
        <v>37</v>
      </c>
      <c r="G1195" t="s">
        <v>38</v>
      </c>
      <c r="H1195">
        <v>6.5</v>
      </c>
      <c r="I1195" t="s">
        <v>1671</v>
      </c>
      <c r="J1195" t="s">
        <v>3409</v>
      </c>
      <c r="K1195" t="s">
        <v>19711</v>
      </c>
    </row>
    <row r="1196" spans="1:14" x14ac:dyDescent="0.35">
      <c r="A1196" t="s">
        <v>5423</v>
      </c>
      <c r="B1196">
        <v>117</v>
      </c>
      <c r="C1196">
        <v>40000000</v>
      </c>
      <c r="D1196">
        <v>30981850</v>
      </c>
      <c r="E1196" t="s">
        <v>25352</v>
      </c>
      <c r="F1196" t="s">
        <v>37</v>
      </c>
      <c r="G1196" t="s">
        <v>38</v>
      </c>
      <c r="H1196">
        <v>5</v>
      </c>
      <c r="I1196" t="s">
        <v>13307</v>
      </c>
      <c r="J1196" t="s">
        <v>27949</v>
      </c>
      <c r="K1196" t="s">
        <v>3409</v>
      </c>
      <c r="L1196" t="s">
        <v>17378</v>
      </c>
    </row>
    <row r="1197" spans="1:14" x14ac:dyDescent="0.35">
      <c r="A1197" t="s">
        <v>6637</v>
      </c>
      <c r="B1197">
        <v>116</v>
      </c>
      <c r="C1197">
        <v>40000000</v>
      </c>
      <c r="D1197">
        <v>30199105</v>
      </c>
      <c r="E1197" t="s">
        <v>25353</v>
      </c>
      <c r="F1197" t="s">
        <v>37</v>
      </c>
      <c r="G1197" t="s">
        <v>38</v>
      </c>
      <c r="H1197">
        <v>5.7</v>
      </c>
      <c r="I1197" t="s">
        <v>1325</v>
      </c>
      <c r="J1197" t="s">
        <v>953</v>
      </c>
      <c r="K1197" t="s">
        <v>27949</v>
      </c>
      <c r="L1197" t="s">
        <v>10413</v>
      </c>
    </row>
    <row r="1198" spans="1:14" x14ac:dyDescent="0.35">
      <c r="A1198" t="s">
        <v>1252</v>
      </c>
      <c r="B1198">
        <v>135</v>
      </c>
      <c r="C1198">
        <v>40000000</v>
      </c>
      <c r="D1198">
        <v>29077547</v>
      </c>
      <c r="E1198" t="s">
        <v>25354</v>
      </c>
      <c r="F1198" t="s">
        <v>37</v>
      </c>
      <c r="G1198" t="s">
        <v>38</v>
      </c>
      <c r="H1198">
        <v>7</v>
      </c>
      <c r="I1198" t="s">
        <v>3409</v>
      </c>
      <c r="J1198" t="s">
        <v>17378</v>
      </c>
      <c r="K1198" t="s">
        <v>19711</v>
      </c>
    </row>
    <row r="1199" spans="1:14" x14ac:dyDescent="0.35">
      <c r="A1199" t="s">
        <v>1757</v>
      </c>
      <c r="B1199">
        <v>107</v>
      </c>
      <c r="C1199">
        <v>40000000</v>
      </c>
      <c r="D1199">
        <v>29374178</v>
      </c>
      <c r="E1199" t="s">
        <v>25355</v>
      </c>
      <c r="F1199" t="s">
        <v>37</v>
      </c>
      <c r="G1199" t="s">
        <v>38</v>
      </c>
      <c r="H1199">
        <v>5.0999999999999996</v>
      </c>
      <c r="I1199" t="s">
        <v>27949</v>
      </c>
      <c r="J1199" t="s">
        <v>3409</v>
      </c>
      <c r="K1199" t="s">
        <v>6403</v>
      </c>
      <c r="L1199" t="s">
        <v>10413</v>
      </c>
    </row>
    <row r="1200" spans="1:14" x14ac:dyDescent="0.35">
      <c r="A1200" t="s">
        <v>4591</v>
      </c>
      <c r="B1200">
        <v>90</v>
      </c>
      <c r="C1200">
        <v>40000000</v>
      </c>
      <c r="D1200">
        <v>28535768</v>
      </c>
      <c r="E1200" t="s">
        <v>25356</v>
      </c>
      <c r="F1200" t="s">
        <v>37</v>
      </c>
      <c r="G1200" t="s">
        <v>38</v>
      </c>
      <c r="H1200">
        <v>5.3</v>
      </c>
      <c r="I1200" t="s">
        <v>1671</v>
      </c>
    </row>
    <row r="1201" spans="1:15" x14ac:dyDescent="0.35">
      <c r="A1201" t="s">
        <v>4712</v>
      </c>
      <c r="B1201">
        <v>99</v>
      </c>
      <c r="C1201">
        <v>40000000</v>
      </c>
      <c r="D1201">
        <v>27663982</v>
      </c>
      <c r="E1201" t="s">
        <v>25357</v>
      </c>
      <c r="F1201" t="s">
        <v>37</v>
      </c>
      <c r="G1201" t="s">
        <v>38</v>
      </c>
      <c r="H1201">
        <v>4.4000000000000004</v>
      </c>
      <c r="I1201" t="s">
        <v>6403</v>
      </c>
      <c r="J1201" t="s">
        <v>12332</v>
      </c>
      <c r="K1201" t="s">
        <v>10413</v>
      </c>
    </row>
    <row r="1202" spans="1:15" x14ac:dyDescent="0.35">
      <c r="A1202" t="s">
        <v>1819</v>
      </c>
      <c r="B1202">
        <v>104</v>
      </c>
      <c r="C1202">
        <v>40000000</v>
      </c>
      <c r="D1202">
        <v>27053815</v>
      </c>
      <c r="E1202" t="s">
        <v>25358</v>
      </c>
      <c r="F1202" t="s">
        <v>37</v>
      </c>
      <c r="G1202" t="s">
        <v>767</v>
      </c>
      <c r="H1202">
        <v>4.7</v>
      </c>
      <c r="I1202" t="s">
        <v>1325</v>
      </c>
      <c r="J1202" t="s">
        <v>953</v>
      </c>
      <c r="K1202" t="s">
        <v>19711</v>
      </c>
    </row>
    <row r="1203" spans="1:15" x14ac:dyDescent="0.35">
      <c r="A1203" t="s">
        <v>6667</v>
      </c>
      <c r="B1203">
        <v>115</v>
      </c>
      <c r="C1203">
        <v>35000000</v>
      </c>
      <c r="D1203">
        <v>26814957</v>
      </c>
      <c r="E1203" t="s">
        <v>25359</v>
      </c>
      <c r="F1203" t="s">
        <v>37</v>
      </c>
      <c r="G1203" t="s">
        <v>56</v>
      </c>
      <c r="H1203">
        <v>6.7</v>
      </c>
      <c r="I1203" t="s">
        <v>13307</v>
      </c>
      <c r="J1203" t="s">
        <v>3409</v>
      </c>
      <c r="K1203" t="s">
        <v>22704</v>
      </c>
      <c r="L1203" t="s">
        <v>19711</v>
      </c>
    </row>
    <row r="1204" spans="1:15" x14ac:dyDescent="0.35">
      <c r="A1204" t="s">
        <v>6671</v>
      </c>
      <c r="B1204">
        <v>119</v>
      </c>
      <c r="C1204">
        <v>40000000</v>
      </c>
      <c r="D1204">
        <v>25178165</v>
      </c>
      <c r="E1204" t="s">
        <v>25360</v>
      </c>
      <c r="F1204" t="s">
        <v>37</v>
      </c>
      <c r="G1204" t="s">
        <v>38</v>
      </c>
      <c r="H1204">
        <v>6.7</v>
      </c>
      <c r="I1204" t="s">
        <v>3409</v>
      </c>
      <c r="J1204" t="s">
        <v>19711</v>
      </c>
    </row>
    <row r="1205" spans="1:15" x14ac:dyDescent="0.35">
      <c r="A1205" t="s">
        <v>2722</v>
      </c>
      <c r="B1205">
        <v>99</v>
      </c>
      <c r="C1205">
        <v>40000000</v>
      </c>
      <c r="D1205">
        <v>25117498</v>
      </c>
      <c r="E1205" t="s">
        <v>25361</v>
      </c>
      <c r="F1205" t="s">
        <v>37</v>
      </c>
      <c r="G1205" t="s">
        <v>38</v>
      </c>
      <c r="H1205">
        <v>5.7</v>
      </c>
      <c r="I1205" t="s">
        <v>6403</v>
      </c>
      <c r="J1205" t="s">
        <v>10413</v>
      </c>
    </row>
    <row r="1206" spans="1:15" x14ac:dyDescent="0.35">
      <c r="A1206" t="s">
        <v>487</v>
      </c>
      <c r="B1206">
        <v>112</v>
      </c>
      <c r="C1206">
        <v>500000</v>
      </c>
      <c r="D1206">
        <v>32645</v>
      </c>
      <c r="E1206" t="s">
        <v>25362</v>
      </c>
      <c r="F1206" t="s">
        <v>37</v>
      </c>
      <c r="G1206" t="s">
        <v>38</v>
      </c>
      <c r="H1206">
        <v>7.4</v>
      </c>
      <c r="I1206" t="s">
        <v>27949</v>
      </c>
      <c r="J1206" t="s">
        <v>3409</v>
      </c>
      <c r="K1206" t="s">
        <v>19711</v>
      </c>
      <c r="L1206" t="s">
        <v>10413</v>
      </c>
    </row>
    <row r="1207" spans="1:15" x14ac:dyDescent="0.35">
      <c r="A1207" t="s">
        <v>5624</v>
      </c>
      <c r="B1207">
        <v>128</v>
      </c>
      <c r="C1207">
        <v>40000000</v>
      </c>
      <c r="D1207">
        <v>24332324</v>
      </c>
      <c r="E1207" t="s">
        <v>25363</v>
      </c>
      <c r="F1207" t="s">
        <v>37</v>
      </c>
      <c r="G1207" t="s">
        <v>38</v>
      </c>
      <c r="H1207">
        <v>6.1</v>
      </c>
      <c r="I1207" t="s">
        <v>1671</v>
      </c>
      <c r="J1207" t="s">
        <v>3409</v>
      </c>
    </row>
    <row r="1208" spans="1:15" x14ac:dyDescent="0.35">
      <c r="A1208" t="s">
        <v>5589</v>
      </c>
      <c r="B1208">
        <v>112</v>
      </c>
      <c r="C1208">
        <v>40000000</v>
      </c>
      <c r="D1208">
        <v>36665854</v>
      </c>
      <c r="E1208" t="s">
        <v>25364</v>
      </c>
      <c r="F1208" t="s">
        <v>37</v>
      </c>
      <c r="G1208" t="s">
        <v>1465</v>
      </c>
      <c r="H1208">
        <v>6.4</v>
      </c>
      <c r="I1208" t="s">
        <v>1325</v>
      </c>
      <c r="J1208" t="s">
        <v>27949</v>
      </c>
      <c r="K1208" t="s">
        <v>3409</v>
      </c>
      <c r="L1208" t="s">
        <v>10413</v>
      </c>
    </row>
    <row r="1209" spans="1:15" x14ac:dyDescent="0.35">
      <c r="A1209" t="s">
        <v>6694</v>
      </c>
      <c r="B1209">
        <v>86</v>
      </c>
      <c r="C1209">
        <v>40000000</v>
      </c>
      <c r="D1209">
        <v>22717758</v>
      </c>
      <c r="E1209" t="s">
        <v>25365</v>
      </c>
      <c r="F1209" t="s">
        <v>37</v>
      </c>
      <c r="G1209" t="s">
        <v>38</v>
      </c>
      <c r="H1209">
        <v>6.2</v>
      </c>
      <c r="I1209" t="s">
        <v>953</v>
      </c>
      <c r="J1209" t="s">
        <v>11526</v>
      </c>
      <c r="K1209" t="s">
        <v>1671</v>
      </c>
      <c r="L1209" t="s">
        <v>3409</v>
      </c>
      <c r="M1209" t="s">
        <v>18089</v>
      </c>
      <c r="N1209" t="s">
        <v>1266</v>
      </c>
      <c r="O1209" t="s">
        <v>17378</v>
      </c>
    </row>
    <row r="1210" spans="1:15" x14ac:dyDescent="0.35">
      <c r="A1210" t="s">
        <v>3516</v>
      </c>
      <c r="B1210">
        <v>108</v>
      </c>
      <c r="C1210">
        <v>60000000</v>
      </c>
      <c r="D1210">
        <v>22433915</v>
      </c>
      <c r="E1210" t="s">
        <v>25366</v>
      </c>
      <c r="F1210" t="s">
        <v>37</v>
      </c>
      <c r="G1210" t="s">
        <v>38</v>
      </c>
      <c r="H1210">
        <v>6.2</v>
      </c>
      <c r="I1210" t="s">
        <v>27949</v>
      </c>
      <c r="J1210" t="s">
        <v>3409</v>
      </c>
      <c r="K1210" t="s">
        <v>27947</v>
      </c>
      <c r="L1210" t="s">
        <v>10413</v>
      </c>
    </row>
    <row r="1211" spans="1:15" x14ac:dyDescent="0.35">
      <c r="A1211" t="s">
        <v>6704</v>
      </c>
      <c r="B1211">
        <v>128</v>
      </c>
      <c r="C1211">
        <v>60000000</v>
      </c>
      <c r="D1211">
        <v>22326247</v>
      </c>
      <c r="E1211" t="s">
        <v>25367</v>
      </c>
      <c r="F1211" t="s">
        <v>37</v>
      </c>
      <c r="G1211" t="s">
        <v>38</v>
      </c>
      <c r="H1211">
        <v>5.9</v>
      </c>
      <c r="I1211" t="s">
        <v>3409</v>
      </c>
      <c r="J1211" t="s">
        <v>19711</v>
      </c>
    </row>
    <row r="1212" spans="1:15" x14ac:dyDescent="0.35">
      <c r="A1212" t="s">
        <v>6710</v>
      </c>
      <c r="B1212">
        <v>84</v>
      </c>
      <c r="C1212">
        <v>40000000</v>
      </c>
      <c r="D1212">
        <v>21176322</v>
      </c>
      <c r="E1212" t="s">
        <v>25368</v>
      </c>
      <c r="F1212" t="s">
        <v>37</v>
      </c>
      <c r="G1212" t="s">
        <v>38</v>
      </c>
      <c r="H1212">
        <v>4</v>
      </c>
      <c r="I1212" t="s">
        <v>1325</v>
      </c>
      <c r="J1212" t="s">
        <v>1671</v>
      </c>
      <c r="K1212" t="s">
        <v>27949</v>
      </c>
    </row>
    <row r="1213" spans="1:15" x14ac:dyDescent="0.35">
      <c r="A1213" t="s">
        <v>4291</v>
      </c>
      <c r="B1213">
        <v>111</v>
      </c>
      <c r="C1213">
        <v>40000000</v>
      </c>
      <c r="D1213">
        <v>20300000</v>
      </c>
      <c r="E1213" t="s">
        <v>25369</v>
      </c>
      <c r="F1213" t="s">
        <v>37</v>
      </c>
      <c r="G1213" t="s">
        <v>38</v>
      </c>
      <c r="H1213">
        <v>6.2</v>
      </c>
      <c r="I1213" t="s">
        <v>3409</v>
      </c>
      <c r="J1213" t="s">
        <v>10413</v>
      </c>
    </row>
    <row r="1214" spans="1:15" x14ac:dyDescent="0.35">
      <c r="A1214" t="s">
        <v>1304</v>
      </c>
      <c r="B1214">
        <v>131</v>
      </c>
      <c r="C1214">
        <v>45000000</v>
      </c>
      <c r="D1214">
        <v>20302961</v>
      </c>
      <c r="E1214" t="s">
        <v>25370</v>
      </c>
      <c r="F1214" t="s">
        <v>37</v>
      </c>
      <c r="G1214" t="s">
        <v>1465</v>
      </c>
      <c r="H1214">
        <v>4.5999999999999996</v>
      </c>
      <c r="I1214" t="s">
        <v>3409</v>
      </c>
    </row>
    <row r="1215" spans="1:15" x14ac:dyDescent="0.35">
      <c r="A1215" t="s">
        <v>6724</v>
      </c>
      <c r="B1215">
        <v>123</v>
      </c>
      <c r="C1215">
        <v>40000000</v>
      </c>
      <c r="D1215">
        <v>15962471</v>
      </c>
      <c r="E1215" t="s">
        <v>25371</v>
      </c>
      <c r="F1215" t="s">
        <v>37</v>
      </c>
      <c r="G1215" t="s">
        <v>38</v>
      </c>
      <c r="H1215">
        <v>6.4</v>
      </c>
      <c r="I1215" t="s">
        <v>13307</v>
      </c>
      <c r="J1215" t="s">
        <v>3409</v>
      </c>
      <c r="K1215" t="s">
        <v>22704</v>
      </c>
      <c r="L1215" t="s">
        <v>19711</v>
      </c>
    </row>
    <row r="1216" spans="1:15" x14ac:dyDescent="0.35">
      <c r="A1216" t="s">
        <v>5328</v>
      </c>
      <c r="B1216">
        <v>101</v>
      </c>
      <c r="C1216">
        <v>40000000</v>
      </c>
      <c r="D1216">
        <v>14942422</v>
      </c>
      <c r="E1216" t="s">
        <v>25372</v>
      </c>
      <c r="F1216" t="s">
        <v>37</v>
      </c>
      <c r="G1216" t="s">
        <v>38</v>
      </c>
      <c r="H1216">
        <v>5.9</v>
      </c>
      <c r="I1216" t="s">
        <v>1325</v>
      </c>
      <c r="J1216" t="s">
        <v>27949</v>
      </c>
      <c r="K1216" t="s">
        <v>10413</v>
      </c>
    </row>
    <row r="1217" spans="1:13" x14ac:dyDescent="0.35">
      <c r="A1217" t="s">
        <v>6731</v>
      </c>
      <c r="B1217">
        <v>102</v>
      </c>
      <c r="C1217">
        <v>40000000</v>
      </c>
      <c r="D1217">
        <v>14967182</v>
      </c>
      <c r="E1217" t="s">
        <v>25373</v>
      </c>
      <c r="F1217" t="s">
        <v>37</v>
      </c>
      <c r="G1217" t="s">
        <v>38</v>
      </c>
      <c r="H1217">
        <v>5.0999999999999996</v>
      </c>
      <c r="I1217" t="s">
        <v>1325</v>
      </c>
      <c r="J1217" t="s">
        <v>27949</v>
      </c>
      <c r="K1217" t="s">
        <v>3409</v>
      </c>
      <c r="L1217" t="s">
        <v>10413</v>
      </c>
    </row>
    <row r="1218" spans="1:13" x14ac:dyDescent="0.35">
      <c r="A1218" t="s">
        <v>6736</v>
      </c>
      <c r="B1218">
        <v>114</v>
      </c>
      <c r="C1218">
        <v>45000000</v>
      </c>
      <c r="D1218">
        <v>18996755</v>
      </c>
      <c r="E1218" t="s">
        <v>25374</v>
      </c>
      <c r="F1218" t="s">
        <v>37</v>
      </c>
      <c r="G1218" t="s">
        <v>3571</v>
      </c>
      <c r="H1218">
        <v>7.6</v>
      </c>
      <c r="I1218" t="s">
        <v>3409</v>
      </c>
      <c r="J1218" t="s">
        <v>10413</v>
      </c>
    </row>
    <row r="1219" spans="1:13" x14ac:dyDescent="0.35">
      <c r="A1219" t="s">
        <v>6742</v>
      </c>
      <c r="B1219">
        <v>107</v>
      </c>
      <c r="C1219">
        <v>51000000</v>
      </c>
      <c r="D1219">
        <v>14375181</v>
      </c>
      <c r="E1219" t="s">
        <v>25375</v>
      </c>
      <c r="F1219" t="s">
        <v>37</v>
      </c>
      <c r="G1219" t="s">
        <v>38</v>
      </c>
      <c r="H1219">
        <v>4.2</v>
      </c>
      <c r="I1219" t="s">
        <v>1325</v>
      </c>
      <c r="J1219" t="s">
        <v>953</v>
      </c>
      <c r="K1219" t="s">
        <v>1671</v>
      </c>
      <c r="L1219" t="s">
        <v>17378</v>
      </c>
      <c r="M1219" t="s">
        <v>10413</v>
      </c>
    </row>
    <row r="1220" spans="1:13" x14ac:dyDescent="0.35">
      <c r="A1220" t="s">
        <v>5382</v>
      </c>
      <c r="B1220">
        <v>87</v>
      </c>
      <c r="C1220">
        <v>40000000</v>
      </c>
      <c r="D1220">
        <v>20999103</v>
      </c>
      <c r="E1220" t="s">
        <v>25376</v>
      </c>
      <c r="F1220" t="s">
        <v>37</v>
      </c>
      <c r="G1220" t="s">
        <v>38</v>
      </c>
      <c r="H1220">
        <v>7.8</v>
      </c>
      <c r="I1220" t="s">
        <v>953</v>
      </c>
      <c r="J1220" t="s">
        <v>11526</v>
      </c>
      <c r="K1220" t="s">
        <v>1671</v>
      </c>
      <c r="L1220" t="s">
        <v>27949</v>
      </c>
      <c r="M1220" t="s">
        <v>18089</v>
      </c>
    </row>
    <row r="1221" spans="1:13" x14ac:dyDescent="0.35">
      <c r="A1221" t="s">
        <v>4437</v>
      </c>
      <c r="B1221">
        <v>103</v>
      </c>
      <c r="C1221">
        <v>40000000</v>
      </c>
      <c r="D1221">
        <v>14448589</v>
      </c>
      <c r="E1221" t="s">
        <v>25377</v>
      </c>
      <c r="F1221" t="s">
        <v>37</v>
      </c>
      <c r="G1221" t="s">
        <v>38</v>
      </c>
      <c r="H1221">
        <v>5.8</v>
      </c>
      <c r="I1221" t="s">
        <v>1671</v>
      </c>
      <c r="J1221" t="s">
        <v>19711</v>
      </c>
    </row>
    <row r="1222" spans="1:13" x14ac:dyDescent="0.35">
      <c r="A1222" t="s">
        <v>5367</v>
      </c>
      <c r="B1222">
        <v>99</v>
      </c>
      <c r="C1222">
        <v>40000000</v>
      </c>
      <c r="D1222">
        <v>14358033</v>
      </c>
      <c r="E1222" t="s">
        <v>25378</v>
      </c>
      <c r="F1222" t="s">
        <v>37</v>
      </c>
      <c r="G1222" t="s">
        <v>38</v>
      </c>
      <c r="H1222">
        <v>5.9</v>
      </c>
      <c r="I1222" t="s">
        <v>1671</v>
      </c>
      <c r="J1222" t="s">
        <v>19711</v>
      </c>
      <c r="K1222" t="s">
        <v>12332</v>
      </c>
      <c r="L1222" t="s">
        <v>10413</v>
      </c>
    </row>
    <row r="1223" spans="1:13" x14ac:dyDescent="0.35">
      <c r="A1223" t="s">
        <v>4176</v>
      </c>
      <c r="B1223">
        <v>122</v>
      </c>
      <c r="C1223">
        <v>77000000</v>
      </c>
      <c r="D1223">
        <v>33201661</v>
      </c>
      <c r="E1223" t="s">
        <v>25379</v>
      </c>
      <c r="F1223" t="s">
        <v>1464</v>
      </c>
      <c r="G1223" t="s">
        <v>1465</v>
      </c>
      <c r="H1223">
        <v>8.4</v>
      </c>
      <c r="I1223" t="s">
        <v>1671</v>
      </c>
      <c r="J1223" t="s">
        <v>19711</v>
      </c>
    </row>
    <row r="1224" spans="1:13" x14ac:dyDescent="0.35">
      <c r="A1224" t="s">
        <v>6767</v>
      </c>
      <c r="B1224">
        <v>91</v>
      </c>
      <c r="C1224">
        <v>30000000</v>
      </c>
      <c r="D1224">
        <v>14018364</v>
      </c>
      <c r="E1224" t="s">
        <v>25380</v>
      </c>
      <c r="F1224" t="s">
        <v>37</v>
      </c>
      <c r="G1224" t="s">
        <v>38</v>
      </c>
      <c r="H1224">
        <v>4.8</v>
      </c>
      <c r="I1224" t="s">
        <v>1671</v>
      </c>
      <c r="J1224" t="s">
        <v>27949</v>
      </c>
      <c r="K1224" t="s">
        <v>18089</v>
      </c>
      <c r="L1224" t="s">
        <v>19711</v>
      </c>
    </row>
    <row r="1225" spans="1:13" x14ac:dyDescent="0.35">
      <c r="A1225" t="s">
        <v>6775</v>
      </c>
      <c r="B1225">
        <v>103</v>
      </c>
      <c r="C1225">
        <v>60000000</v>
      </c>
      <c r="D1225">
        <v>13395939</v>
      </c>
      <c r="E1225" t="s">
        <v>25381</v>
      </c>
      <c r="F1225" t="s">
        <v>37</v>
      </c>
      <c r="G1225" t="s">
        <v>56</v>
      </c>
      <c r="H1225">
        <v>6.2</v>
      </c>
      <c r="I1225" t="s">
        <v>1671</v>
      </c>
      <c r="J1225" t="s">
        <v>3409</v>
      </c>
      <c r="K1225" t="s">
        <v>19711</v>
      </c>
    </row>
    <row r="1226" spans="1:13" x14ac:dyDescent="0.35">
      <c r="A1226" t="s">
        <v>6297</v>
      </c>
      <c r="B1226">
        <v>107</v>
      </c>
      <c r="C1226">
        <v>40000000</v>
      </c>
      <c r="D1226">
        <v>20113965</v>
      </c>
      <c r="E1226" t="s">
        <v>25382</v>
      </c>
      <c r="F1226" t="s">
        <v>37</v>
      </c>
      <c r="G1226" t="s">
        <v>38</v>
      </c>
      <c r="H1226">
        <v>6.5</v>
      </c>
      <c r="I1226" t="s">
        <v>13307</v>
      </c>
      <c r="J1226" t="s">
        <v>3409</v>
      </c>
      <c r="K1226" t="s">
        <v>19711</v>
      </c>
    </row>
    <row r="1227" spans="1:13" x14ac:dyDescent="0.35">
      <c r="A1227" t="s">
        <v>6783</v>
      </c>
      <c r="B1227">
        <v>106</v>
      </c>
      <c r="C1227">
        <v>40000000</v>
      </c>
      <c r="D1227">
        <v>13376506</v>
      </c>
      <c r="E1227" t="s">
        <v>25383</v>
      </c>
      <c r="F1227" t="s">
        <v>37</v>
      </c>
      <c r="G1227" t="s">
        <v>38</v>
      </c>
      <c r="H1227">
        <v>6.3</v>
      </c>
      <c r="I1227" t="s">
        <v>3409</v>
      </c>
    </row>
    <row r="1228" spans="1:13" x14ac:dyDescent="0.35">
      <c r="A1228" t="s">
        <v>6788</v>
      </c>
      <c r="B1228">
        <v>101</v>
      </c>
      <c r="C1228">
        <v>42000000</v>
      </c>
      <c r="D1228">
        <v>13208023</v>
      </c>
      <c r="E1228" t="s">
        <v>25384</v>
      </c>
      <c r="F1228" t="s">
        <v>37</v>
      </c>
      <c r="G1228" t="s">
        <v>56</v>
      </c>
      <c r="H1228">
        <v>3.3</v>
      </c>
      <c r="I1228" t="s">
        <v>27949</v>
      </c>
      <c r="J1228" t="s">
        <v>6403</v>
      </c>
      <c r="K1228" t="s">
        <v>10413</v>
      </c>
    </row>
    <row r="1229" spans="1:13" x14ac:dyDescent="0.35">
      <c r="A1229" t="s">
        <v>1744</v>
      </c>
      <c r="B1229">
        <v>109</v>
      </c>
      <c r="C1229">
        <v>40000000</v>
      </c>
      <c r="D1229">
        <v>13838130</v>
      </c>
      <c r="E1229" t="s">
        <v>25385</v>
      </c>
      <c r="F1229" t="s">
        <v>37</v>
      </c>
      <c r="G1229" t="s">
        <v>38</v>
      </c>
      <c r="H1229">
        <v>5.9</v>
      </c>
      <c r="I1229" t="s">
        <v>1325</v>
      </c>
      <c r="J1229" t="s">
        <v>953</v>
      </c>
      <c r="K1229" t="s">
        <v>1266</v>
      </c>
      <c r="L1229" t="s">
        <v>10413</v>
      </c>
    </row>
    <row r="1230" spans="1:13" x14ac:dyDescent="0.35">
      <c r="A1230" t="s">
        <v>5469</v>
      </c>
      <c r="B1230">
        <v>89</v>
      </c>
      <c r="C1230">
        <v>40000000</v>
      </c>
      <c r="D1230">
        <v>9652000</v>
      </c>
      <c r="E1230" t="s">
        <v>25386</v>
      </c>
      <c r="F1230" t="s">
        <v>37</v>
      </c>
      <c r="G1230" t="s">
        <v>38</v>
      </c>
      <c r="H1230">
        <v>5.8</v>
      </c>
      <c r="I1230" t="s">
        <v>1671</v>
      </c>
    </row>
    <row r="1231" spans="1:13" x14ac:dyDescent="0.35">
      <c r="A1231" t="s">
        <v>6804</v>
      </c>
      <c r="B1231">
        <v>119</v>
      </c>
      <c r="C1231">
        <v>36000000</v>
      </c>
      <c r="D1231">
        <v>7000000</v>
      </c>
      <c r="E1231" t="s">
        <v>25387</v>
      </c>
      <c r="F1231" t="s">
        <v>37</v>
      </c>
      <c r="G1231" t="s">
        <v>56</v>
      </c>
      <c r="H1231">
        <v>4.7</v>
      </c>
      <c r="I1231" t="s">
        <v>1325</v>
      </c>
      <c r="J1231" t="s">
        <v>953</v>
      </c>
      <c r="K1231" t="s">
        <v>3409</v>
      </c>
      <c r="L1231" t="s">
        <v>10413</v>
      </c>
    </row>
    <row r="1232" spans="1:13" x14ac:dyDescent="0.35">
      <c r="A1232" t="s">
        <v>6809</v>
      </c>
      <c r="B1232">
        <v>83</v>
      </c>
      <c r="C1232">
        <v>24000000</v>
      </c>
      <c r="D1232">
        <v>10431220</v>
      </c>
      <c r="E1232" t="s">
        <v>25388</v>
      </c>
      <c r="F1232" t="s">
        <v>37</v>
      </c>
      <c r="G1232" t="s">
        <v>38</v>
      </c>
      <c r="H1232">
        <v>4.0999999999999996</v>
      </c>
      <c r="I1232" t="s">
        <v>1325</v>
      </c>
      <c r="J1232" t="s">
        <v>12332</v>
      </c>
    </row>
    <row r="1233" spans="1:14" x14ac:dyDescent="0.35">
      <c r="A1233" t="s">
        <v>6813</v>
      </c>
      <c r="B1233">
        <v>108</v>
      </c>
      <c r="C1233">
        <v>33000000</v>
      </c>
      <c r="D1233">
        <v>10326062</v>
      </c>
      <c r="E1233" t="s">
        <v>25389</v>
      </c>
      <c r="F1233" t="s">
        <v>37</v>
      </c>
      <c r="G1233" t="s">
        <v>767</v>
      </c>
      <c r="H1233">
        <v>6.8</v>
      </c>
      <c r="I1233" t="s">
        <v>1325</v>
      </c>
      <c r="J1233" t="s">
        <v>6403</v>
      </c>
      <c r="K1233" t="s">
        <v>27947</v>
      </c>
      <c r="L1233" t="s">
        <v>12332</v>
      </c>
      <c r="M1233" t="s">
        <v>10413</v>
      </c>
    </row>
    <row r="1234" spans="1:14" x14ac:dyDescent="0.35">
      <c r="A1234" t="s">
        <v>5164</v>
      </c>
      <c r="B1234">
        <v>102</v>
      </c>
      <c r="C1234">
        <v>40000000</v>
      </c>
      <c r="D1234">
        <v>6114237</v>
      </c>
      <c r="E1234" t="s">
        <v>25390</v>
      </c>
      <c r="F1234" t="s">
        <v>37</v>
      </c>
      <c r="G1234" t="s">
        <v>38</v>
      </c>
      <c r="H1234">
        <v>6.2</v>
      </c>
      <c r="I1234" t="s">
        <v>3409</v>
      </c>
      <c r="J1234" t="s">
        <v>27947</v>
      </c>
      <c r="K1234" t="s">
        <v>12332</v>
      </c>
      <c r="L1234" t="s">
        <v>10413</v>
      </c>
    </row>
    <row r="1235" spans="1:14" x14ac:dyDescent="0.35">
      <c r="A1235" t="s">
        <v>6637</v>
      </c>
      <c r="B1235">
        <v>93</v>
      </c>
      <c r="C1235">
        <v>40000000</v>
      </c>
      <c r="D1235">
        <v>4835968</v>
      </c>
      <c r="E1235" t="s">
        <v>25391</v>
      </c>
      <c r="F1235" t="s">
        <v>37</v>
      </c>
      <c r="G1235" t="s">
        <v>56</v>
      </c>
      <c r="H1235">
        <v>4.5</v>
      </c>
      <c r="I1235" t="s">
        <v>1325</v>
      </c>
      <c r="J1235" t="s">
        <v>953</v>
      </c>
      <c r="K1235" t="s">
        <v>10413</v>
      </c>
    </row>
    <row r="1236" spans="1:14" x14ac:dyDescent="0.35">
      <c r="A1236" t="s">
        <v>6827</v>
      </c>
      <c r="B1236">
        <v>84</v>
      </c>
      <c r="C1236">
        <v>40000000</v>
      </c>
      <c r="D1236">
        <v>4777007</v>
      </c>
      <c r="E1236" t="s">
        <v>25392</v>
      </c>
      <c r="F1236" t="s">
        <v>37</v>
      </c>
      <c r="G1236" t="s">
        <v>1465</v>
      </c>
      <c r="H1236">
        <v>5.8</v>
      </c>
      <c r="I1236" t="s">
        <v>1671</v>
      </c>
      <c r="J1236" t="s">
        <v>1266</v>
      </c>
      <c r="K1236" t="s">
        <v>12332</v>
      </c>
    </row>
    <row r="1237" spans="1:14" x14ac:dyDescent="0.35">
      <c r="A1237" t="s">
        <v>5289</v>
      </c>
      <c r="B1237">
        <v>107</v>
      </c>
      <c r="C1237">
        <v>26000000</v>
      </c>
      <c r="D1237">
        <v>3675072</v>
      </c>
      <c r="E1237" t="s">
        <v>25393</v>
      </c>
      <c r="F1237" t="s">
        <v>37</v>
      </c>
      <c r="G1237" t="s">
        <v>56</v>
      </c>
      <c r="H1237">
        <v>7.3</v>
      </c>
      <c r="I1237" t="s">
        <v>953</v>
      </c>
      <c r="J1237" t="s">
        <v>12332</v>
      </c>
      <c r="K1237" t="s">
        <v>10413</v>
      </c>
    </row>
    <row r="1238" spans="1:14" x14ac:dyDescent="0.35">
      <c r="A1238" t="s">
        <v>4099</v>
      </c>
      <c r="B1238">
        <v>91</v>
      </c>
      <c r="C1238">
        <v>40000000</v>
      </c>
      <c r="D1238">
        <v>18438149</v>
      </c>
      <c r="E1238" t="s">
        <v>25394</v>
      </c>
      <c r="F1238" t="s">
        <v>37</v>
      </c>
      <c r="G1238" t="s">
        <v>38</v>
      </c>
      <c r="H1238">
        <v>5.9</v>
      </c>
      <c r="I1238" t="s">
        <v>1671</v>
      </c>
      <c r="J1238" t="s">
        <v>3409</v>
      </c>
    </row>
    <row r="1239" spans="1:14" x14ac:dyDescent="0.35">
      <c r="A1239" t="s">
        <v>6844</v>
      </c>
      <c r="B1239">
        <v>94</v>
      </c>
      <c r="C1239">
        <v>40000000</v>
      </c>
      <c r="D1239">
        <v>511920</v>
      </c>
      <c r="E1239" t="s">
        <v>25395</v>
      </c>
      <c r="F1239" t="s">
        <v>37</v>
      </c>
      <c r="G1239" t="s">
        <v>38</v>
      </c>
      <c r="H1239">
        <v>4.4000000000000004</v>
      </c>
      <c r="I1239" t="s">
        <v>953</v>
      </c>
      <c r="J1239" t="s">
        <v>11526</v>
      </c>
      <c r="K1239" t="s">
        <v>1671</v>
      </c>
      <c r="L1239" t="s">
        <v>1266</v>
      </c>
      <c r="M1239" t="s">
        <v>19711</v>
      </c>
    </row>
    <row r="1240" spans="1:14" x14ac:dyDescent="0.35">
      <c r="A1240" t="s">
        <v>4965</v>
      </c>
      <c r="B1240">
        <v>115</v>
      </c>
      <c r="C1240">
        <v>40000000</v>
      </c>
      <c r="D1240">
        <v>10640645</v>
      </c>
      <c r="E1240" t="s">
        <v>25396</v>
      </c>
      <c r="F1240" t="s">
        <v>37</v>
      </c>
      <c r="G1240" t="s">
        <v>38</v>
      </c>
      <c r="H1240">
        <v>5.8</v>
      </c>
      <c r="I1240" t="s">
        <v>1325</v>
      </c>
      <c r="J1240" t="s">
        <v>27949</v>
      </c>
      <c r="K1240" t="s">
        <v>3409</v>
      </c>
      <c r="L1240" t="s">
        <v>27947</v>
      </c>
      <c r="M1240" t="s">
        <v>10413</v>
      </c>
    </row>
    <row r="1241" spans="1:14" x14ac:dyDescent="0.35">
      <c r="A1241" t="s">
        <v>6854</v>
      </c>
      <c r="B1241">
        <v>93</v>
      </c>
      <c r="C1241">
        <v>40000000</v>
      </c>
      <c r="D1241">
        <v>652526</v>
      </c>
      <c r="E1241" t="s">
        <v>25397</v>
      </c>
      <c r="F1241" t="s">
        <v>37</v>
      </c>
      <c r="G1241" t="s">
        <v>767</v>
      </c>
      <c r="H1241">
        <v>5.0999999999999996</v>
      </c>
      <c r="I1241" t="s">
        <v>1325</v>
      </c>
      <c r="J1241" t="s">
        <v>953</v>
      </c>
      <c r="K1241" t="s">
        <v>18089</v>
      </c>
      <c r="L1241" t="s">
        <v>10413</v>
      </c>
    </row>
    <row r="1242" spans="1:14" x14ac:dyDescent="0.35">
      <c r="A1242" t="s">
        <v>2641</v>
      </c>
      <c r="B1242">
        <v>105</v>
      </c>
      <c r="C1242">
        <v>20000000</v>
      </c>
      <c r="D1242">
        <v>80050171</v>
      </c>
      <c r="E1242" t="s">
        <v>25398</v>
      </c>
      <c r="F1242" t="s">
        <v>37</v>
      </c>
      <c r="G1242" t="s">
        <v>38</v>
      </c>
      <c r="H1242">
        <v>6.9</v>
      </c>
      <c r="I1242" t="s">
        <v>3409</v>
      </c>
      <c r="J1242" t="s">
        <v>27947</v>
      </c>
      <c r="K1242" t="s">
        <v>10413</v>
      </c>
    </row>
    <row r="1243" spans="1:14" x14ac:dyDescent="0.35">
      <c r="A1243" t="s">
        <v>4392</v>
      </c>
      <c r="B1243">
        <v>107</v>
      </c>
      <c r="C1243">
        <v>20000000</v>
      </c>
      <c r="D1243">
        <v>7564000</v>
      </c>
      <c r="E1243" t="s">
        <v>25399</v>
      </c>
      <c r="F1243" t="s">
        <v>37</v>
      </c>
      <c r="G1243" t="s">
        <v>38</v>
      </c>
      <c r="H1243">
        <v>6.2</v>
      </c>
      <c r="I1243" t="s">
        <v>1671</v>
      </c>
      <c r="J1243" t="s">
        <v>27949</v>
      </c>
      <c r="K1243" t="s">
        <v>3409</v>
      </c>
      <c r="L1243" t="s">
        <v>10413</v>
      </c>
    </row>
    <row r="1244" spans="1:14" x14ac:dyDescent="0.35">
      <c r="A1244" t="s">
        <v>6868</v>
      </c>
      <c r="B1244">
        <v>101</v>
      </c>
      <c r="C1244">
        <v>25000000</v>
      </c>
      <c r="D1244">
        <v>876671</v>
      </c>
      <c r="E1244" t="s">
        <v>25400</v>
      </c>
      <c r="F1244" t="s">
        <v>37</v>
      </c>
      <c r="G1244" t="s">
        <v>38</v>
      </c>
      <c r="H1244">
        <v>6.9</v>
      </c>
      <c r="I1244" t="s">
        <v>953</v>
      </c>
      <c r="J1244" t="s">
        <v>1671</v>
      </c>
      <c r="K1244" t="s">
        <v>3409</v>
      </c>
      <c r="L1244" t="s">
        <v>19711</v>
      </c>
      <c r="M1244" t="s">
        <v>10413</v>
      </c>
      <c r="N1244" t="s">
        <v>25958</v>
      </c>
    </row>
    <row r="1245" spans="1:14" x14ac:dyDescent="0.35">
      <c r="A1245" t="s">
        <v>4260</v>
      </c>
      <c r="B1245">
        <v>111</v>
      </c>
      <c r="C1245">
        <v>30000000</v>
      </c>
      <c r="D1245">
        <v>2869369</v>
      </c>
      <c r="E1245" t="s">
        <v>25401</v>
      </c>
      <c r="F1245" t="s">
        <v>37</v>
      </c>
      <c r="G1245" t="s">
        <v>56</v>
      </c>
      <c r="H1245">
        <v>7.3</v>
      </c>
      <c r="I1245" t="s">
        <v>1671</v>
      </c>
      <c r="J1245" t="s">
        <v>1266</v>
      </c>
    </row>
    <row r="1246" spans="1:14" x14ac:dyDescent="0.35">
      <c r="A1246" t="s">
        <v>6880</v>
      </c>
      <c r="B1246">
        <v>113</v>
      </c>
      <c r="C1246">
        <v>40000000</v>
      </c>
      <c r="D1246">
        <v>128978</v>
      </c>
      <c r="E1246" t="s">
        <v>25402</v>
      </c>
      <c r="F1246" t="s">
        <v>1946</v>
      </c>
      <c r="G1246" t="s">
        <v>3859</v>
      </c>
      <c r="H1246">
        <v>7.1</v>
      </c>
      <c r="I1246" t="s">
        <v>1325</v>
      </c>
      <c r="J1246" t="s">
        <v>3409</v>
      </c>
      <c r="K1246" t="s">
        <v>22704</v>
      </c>
      <c r="L1246" t="s">
        <v>19711</v>
      </c>
      <c r="M1246" t="s">
        <v>25958</v>
      </c>
    </row>
    <row r="1247" spans="1:14" x14ac:dyDescent="0.35">
      <c r="A1247" t="s">
        <v>2017</v>
      </c>
      <c r="B1247">
        <v>112</v>
      </c>
      <c r="C1247">
        <v>25000000</v>
      </c>
      <c r="D1247">
        <v>77231</v>
      </c>
      <c r="E1247" t="s">
        <v>25403</v>
      </c>
      <c r="F1247" t="s">
        <v>6890</v>
      </c>
      <c r="G1247" t="s">
        <v>1465</v>
      </c>
      <c r="H1247">
        <v>6</v>
      </c>
      <c r="I1247" t="s">
        <v>3409</v>
      </c>
      <c r="J1247" t="s">
        <v>22704</v>
      </c>
      <c r="K1247" t="s">
        <v>25958</v>
      </c>
    </row>
    <row r="1248" spans="1:14" x14ac:dyDescent="0.35">
      <c r="A1248" t="s">
        <v>6891</v>
      </c>
      <c r="B1248">
        <v>126</v>
      </c>
      <c r="C1248">
        <v>39200000</v>
      </c>
      <c r="D1248">
        <v>4563029</v>
      </c>
      <c r="E1248" t="s">
        <v>25404</v>
      </c>
      <c r="F1248" t="s">
        <v>37</v>
      </c>
      <c r="G1248" t="s">
        <v>5694</v>
      </c>
      <c r="H1248">
        <v>7</v>
      </c>
      <c r="I1248" t="s">
        <v>1325</v>
      </c>
      <c r="J1248" t="s">
        <v>3409</v>
      </c>
      <c r="K1248" t="s">
        <v>12332</v>
      </c>
      <c r="L1248" t="s">
        <v>10413</v>
      </c>
    </row>
    <row r="1249" spans="1:13" x14ac:dyDescent="0.35">
      <c r="A1249" t="s">
        <v>1039</v>
      </c>
      <c r="B1249">
        <v>98</v>
      </c>
      <c r="C1249">
        <v>23000000</v>
      </c>
      <c r="D1249">
        <v>50693162</v>
      </c>
      <c r="E1249" t="s">
        <v>25405</v>
      </c>
      <c r="F1249" t="s">
        <v>37</v>
      </c>
      <c r="G1249" t="s">
        <v>38</v>
      </c>
      <c r="H1249">
        <v>7.6</v>
      </c>
      <c r="I1249" t="s">
        <v>1325</v>
      </c>
      <c r="J1249" t="s">
        <v>3409</v>
      </c>
      <c r="K1249" t="s">
        <v>1266</v>
      </c>
    </row>
    <row r="1250" spans="1:13" x14ac:dyDescent="0.35">
      <c r="A1250" t="s">
        <v>6909</v>
      </c>
      <c r="B1250">
        <v>159</v>
      </c>
      <c r="C1250">
        <v>18026148</v>
      </c>
      <c r="D1250">
        <v>6498000</v>
      </c>
      <c r="E1250" t="s">
        <v>25406</v>
      </c>
      <c r="F1250" t="s">
        <v>6917</v>
      </c>
      <c r="G1250" t="s">
        <v>5612</v>
      </c>
      <c r="H1250">
        <v>8.4</v>
      </c>
      <c r="I1250" t="s">
        <v>1325</v>
      </c>
      <c r="J1250" t="s">
        <v>953</v>
      </c>
      <c r="K1250" t="s">
        <v>3409</v>
      </c>
      <c r="L1250" t="s">
        <v>1266</v>
      </c>
      <c r="M1250" t="s">
        <v>25958</v>
      </c>
    </row>
    <row r="1251" spans="1:13" x14ac:dyDescent="0.35">
      <c r="A1251" t="s">
        <v>1257</v>
      </c>
      <c r="B1251">
        <v>107</v>
      </c>
      <c r="C1251">
        <v>39000000</v>
      </c>
      <c r="D1251">
        <v>63411478</v>
      </c>
      <c r="E1251" t="s">
        <v>25407</v>
      </c>
      <c r="F1251" t="s">
        <v>37</v>
      </c>
      <c r="G1251" t="s">
        <v>38</v>
      </c>
      <c r="H1251">
        <v>7.1</v>
      </c>
      <c r="I1251" t="s">
        <v>3409</v>
      </c>
      <c r="J1251" t="s">
        <v>1266</v>
      </c>
      <c r="K1251" t="s">
        <v>19711</v>
      </c>
      <c r="L1251" t="s">
        <v>12332</v>
      </c>
    </row>
    <row r="1252" spans="1:13" x14ac:dyDescent="0.35">
      <c r="A1252" t="s">
        <v>255</v>
      </c>
      <c r="B1252">
        <v>87</v>
      </c>
      <c r="C1252">
        <v>39000000</v>
      </c>
      <c r="D1252">
        <v>35287788</v>
      </c>
      <c r="E1252" t="s">
        <v>25408</v>
      </c>
      <c r="F1252" t="s">
        <v>37</v>
      </c>
      <c r="G1252" t="s">
        <v>38</v>
      </c>
      <c r="H1252">
        <v>7</v>
      </c>
      <c r="I1252" t="s">
        <v>11526</v>
      </c>
      <c r="J1252" t="s">
        <v>1671</v>
      </c>
      <c r="K1252" t="s">
        <v>18089</v>
      </c>
      <c r="L1252" t="s">
        <v>6403</v>
      </c>
      <c r="M1252" t="s">
        <v>12332</v>
      </c>
    </row>
    <row r="1253" spans="1:13" x14ac:dyDescent="0.35">
      <c r="A1253" t="s">
        <v>96</v>
      </c>
      <c r="B1253">
        <v>119</v>
      </c>
      <c r="C1253">
        <v>40000000</v>
      </c>
      <c r="D1253">
        <v>25335935</v>
      </c>
      <c r="E1253" t="s">
        <v>25409</v>
      </c>
      <c r="F1253" t="s">
        <v>37</v>
      </c>
      <c r="G1253" t="s">
        <v>38</v>
      </c>
      <c r="H1253">
        <v>8</v>
      </c>
      <c r="I1253" t="s">
        <v>1325</v>
      </c>
      <c r="J1253" t="s">
        <v>953</v>
      </c>
      <c r="K1253" t="s">
        <v>12332</v>
      </c>
      <c r="L1253" t="s">
        <v>10413</v>
      </c>
    </row>
    <row r="1254" spans="1:13" x14ac:dyDescent="0.35">
      <c r="A1254" t="s">
        <v>4699</v>
      </c>
      <c r="B1254">
        <v>110</v>
      </c>
      <c r="C1254">
        <v>39000000</v>
      </c>
      <c r="D1254">
        <v>5881504</v>
      </c>
      <c r="E1254" t="s">
        <v>25410</v>
      </c>
      <c r="F1254" t="s">
        <v>37</v>
      </c>
      <c r="G1254" t="s">
        <v>38</v>
      </c>
      <c r="H1254">
        <v>5.3</v>
      </c>
      <c r="I1254" t="s">
        <v>13307</v>
      </c>
      <c r="J1254" t="s">
        <v>3409</v>
      </c>
      <c r="K1254" t="s">
        <v>19711</v>
      </c>
      <c r="L1254" t="s">
        <v>27948</v>
      </c>
    </row>
    <row r="1255" spans="1:13" x14ac:dyDescent="0.35">
      <c r="A1255" t="s">
        <v>4863</v>
      </c>
      <c r="B1255">
        <v>125</v>
      </c>
      <c r="C1255">
        <v>39000000</v>
      </c>
      <c r="D1255">
        <v>60000000</v>
      </c>
      <c r="E1255" t="s">
        <v>25411</v>
      </c>
      <c r="F1255" t="s">
        <v>37</v>
      </c>
      <c r="G1255" t="s">
        <v>56</v>
      </c>
      <c r="H1255">
        <v>4.9000000000000004</v>
      </c>
      <c r="I1255" t="s">
        <v>1325</v>
      </c>
      <c r="J1255" t="s">
        <v>1671</v>
      </c>
      <c r="K1255" t="s">
        <v>12332</v>
      </c>
    </row>
    <row r="1256" spans="1:13" x14ac:dyDescent="0.35">
      <c r="A1256" t="s">
        <v>2467</v>
      </c>
      <c r="B1256">
        <v>113</v>
      </c>
      <c r="C1256">
        <v>40000000</v>
      </c>
      <c r="D1256">
        <v>29802761</v>
      </c>
      <c r="E1256" t="s">
        <v>25412</v>
      </c>
      <c r="F1256" t="s">
        <v>37</v>
      </c>
      <c r="G1256" t="s">
        <v>38</v>
      </c>
      <c r="H1256">
        <v>6.4</v>
      </c>
      <c r="I1256" t="s">
        <v>1671</v>
      </c>
      <c r="J1256" t="s">
        <v>27948</v>
      </c>
    </row>
    <row r="1257" spans="1:13" x14ac:dyDescent="0.35">
      <c r="A1257" t="s">
        <v>1340</v>
      </c>
      <c r="B1257">
        <v>150</v>
      </c>
      <c r="C1257">
        <v>553632000</v>
      </c>
      <c r="D1257">
        <v>626809</v>
      </c>
      <c r="E1257" t="s">
        <v>25413</v>
      </c>
      <c r="F1257" t="s">
        <v>1946</v>
      </c>
      <c r="G1257" t="s">
        <v>892</v>
      </c>
      <c r="H1257">
        <v>7.4</v>
      </c>
      <c r="I1257" t="s">
        <v>1325</v>
      </c>
      <c r="J1257" t="s">
        <v>953</v>
      </c>
      <c r="K1257" t="s">
        <v>3409</v>
      </c>
      <c r="L1257" t="s">
        <v>22704</v>
      </c>
      <c r="M1257" t="s">
        <v>25958</v>
      </c>
    </row>
    <row r="1258" spans="1:13" x14ac:dyDescent="0.35">
      <c r="A1258" t="s">
        <v>3136</v>
      </c>
      <c r="B1258">
        <v>108</v>
      </c>
      <c r="C1258">
        <v>38000000</v>
      </c>
      <c r="D1258">
        <v>127214072</v>
      </c>
      <c r="E1258" t="s">
        <v>25414</v>
      </c>
      <c r="F1258" t="s">
        <v>37</v>
      </c>
      <c r="G1258" t="s">
        <v>38</v>
      </c>
      <c r="H1258">
        <v>6.1</v>
      </c>
      <c r="I1258" t="s">
        <v>1671</v>
      </c>
      <c r="J1258" t="s">
        <v>19711</v>
      </c>
    </row>
    <row r="1259" spans="1:13" x14ac:dyDescent="0.35">
      <c r="A1259" t="s">
        <v>3102</v>
      </c>
      <c r="B1259">
        <v>96</v>
      </c>
      <c r="C1259">
        <v>38000000</v>
      </c>
      <c r="D1259">
        <v>88915214</v>
      </c>
      <c r="E1259" t="s">
        <v>25415</v>
      </c>
      <c r="F1259" t="s">
        <v>37</v>
      </c>
      <c r="G1259" t="s">
        <v>38</v>
      </c>
      <c r="H1259">
        <v>6.5</v>
      </c>
      <c r="I1259" t="s">
        <v>1671</v>
      </c>
      <c r="J1259" t="s">
        <v>19711</v>
      </c>
    </row>
    <row r="1260" spans="1:13" x14ac:dyDescent="0.35">
      <c r="A1260" t="s">
        <v>6963</v>
      </c>
      <c r="B1260">
        <v>93</v>
      </c>
      <c r="C1260">
        <v>39000000</v>
      </c>
      <c r="D1260">
        <v>30400000</v>
      </c>
      <c r="E1260" t="s">
        <v>25416</v>
      </c>
      <c r="F1260" t="s">
        <v>37</v>
      </c>
      <c r="G1260" t="s">
        <v>38</v>
      </c>
      <c r="H1260">
        <v>5.7</v>
      </c>
      <c r="I1260" t="s">
        <v>1671</v>
      </c>
    </row>
    <row r="1261" spans="1:13" x14ac:dyDescent="0.35">
      <c r="A1261" t="s">
        <v>4903</v>
      </c>
      <c r="B1261">
        <v>100</v>
      </c>
      <c r="C1261">
        <v>38000000</v>
      </c>
      <c r="D1261">
        <v>85570368</v>
      </c>
      <c r="E1261" t="s">
        <v>25417</v>
      </c>
      <c r="F1261" t="s">
        <v>37</v>
      </c>
      <c r="G1261" t="s">
        <v>38</v>
      </c>
      <c r="H1261">
        <v>5.0999999999999996</v>
      </c>
      <c r="I1261" t="s">
        <v>1325</v>
      </c>
      <c r="J1261" t="s">
        <v>953</v>
      </c>
      <c r="K1261" t="s">
        <v>1671</v>
      </c>
      <c r="L1261" t="s">
        <v>18089</v>
      </c>
      <c r="M1261" t="s">
        <v>12332</v>
      </c>
    </row>
    <row r="1262" spans="1:13" x14ac:dyDescent="0.35">
      <c r="A1262" t="s">
        <v>6973</v>
      </c>
      <c r="B1262">
        <v>118</v>
      </c>
      <c r="C1262">
        <v>35000000</v>
      </c>
      <c r="D1262">
        <v>75668868</v>
      </c>
      <c r="E1262" t="s">
        <v>25418</v>
      </c>
      <c r="F1262" t="s">
        <v>37</v>
      </c>
      <c r="G1262" t="s">
        <v>38</v>
      </c>
      <c r="H1262">
        <v>6.6</v>
      </c>
      <c r="I1262" t="s">
        <v>1325</v>
      </c>
      <c r="J1262" t="s">
        <v>953</v>
      </c>
      <c r="K1262" t="s">
        <v>27947</v>
      </c>
      <c r="L1262" t="s">
        <v>12332</v>
      </c>
      <c r="M1262" t="s">
        <v>10413</v>
      </c>
    </row>
    <row r="1263" spans="1:13" x14ac:dyDescent="0.35">
      <c r="A1263" t="s">
        <v>6977</v>
      </c>
      <c r="B1263">
        <v>122</v>
      </c>
      <c r="C1263">
        <v>38600000</v>
      </c>
      <c r="D1263">
        <v>6594136</v>
      </c>
      <c r="E1263" t="s">
        <v>25419</v>
      </c>
      <c r="F1263" t="s">
        <v>1946</v>
      </c>
      <c r="G1263" t="s">
        <v>3859</v>
      </c>
      <c r="H1263">
        <v>6.5</v>
      </c>
      <c r="I1263" t="s">
        <v>1325</v>
      </c>
      <c r="J1263" t="s">
        <v>13307</v>
      </c>
      <c r="K1263" t="s">
        <v>3409</v>
      </c>
    </row>
    <row r="1264" spans="1:13" x14ac:dyDescent="0.35">
      <c r="A1264" t="s">
        <v>696</v>
      </c>
      <c r="B1264">
        <v>120</v>
      </c>
      <c r="C1264">
        <v>38000000</v>
      </c>
      <c r="D1264">
        <v>58700247</v>
      </c>
      <c r="E1264" t="s">
        <v>25420</v>
      </c>
      <c r="F1264" t="s">
        <v>37</v>
      </c>
      <c r="G1264" t="s">
        <v>38</v>
      </c>
      <c r="H1264">
        <v>6.9</v>
      </c>
      <c r="I1264" t="s">
        <v>3409</v>
      </c>
      <c r="J1264" t="s">
        <v>19711</v>
      </c>
    </row>
    <row r="1265" spans="1:13" x14ac:dyDescent="0.35">
      <c r="A1265" t="s">
        <v>6997</v>
      </c>
      <c r="B1265">
        <v>146</v>
      </c>
      <c r="C1265">
        <v>38000000</v>
      </c>
      <c r="D1265">
        <v>50668906</v>
      </c>
      <c r="E1265" t="s">
        <v>25421</v>
      </c>
      <c r="F1265" t="s">
        <v>37</v>
      </c>
      <c r="G1265" t="s">
        <v>38</v>
      </c>
      <c r="H1265">
        <v>7.6</v>
      </c>
      <c r="I1265" t="s">
        <v>13307</v>
      </c>
      <c r="J1265" t="s">
        <v>3409</v>
      </c>
      <c r="K1265" t="s">
        <v>27948</v>
      </c>
    </row>
    <row r="1266" spans="1:13" x14ac:dyDescent="0.35">
      <c r="A1266" t="s">
        <v>741</v>
      </c>
      <c r="B1266">
        <v>115</v>
      </c>
      <c r="C1266">
        <v>38000000</v>
      </c>
      <c r="D1266">
        <v>39177215</v>
      </c>
      <c r="E1266" t="s">
        <v>25422</v>
      </c>
      <c r="F1266" t="s">
        <v>37</v>
      </c>
      <c r="G1266" t="s">
        <v>38</v>
      </c>
      <c r="H1266">
        <v>5.6</v>
      </c>
      <c r="I1266" t="s">
        <v>27949</v>
      </c>
      <c r="J1266" t="s">
        <v>3409</v>
      </c>
      <c r="K1266" t="s">
        <v>10413</v>
      </c>
    </row>
    <row r="1267" spans="1:13" x14ac:dyDescent="0.35">
      <c r="A1267" t="s">
        <v>7005</v>
      </c>
      <c r="B1267">
        <v>123</v>
      </c>
      <c r="C1267">
        <v>35000000</v>
      </c>
      <c r="D1267">
        <v>40334024</v>
      </c>
      <c r="E1267" t="s">
        <v>25423</v>
      </c>
      <c r="F1267" t="s">
        <v>37</v>
      </c>
      <c r="G1267" t="s">
        <v>38</v>
      </c>
      <c r="H1267">
        <v>6.2</v>
      </c>
      <c r="I1267" t="s">
        <v>1671</v>
      </c>
      <c r="J1267" t="s">
        <v>27949</v>
      </c>
      <c r="K1267" t="s">
        <v>19711</v>
      </c>
    </row>
    <row r="1268" spans="1:13" x14ac:dyDescent="0.35">
      <c r="A1268" t="s">
        <v>5133</v>
      </c>
      <c r="B1268">
        <v>94</v>
      </c>
      <c r="C1268">
        <v>30000000</v>
      </c>
      <c r="D1268">
        <v>71038190</v>
      </c>
      <c r="E1268" t="s">
        <v>25424</v>
      </c>
      <c r="F1268" t="s">
        <v>37</v>
      </c>
      <c r="G1268" t="s">
        <v>38</v>
      </c>
      <c r="H1268">
        <v>4.4000000000000004</v>
      </c>
      <c r="I1268" t="s">
        <v>1325</v>
      </c>
      <c r="J1268" t="s">
        <v>1671</v>
      </c>
      <c r="K1268" t="s">
        <v>27949</v>
      </c>
    </row>
    <row r="1269" spans="1:13" x14ac:dyDescent="0.35">
      <c r="A1269" t="s">
        <v>7015</v>
      </c>
      <c r="B1269">
        <v>102</v>
      </c>
      <c r="C1269">
        <v>38000000</v>
      </c>
      <c r="D1269">
        <v>24044532</v>
      </c>
      <c r="E1269" t="s">
        <v>25425</v>
      </c>
      <c r="F1269" t="s">
        <v>37</v>
      </c>
      <c r="G1269" t="s">
        <v>38</v>
      </c>
      <c r="H1269">
        <v>5.6</v>
      </c>
      <c r="I1269" t="s">
        <v>3409</v>
      </c>
      <c r="J1269" t="s">
        <v>19711</v>
      </c>
    </row>
    <row r="1270" spans="1:13" x14ac:dyDescent="0.35">
      <c r="A1270" t="s">
        <v>4203</v>
      </c>
      <c r="B1270">
        <v>98</v>
      </c>
      <c r="C1270">
        <v>38000000</v>
      </c>
      <c r="D1270">
        <v>22770864</v>
      </c>
      <c r="E1270" t="s">
        <v>25426</v>
      </c>
      <c r="F1270" t="s">
        <v>37</v>
      </c>
      <c r="G1270" t="s">
        <v>38</v>
      </c>
      <c r="H1270">
        <v>5.5</v>
      </c>
      <c r="I1270" t="s">
        <v>1671</v>
      </c>
      <c r="J1270" t="s">
        <v>3409</v>
      </c>
    </row>
    <row r="1271" spans="1:13" x14ac:dyDescent="0.35">
      <c r="A1271" t="s">
        <v>3817</v>
      </c>
      <c r="B1271">
        <v>133</v>
      </c>
      <c r="C1271">
        <v>38000000</v>
      </c>
      <c r="D1271">
        <v>18653746</v>
      </c>
      <c r="E1271" t="s">
        <v>25427</v>
      </c>
      <c r="F1271" t="s">
        <v>37</v>
      </c>
      <c r="G1271" t="s">
        <v>3571</v>
      </c>
      <c r="H1271">
        <v>6.7</v>
      </c>
      <c r="I1271" t="s">
        <v>27947</v>
      </c>
      <c r="J1271" t="s">
        <v>10413</v>
      </c>
    </row>
    <row r="1272" spans="1:13" x14ac:dyDescent="0.35">
      <c r="A1272" t="s">
        <v>741</v>
      </c>
      <c r="B1272">
        <v>118</v>
      </c>
      <c r="C1272">
        <v>38000000</v>
      </c>
      <c r="D1272">
        <v>17305211</v>
      </c>
      <c r="E1272" t="s">
        <v>25428</v>
      </c>
      <c r="F1272" t="s">
        <v>37</v>
      </c>
      <c r="G1272" t="s">
        <v>38</v>
      </c>
      <c r="H1272">
        <v>6.1</v>
      </c>
      <c r="I1272" t="s">
        <v>27949</v>
      </c>
      <c r="J1272" t="s">
        <v>3409</v>
      </c>
      <c r="K1272" t="s">
        <v>27947</v>
      </c>
      <c r="L1272" t="s">
        <v>10413</v>
      </c>
    </row>
    <row r="1273" spans="1:13" x14ac:dyDescent="0.35">
      <c r="A1273" t="s">
        <v>4437</v>
      </c>
      <c r="B1273">
        <v>105</v>
      </c>
      <c r="C1273">
        <v>57000000</v>
      </c>
      <c r="D1273">
        <v>16991902</v>
      </c>
      <c r="E1273" t="s">
        <v>25429</v>
      </c>
      <c r="F1273" t="s">
        <v>37</v>
      </c>
      <c r="G1273" t="s">
        <v>38</v>
      </c>
      <c r="H1273">
        <v>6.2</v>
      </c>
      <c r="I1273" t="s">
        <v>3409</v>
      </c>
      <c r="J1273" t="s">
        <v>17378</v>
      </c>
    </row>
    <row r="1274" spans="1:13" x14ac:dyDescent="0.35">
      <c r="A1274" t="s">
        <v>7037</v>
      </c>
      <c r="B1274">
        <v>109</v>
      </c>
      <c r="C1274">
        <v>10000000</v>
      </c>
      <c r="D1274">
        <v>47536959</v>
      </c>
      <c r="E1274" t="s">
        <v>25430</v>
      </c>
      <c r="F1274" t="s">
        <v>37</v>
      </c>
      <c r="G1274" t="s">
        <v>38</v>
      </c>
      <c r="H1274">
        <v>7.3</v>
      </c>
      <c r="I1274" t="s">
        <v>3409</v>
      </c>
    </row>
    <row r="1275" spans="1:13" x14ac:dyDescent="0.35">
      <c r="A1275" t="s">
        <v>187</v>
      </c>
      <c r="B1275">
        <v>129</v>
      </c>
      <c r="C1275">
        <v>38000000</v>
      </c>
      <c r="D1275">
        <v>10300000</v>
      </c>
      <c r="E1275" t="s">
        <v>25431</v>
      </c>
      <c r="F1275" t="s">
        <v>37</v>
      </c>
      <c r="G1275" t="s">
        <v>38</v>
      </c>
      <c r="H1275">
        <v>6.6</v>
      </c>
      <c r="I1275" t="s">
        <v>953</v>
      </c>
      <c r="J1275" t="s">
        <v>3409</v>
      </c>
    </row>
    <row r="1276" spans="1:13" x14ac:dyDescent="0.35">
      <c r="A1276" t="s">
        <v>5367</v>
      </c>
      <c r="B1276">
        <v>109</v>
      </c>
      <c r="C1276">
        <v>15000000</v>
      </c>
      <c r="D1276">
        <v>13782838</v>
      </c>
      <c r="E1276" t="s">
        <v>25432</v>
      </c>
      <c r="F1276" t="s">
        <v>37</v>
      </c>
      <c r="G1276" t="s">
        <v>38</v>
      </c>
      <c r="H1276">
        <v>8.1999999999999993</v>
      </c>
      <c r="I1276" t="s">
        <v>6403</v>
      </c>
      <c r="J1276" t="s">
        <v>27947</v>
      </c>
      <c r="K1276" t="s">
        <v>12332</v>
      </c>
    </row>
    <row r="1277" spans="1:13" x14ac:dyDescent="0.35">
      <c r="A1277" t="s">
        <v>1394</v>
      </c>
      <c r="B1277">
        <v>127</v>
      </c>
      <c r="C1277">
        <v>38000000</v>
      </c>
      <c r="D1277">
        <v>41997790</v>
      </c>
      <c r="E1277" t="s">
        <v>25433</v>
      </c>
      <c r="F1277" t="s">
        <v>37</v>
      </c>
      <c r="G1277" t="s">
        <v>38</v>
      </c>
      <c r="H1277">
        <v>6.4</v>
      </c>
      <c r="I1277" t="s">
        <v>1325</v>
      </c>
      <c r="J1277" t="s">
        <v>12332</v>
      </c>
      <c r="K1277" t="s">
        <v>10413</v>
      </c>
    </row>
    <row r="1278" spans="1:13" x14ac:dyDescent="0.35">
      <c r="A1278" t="s">
        <v>7057</v>
      </c>
      <c r="B1278">
        <v>118</v>
      </c>
      <c r="C1278">
        <v>37000000</v>
      </c>
      <c r="D1278">
        <v>6482195</v>
      </c>
      <c r="E1278" t="s">
        <v>25434</v>
      </c>
      <c r="F1278" t="s">
        <v>37</v>
      </c>
      <c r="G1278" t="s">
        <v>38</v>
      </c>
      <c r="H1278">
        <v>6.4</v>
      </c>
      <c r="I1278" t="s">
        <v>27949</v>
      </c>
      <c r="J1278" t="s">
        <v>27947</v>
      </c>
      <c r="K1278" t="s">
        <v>10413</v>
      </c>
    </row>
    <row r="1279" spans="1:13" x14ac:dyDescent="0.35">
      <c r="A1279" t="s">
        <v>7064</v>
      </c>
      <c r="B1279">
        <v>110</v>
      </c>
      <c r="C1279">
        <v>38000000</v>
      </c>
      <c r="D1279">
        <v>623374</v>
      </c>
      <c r="E1279" t="s">
        <v>25435</v>
      </c>
      <c r="F1279" t="s">
        <v>37</v>
      </c>
      <c r="G1279" t="s">
        <v>38</v>
      </c>
      <c r="H1279">
        <v>5.2</v>
      </c>
      <c r="I1279" t="s">
        <v>1325</v>
      </c>
      <c r="J1279" t="s">
        <v>953</v>
      </c>
      <c r="K1279" t="s">
        <v>3409</v>
      </c>
      <c r="L1279" t="s">
        <v>10413</v>
      </c>
      <c r="M1279" t="s">
        <v>15011</v>
      </c>
    </row>
    <row r="1280" spans="1:13" x14ac:dyDescent="0.35">
      <c r="A1280" t="s">
        <v>3117</v>
      </c>
      <c r="B1280">
        <v>90</v>
      </c>
      <c r="C1280">
        <v>55000000</v>
      </c>
      <c r="D1280">
        <v>7871693</v>
      </c>
      <c r="E1280" t="s">
        <v>25436</v>
      </c>
      <c r="F1280" t="s">
        <v>37</v>
      </c>
      <c r="G1280" t="s">
        <v>38</v>
      </c>
      <c r="H1280">
        <v>6.5</v>
      </c>
      <c r="I1280" t="s">
        <v>953</v>
      </c>
      <c r="J1280" t="s">
        <v>18089</v>
      </c>
      <c r="K1280" t="s">
        <v>1266</v>
      </c>
      <c r="L1280" t="s">
        <v>12332</v>
      </c>
    </row>
    <row r="1281" spans="1:12" x14ac:dyDescent="0.35">
      <c r="A1281" t="s">
        <v>7076</v>
      </c>
      <c r="B1281">
        <v>144</v>
      </c>
      <c r="C1281">
        <v>32000000</v>
      </c>
      <c r="D1281">
        <v>16377274</v>
      </c>
      <c r="E1281" t="s">
        <v>25437</v>
      </c>
      <c r="F1281" t="s">
        <v>37</v>
      </c>
      <c r="G1281" t="s">
        <v>38</v>
      </c>
      <c r="H1281">
        <v>7.1</v>
      </c>
      <c r="I1281" t="s">
        <v>3409</v>
      </c>
    </row>
    <row r="1282" spans="1:12" x14ac:dyDescent="0.35">
      <c r="A1282" t="s">
        <v>5164</v>
      </c>
      <c r="B1282">
        <v>130</v>
      </c>
      <c r="C1282">
        <v>40000000</v>
      </c>
      <c r="D1282">
        <v>9589875</v>
      </c>
      <c r="E1282" t="s">
        <v>25438</v>
      </c>
      <c r="F1282" t="s">
        <v>37</v>
      </c>
      <c r="G1282" t="s">
        <v>38</v>
      </c>
      <c r="H1282">
        <v>7.3</v>
      </c>
      <c r="I1282" t="s">
        <v>13307</v>
      </c>
      <c r="J1282" t="s">
        <v>3409</v>
      </c>
      <c r="K1282" t="s">
        <v>27948</v>
      </c>
    </row>
    <row r="1283" spans="1:12" x14ac:dyDescent="0.35">
      <c r="A1283" t="s">
        <v>7094</v>
      </c>
      <c r="B1283">
        <v>112</v>
      </c>
      <c r="C1283">
        <v>38000000</v>
      </c>
      <c r="D1283">
        <v>34912982</v>
      </c>
      <c r="E1283" t="s">
        <v>25439</v>
      </c>
      <c r="F1283" t="s">
        <v>37</v>
      </c>
      <c r="G1283" t="s">
        <v>38</v>
      </c>
      <c r="H1283">
        <v>5.2</v>
      </c>
      <c r="I1283" t="s">
        <v>1325</v>
      </c>
      <c r="J1283" t="s">
        <v>953</v>
      </c>
      <c r="K1283" t="s">
        <v>12332</v>
      </c>
      <c r="L1283" t="s">
        <v>10413</v>
      </c>
    </row>
    <row r="1284" spans="1:12" x14ac:dyDescent="0.35">
      <c r="A1284" t="s">
        <v>7100</v>
      </c>
      <c r="B1284">
        <v>133</v>
      </c>
      <c r="C1284">
        <v>35000000</v>
      </c>
      <c r="D1284">
        <v>109712885</v>
      </c>
      <c r="E1284" t="s">
        <v>25440</v>
      </c>
      <c r="F1284" t="s">
        <v>37</v>
      </c>
      <c r="G1284" t="s">
        <v>38</v>
      </c>
      <c r="H1284">
        <v>7.7</v>
      </c>
      <c r="I1284" t="s">
        <v>3409</v>
      </c>
      <c r="J1284" t="s">
        <v>27948</v>
      </c>
    </row>
    <row r="1285" spans="1:12" x14ac:dyDescent="0.35">
      <c r="A1285" t="s">
        <v>6002</v>
      </c>
      <c r="B1285">
        <v>150</v>
      </c>
      <c r="C1285">
        <v>37000000</v>
      </c>
      <c r="D1285">
        <v>92173235</v>
      </c>
      <c r="E1285" t="s">
        <v>25441</v>
      </c>
      <c r="F1285" t="s">
        <v>37</v>
      </c>
      <c r="G1285" t="s">
        <v>38</v>
      </c>
      <c r="H1285">
        <v>7.6</v>
      </c>
      <c r="I1285" t="s">
        <v>27949</v>
      </c>
      <c r="J1285" t="s">
        <v>3409</v>
      </c>
      <c r="K1285" t="s">
        <v>10413</v>
      </c>
    </row>
    <row r="1286" spans="1:12" x14ac:dyDescent="0.35">
      <c r="A1286" t="s">
        <v>7109</v>
      </c>
      <c r="B1286">
        <v>110</v>
      </c>
      <c r="C1286">
        <v>40000000</v>
      </c>
      <c r="D1286">
        <v>41102171</v>
      </c>
      <c r="E1286" t="s">
        <v>25442</v>
      </c>
      <c r="F1286" t="s">
        <v>37</v>
      </c>
      <c r="G1286" t="s">
        <v>38</v>
      </c>
      <c r="H1286">
        <v>5.7</v>
      </c>
      <c r="I1286" t="s">
        <v>1671</v>
      </c>
      <c r="J1286" t="s">
        <v>3409</v>
      </c>
      <c r="K1286" t="s">
        <v>19711</v>
      </c>
    </row>
    <row r="1287" spans="1:12" x14ac:dyDescent="0.35">
      <c r="A1287" t="s">
        <v>7113</v>
      </c>
      <c r="B1287">
        <v>96</v>
      </c>
      <c r="C1287">
        <v>37000000</v>
      </c>
      <c r="D1287">
        <v>60338891</v>
      </c>
      <c r="E1287" t="s">
        <v>25443</v>
      </c>
      <c r="F1287" t="s">
        <v>37</v>
      </c>
      <c r="G1287" t="s">
        <v>38</v>
      </c>
      <c r="H1287">
        <v>7</v>
      </c>
      <c r="I1287" t="s">
        <v>1671</v>
      </c>
      <c r="J1287" t="s">
        <v>3409</v>
      </c>
    </row>
    <row r="1288" spans="1:12" x14ac:dyDescent="0.35">
      <c r="A1288" t="s">
        <v>7117</v>
      </c>
      <c r="B1288">
        <v>96</v>
      </c>
      <c r="C1288">
        <v>37000000</v>
      </c>
      <c r="D1288">
        <v>48006503</v>
      </c>
      <c r="E1288" t="s">
        <v>25444</v>
      </c>
      <c r="F1288" t="s">
        <v>37</v>
      </c>
      <c r="G1288" t="s">
        <v>38</v>
      </c>
      <c r="H1288">
        <v>6</v>
      </c>
      <c r="I1288" t="s">
        <v>953</v>
      </c>
      <c r="J1288" t="s">
        <v>1671</v>
      </c>
      <c r="K1288" t="s">
        <v>18089</v>
      </c>
      <c r="L1288" t="s">
        <v>1266</v>
      </c>
    </row>
    <row r="1289" spans="1:12" x14ac:dyDescent="0.35">
      <c r="A1289" t="s">
        <v>850</v>
      </c>
      <c r="B1289">
        <v>123</v>
      </c>
      <c r="C1289">
        <v>38000000</v>
      </c>
      <c r="D1289">
        <v>26903709</v>
      </c>
      <c r="E1289" t="s">
        <v>25445</v>
      </c>
      <c r="F1289" t="s">
        <v>37</v>
      </c>
      <c r="G1289" t="s">
        <v>56</v>
      </c>
      <c r="H1289">
        <v>8.1</v>
      </c>
      <c r="I1289" t="s">
        <v>1325</v>
      </c>
      <c r="J1289" t="s">
        <v>13307</v>
      </c>
      <c r="K1289" t="s">
        <v>3409</v>
      </c>
      <c r="L1289" t="s">
        <v>27948</v>
      </c>
    </row>
    <row r="1290" spans="1:12" x14ac:dyDescent="0.35">
      <c r="A1290" t="s">
        <v>7076</v>
      </c>
      <c r="B1290">
        <v>188</v>
      </c>
      <c r="C1290">
        <v>37000000</v>
      </c>
      <c r="D1290">
        <v>22450975</v>
      </c>
      <c r="E1290" t="s">
        <v>25446</v>
      </c>
      <c r="F1290" t="s">
        <v>37</v>
      </c>
      <c r="G1290" t="s">
        <v>38</v>
      </c>
      <c r="H1290">
        <v>8</v>
      </c>
      <c r="I1290" t="s">
        <v>3409</v>
      </c>
    </row>
    <row r="1291" spans="1:12" x14ac:dyDescent="0.35">
      <c r="A1291" t="s">
        <v>7134</v>
      </c>
      <c r="B1291">
        <v>107</v>
      </c>
      <c r="C1291">
        <v>37000000</v>
      </c>
      <c r="D1291">
        <v>44867349</v>
      </c>
      <c r="E1291" t="s">
        <v>25447</v>
      </c>
      <c r="F1291" t="s">
        <v>37</v>
      </c>
      <c r="G1291" t="s">
        <v>38</v>
      </c>
      <c r="H1291">
        <v>5.6</v>
      </c>
      <c r="I1291" t="s">
        <v>1325</v>
      </c>
      <c r="J1291" t="s">
        <v>1671</v>
      </c>
      <c r="K1291" t="s">
        <v>27949</v>
      </c>
    </row>
    <row r="1292" spans="1:12" x14ac:dyDescent="0.35">
      <c r="A1292" t="s">
        <v>7138</v>
      </c>
      <c r="B1292">
        <v>110</v>
      </c>
      <c r="C1292">
        <v>38000000</v>
      </c>
      <c r="D1292">
        <v>46813366</v>
      </c>
      <c r="E1292" t="s">
        <v>25448</v>
      </c>
      <c r="F1292" t="s">
        <v>37</v>
      </c>
      <c r="G1292" t="s">
        <v>38</v>
      </c>
      <c r="H1292">
        <v>6.1</v>
      </c>
      <c r="I1292" t="s">
        <v>1671</v>
      </c>
      <c r="J1292" t="s">
        <v>19711</v>
      </c>
    </row>
    <row r="1293" spans="1:12" x14ac:dyDescent="0.35">
      <c r="A1293" t="s">
        <v>7142</v>
      </c>
      <c r="B1293">
        <v>113</v>
      </c>
      <c r="C1293">
        <v>37000000</v>
      </c>
      <c r="D1293">
        <v>72279690</v>
      </c>
      <c r="E1293" t="s">
        <v>25449</v>
      </c>
      <c r="F1293" t="s">
        <v>37</v>
      </c>
      <c r="G1293" t="s">
        <v>38</v>
      </c>
      <c r="H1293">
        <v>6.9</v>
      </c>
      <c r="I1293" t="s">
        <v>3409</v>
      </c>
      <c r="J1293" t="s">
        <v>18089</v>
      </c>
    </row>
    <row r="1294" spans="1:12" x14ac:dyDescent="0.35">
      <c r="A1294" t="s">
        <v>6148</v>
      </c>
      <c r="B1294">
        <v>122</v>
      </c>
      <c r="C1294">
        <v>37000000</v>
      </c>
      <c r="D1294">
        <v>191449475</v>
      </c>
      <c r="E1294" t="s">
        <v>25450</v>
      </c>
      <c r="F1294" t="s">
        <v>37</v>
      </c>
      <c r="G1294" t="s">
        <v>38</v>
      </c>
      <c r="H1294">
        <v>5.2</v>
      </c>
      <c r="I1294" t="s">
        <v>3409</v>
      </c>
      <c r="J1294" t="s">
        <v>1266</v>
      </c>
      <c r="K1294" t="s">
        <v>19711</v>
      </c>
    </row>
    <row r="1295" spans="1:12" x14ac:dyDescent="0.35">
      <c r="A1295" t="s">
        <v>6396</v>
      </c>
      <c r="B1295">
        <v>116</v>
      </c>
      <c r="C1295">
        <v>36000000</v>
      </c>
      <c r="D1295">
        <v>71026631</v>
      </c>
      <c r="E1295" t="s">
        <v>25451</v>
      </c>
      <c r="F1295" t="s">
        <v>37</v>
      </c>
      <c r="G1295" t="s">
        <v>38</v>
      </c>
      <c r="H1295">
        <v>7</v>
      </c>
      <c r="I1295" t="s">
        <v>27949</v>
      </c>
      <c r="J1295" t="s">
        <v>3409</v>
      </c>
      <c r="K1295" t="s">
        <v>10413</v>
      </c>
    </row>
    <row r="1296" spans="1:12" x14ac:dyDescent="0.35">
      <c r="A1296" t="s">
        <v>2656</v>
      </c>
      <c r="B1296">
        <v>93</v>
      </c>
      <c r="C1296">
        <v>65000000</v>
      </c>
      <c r="D1296">
        <v>68208190</v>
      </c>
      <c r="E1296" t="s">
        <v>25452</v>
      </c>
      <c r="F1296" t="s">
        <v>37</v>
      </c>
      <c r="G1296" t="s">
        <v>38</v>
      </c>
      <c r="H1296">
        <v>6.3</v>
      </c>
      <c r="I1296" t="s">
        <v>1325</v>
      </c>
      <c r="J1296" t="s">
        <v>1671</v>
      </c>
      <c r="K1296" t="s">
        <v>27949</v>
      </c>
      <c r="L1296" t="s">
        <v>10413</v>
      </c>
    </row>
    <row r="1297" spans="1:16" x14ac:dyDescent="0.35">
      <c r="A1297" t="s">
        <v>5059</v>
      </c>
      <c r="B1297">
        <v>118</v>
      </c>
      <c r="C1297">
        <v>37000000</v>
      </c>
      <c r="D1297">
        <v>150368971</v>
      </c>
      <c r="E1297" t="s">
        <v>25453</v>
      </c>
      <c r="F1297" t="s">
        <v>37</v>
      </c>
      <c r="G1297" t="s">
        <v>38</v>
      </c>
      <c r="H1297">
        <v>7</v>
      </c>
      <c r="I1297" t="s">
        <v>1671</v>
      </c>
      <c r="J1297" t="s">
        <v>27949</v>
      </c>
    </row>
    <row r="1298" spans="1:16" x14ac:dyDescent="0.35">
      <c r="A1298" t="s">
        <v>646</v>
      </c>
      <c r="B1298">
        <v>93</v>
      </c>
      <c r="C1298">
        <v>36000000</v>
      </c>
      <c r="D1298">
        <v>50129186</v>
      </c>
      <c r="E1298" t="s">
        <v>25454</v>
      </c>
      <c r="F1298" t="s">
        <v>37</v>
      </c>
      <c r="G1298" t="s">
        <v>38</v>
      </c>
      <c r="H1298">
        <v>6.9</v>
      </c>
      <c r="I1298" t="s">
        <v>1325</v>
      </c>
      <c r="J1298" t="s">
        <v>27949</v>
      </c>
      <c r="K1298" t="s">
        <v>3409</v>
      </c>
      <c r="L1298" t="s">
        <v>27947</v>
      </c>
      <c r="M1298" t="s">
        <v>10413</v>
      </c>
    </row>
    <row r="1299" spans="1:16" x14ac:dyDescent="0.35">
      <c r="A1299" t="s">
        <v>7174</v>
      </c>
      <c r="B1299">
        <v>121</v>
      </c>
      <c r="C1299">
        <v>36000000</v>
      </c>
      <c r="D1299">
        <v>55500000</v>
      </c>
      <c r="E1299" t="s">
        <v>25455</v>
      </c>
      <c r="F1299" t="s">
        <v>37</v>
      </c>
      <c r="G1299" t="s">
        <v>56</v>
      </c>
      <c r="H1299">
        <v>6.2</v>
      </c>
      <c r="I1299" t="s">
        <v>1325</v>
      </c>
      <c r="J1299" t="s">
        <v>953</v>
      </c>
      <c r="K1299" t="s">
        <v>10413</v>
      </c>
    </row>
    <row r="1300" spans="1:16" x14ac:dyDescent="0.35">
      <c r="A1300" t="s">
        <v>7181</v>
      </c>
      <c r="B1300">
        <v>101</v>
      </c>
      <c r="C1300">
        <v>36000000</v>
      </c>
      <c r="D1300">
        <v>50213619</v>
      </c>
      <c r="E1300" t="s">
        <v>25456</v>
      </c>
      <c r="F1300" t="s">
        <v>37</v>
      </c>
      <c r="G1300" t="s">
        <v>38</v>
      </c>
      <c r="H1300">
        <v>6.4</v>
      </c>
      <c r="I1300" t="s">
        <v>1671</v>
      </c>
      <c r="J1300" t="s">
        <v>12332</v>
      </c>
    </row>
    <row r="1301" spans="1:16" x14ac:dyDescent="0.35">
      <c r="A1301" t="s">
        <v>7142</v>
      </c>
      <c r="B1301">
        <v>107</v>
      </c>
      <c r="C1301">
        <v>36000000</v>
      </c>
      <c r="D1301">
        <v>42019483</v>
      </c>
      <c r="E1301" t="s">
        <v>25457</v>
      </c>
      <c r="F1301" t="s">
        <v>37</v>
      </c>
      <c r="G1301" t="s">
        <v>38</v>
      </c>
      <c r="H1301">
        <v>6.4</v>
      </c>
      <c r="I1301" t="s">
        <v>3409</v>
      </c>
      <c r="J1301" t="s">
        <v>18089</v>
      </c>
    </row>
    <row r="1302" spans="1:16" x14ac:dyDescent="0.35">
      <c r="A1302" t="s">
        <v>4712</v>
      </c>
      <c r="B1302">
        <v>124</v>
      </c>
      <c r="C1302">
        <v>34000000</v>
      </c>
      <c r="D1302">
        <v>23360779</v>
      </c>
      <c r="E1302" t="s">
        <v>25458</v>
      </c>
      <c r="F1302" t="s">
        <v>37</v>
      </c>
      <c r="G1302" t="s">
        <v>38</v>
      </c>
      <c r="H1302">
        <v>5.7</v>
      </c>
      <c r="I1302" t="s">
        <v>1325</v>
      </c>
      <c r="J1302" t="s">
        <v>953</v>
      </c>
      <c r="K1302" t="s">
        <v>27949</v>
      </c>
      <c r="L1302" t="s">
        <v>3409</v>
      </c>
      <c r="M1302" t="s">
        <v>18089</v>
      </c>
      <c r="N1302" t="s">
        <v>1266</v>
      </c>
      <c r="O1302" t="s">
        <v>19711</v>
      </c>
      <c r="P1302" t="s">
        <v>10413</v>
      </c>
    </row>
    <row r="1303" spans="1:16" x14ac:dyDescent="0.35">
      <c r="A1303" t="s">
        <v>3088</v>
      </c>
      <c r="B1303">
        <v>109</v>
      </c>
      <c r="C1303">
        <v>36000000</v>
      </c>
      <c r="D1303">
        <v>26183197</v>
      </c>
      <c r="E1303" t="s">
        <v>25459</v>
      </c>
      <c r="F1303" t="s">
        <v>37</v>
      </c>
      <c r="G1303" t="s">
        <v>38</v>
      </c>
      <c r="H1303">
        <v>6.1</v>
      </c>
      <c r="I1303" t="s">
        <v>1325</v>
      </c>
      <c r="J1303" t="s">
        <v>27949</v>
      </c>
      <c r="K1303" t="s">
        <v>3409</v>
      </c>
      <c r="L1303" t="s">
        <v>10413</v>
      </c>
    </row>
    <row r="1304" spans="1:16" x14ac:dyDescent="0.35">
      <c r="A1304" t="s">
        <v>3347</v>
      </c>
      <c r="B1304">
        <v>105</v>
      </c>
      <c r="C1304">
        <v>37000000</v>
      </c>
      <c r="D1304">
        <v>20991497</v>
      </c>
      <c r="E1304" t="s">
        <v>25460</v>
      </c>
      <c r="F1304" t="s">
        <v>37</v>
      </c>
      <c r="G1304" t="s">
        <v>38</v>
      </c>
      <c r="H1304">
        <v>5.4</v>
      </c>
      <c r="I1304" t="s">
        <v>1671</v>
      </c>
      <c r="J1304" t="s">
        <v>3409</v>
      </c>
      <c r="K1304" t="s">
        <v>19711</v>
      </c>
    </row>
    <row r="1305" spans="1:16" x14ac:dyDescent="0.35">
      <c r="A1305" t="s">
        <v>3891</v>
      </c>
      <c r="B1305">
        <v>130</v>
      </c>
      <c r="C1305">
        <v>36000000</v>
      </c>
      <c r="D1305">
        <v>13052741</v>
      </c>
      <c r="E1305" t="s">
        <v>25461</v>
      </c>
      <c r="F1305" t="s">
        <v>37</v>
      </c>
      <c r="G1305" t="s">
        <v>38</v>
      </c>
      <c r="H1305">
        <v>6.7</v>
      </c>
      <c r="I1305" t="s">
        <v>3409</v>
      </c>
      <c r="J1305" t="s">
        <v>22704</v>
      </c>
    </row>
    <row r="1306" spans="1:16" x14ac:dyDescent="0.35">
      <c r="A1306" t="s">
        <v>7204</v>
      </c>
      <c r="B1306">
        <v>127</v>
      </c>
      <c r="C1306">
        <v>36000000</v>
      </c>
      <c r="D1306">
        <v>14378353</v>
      </c>
      <c r="E1306" t="s">
        <v>25462</v>
      </c>
      <c r="F1306" t="s">
        <v>37</v>
      </c>
      <c r="G1306" t="s">
        <v>38</v>
      </c>
      <c r="H1306">
        <v>6.8</v>
      </c>
      <c r="I1306" t="s">
        <v>3409</v>
      </c>
      <c r="J1306" t="s">
        <v>27947</v>
      </c>
      <c r="K1306" t="s">
        <v>19711</v>
      </c>
      <c r="L1306" t="s">
        <v>10413</v>
      </c>
    </row>
    <row r="1307" spans="1:16" x14ac:dyDescent="0.35">
      <c r="A1307" t="s">
        <v>3523</v>
      </c>
      <c r="B1307">
        <v>114</v>
      </c>
      <c r="C1307">
        <v>37000000</v>
      </c>
      <c r="D1307">
        <v>33037754</v>
      </c>
      <c r="E1307" t="s">
        <v>25463</v>
      </c>
      <c r="F1307" t="s">
        <v>37</v>
      </c>
      <c r="G1307" t="s">
        <v>38</v>
      </c>
      <c r="H1307">
        <v>6</v>
      </c>
      <c r="I1307" t="s">
        <v>3409</v>
      </c>
      <c r="J1307" t="s">
        <v>6403</v>
      </c>
      <c r="K1307" t="s">
        <v>27947</v>
      </c>
      <c r="L1307" t="s">
        <v>10413</v>
      </c>
    </row>
    <row r="1308" spans="1:16" x14ac:dyDescent="0.35">
      <c r="A1308" t="s">
        <v>5349</v>
      </c>
      <c r="B1308">
        <v>106</v>
      </c>
      <c r="C1308">
        <v>36000000</v>
      </c>
      <c r="D1308">
        <v>12339633</v>
      </c>
      <c r="E1308" t="s">
        <v>25464</v>
      </c>
      <c r="F1308" t="s">
        <v>37</v>
      </c>
      <c r="G1308" t="s">
        <v>38</v>
      </c>
      <c r="H1308">
        <v>7.8</v>
      </c>
      <c r="I1308" t="s">
        <v>3409</v>
      </c>
      <c r="J1308" t="s">
        <v>12332</v>
      </c>
      <c r="K1308" t="s">
        <v>10413</v>
      </c>
    </row>
    <row r="1309" spans="1:16" x14ac:dyDescent="0.35">
      <c r="A1309" t="s">
        <v>5314</v>
      </c>
      <c r="B1309">
        <v>95</v>
      </c>
      <c r="C1309">
        <v>36000000</v>
      </c>
      <c r="D1309">
        <v>2954405</v>
      </c>
      <c r="E1309" t="s">
        <v>25465</v>
      </c>
      <c r="F1309" t="s">
        <v>37</v>
      </c>
      <c r="G1309" t="s">
        <v>38</v>
      </c>
      <c r="H1309">
        <v>5.3</v>
      </c>
      <c r="I1309" t="s">
        <v>13307</v>
      </c>
      <c r="J1309" t="s">
        <v>1671</v>
      </c>
      <c r="K1309" t="s">
        <v>19711</v>
      </c>
    </row>
    <row r="1310" spans="1:16" x14ac:dyDescent="0.35">
      <c r="A1310" t="s">
        <v>1453</v>
      </c>
      <c r="B1310">
        <v>81</v>
      </c>
      <c r="C1310">
        <v>37000000</v>
      </c>
      <c r="D1310">
        <v>30105968</v>
      </c>
      <c r="E1310" t="s">
        <v>25466</v>
      </c>
      <c r="F1310" t="s">
        <v>37</v>
      </c>
      <c r="G1310" t="s">
        <v>38</v>
      </c>
      <c r="H1310">
        <v>4.5</v>
      </c>
      <c r="I1310" t="s">
        <v>953</v>
      </c>
      <c r="J1310" t="s">
        <v>11526</v>
      </c>
      <c r="K1310" t="s">
        <v>1671</v>
      </c>
      <c r="L1310" t="s">
        <v>18089</v>
      </c>
      <c r="M1310" t="s">
        <v>12332</v>
      </c>
    </row>
    <row r="1311" spans="1:16" x14ac:dyDescent="0.35">
      <c r="A1311" t="s">
        <v>7227</v>
      </c>
      <c r="B1311">
        <v>95</v>
      </c>
      <c r="C1311">
        <v>35200000</v>
      </c>
      <c r="D1311">
        <v>37788228</v>
      </c>
      <c r="E1311" t="s">
        <v>25467</v>
      </c>
      <c r="F1311" t="s">
        <v>37</v>
      </c>
      <c r="G1311" t="s">
        <v>38</v>
      </c>
      <c r="H1311">
        <v>5.4</v>
      </c>
      <c r="I1311" t="s">
        <v>1671</v>
      </c>
    </row>
    <row r="1312" spans="1:16" x14ac:dyDescent="0.35">
      <c r="A1312" t="s">
        <v>2542</v>
      </c>
      <c r="B1312">
        <v>108</v>
      </c>
      <c r="C1312">
        <v>35000000</v>
      </c>
      <c r="D1312">
        <v>277313371</v>
      </c>
      <c r="E1312" t="s">
        <v>25468</v>
      </c>
      <c r="F1312" t="s">
        <v>37</v>
      </c>
      <c r="G1312" t="s">
        <v>38</v>
      </c>
      <c r="H1312">
        <v>7.8</v>
      </c>
      <c r="I1312" t="s">
        <v>1671</v>
      </c>
    </row>
    <row r="1313" spans="1:13" x14ac:dyDescent="0.35">
      <c r="A1313" t="s">
        <v>7234</v>
      </c>
      <c r="B1313">
        <v>105</v>
      </c>
      <c r="C1313">
        <v>36000000</v>
      </c>
      <c r="D1313">
        <v>2126511</v>
      </c>
      <c r="E1313" t="s">
        <v>25469</v>
      </c>
      <c r="F1313" t="s">
        <v>7241</v>
      </c>
      <c r="G1313" t="s">
        <v>3859</v>
      </c>
      <c r="H1313">
        <v>7.2</v>
      </c>
      <c r="I1313" t="s">
        <v>1325</v>
      </c>
      <c r="J1313" t="s">
        <v>13307</v>
      </c>
      <c r="K1313" t="s">
        <v>3409</v>
      </c>
      <c r="L1313" t="s">
        <v>22704</v>
      </c>
    </row>
    <row r="1314" spans="1:13" x14ac:dyDescent="0.35">
      <c r="A1314" t="s">
        <v>1965</v>
      </c>
      <c r="B1314">
        <v>95</v>
      </c>
      <c r="C1314">
        <v>33000000</v>
      </c>
      <c r="D1314">
        <v>205399422</v>
      </c>
      <c r="E1314" t="s">
        <v>25470</v>
      </c>
      <c r="F1314" t="s">
        <v>37</v>
      </c>
      <c r="G1314" t="s">
        <v>38</v>
      </c>
      <c r="H1314">
        <v>6.6</v>
      </c>
      <c r="I1314" t="s">
        <v>1325</v>
      </c>
      <c r="J1314" t="s">
        <v>953</v>
      </c>
      <c r="K1314" t="s">
        <v>1671</v>
      </c>
      <c r="L1314" t="s">
        <v>27949</v>
      </c>
    </row>
    <row r="1315" spans="1:13" x14ac:dyDescent="0.35">
      <c r="A1315" t="s">
        <v>255</v>
      </c>
      <c r="B1315">
        <v>126</v>
      </c>
      <c r="C1315">
        <v>35000000</v>
      </c>
      <c r="D1315">
        <v>251188924</v>
      </c>
      <c r="E1315" t="s">
        <v>25471</v>
      </c>
      <c r="F1315" t="s">
        <v>37</v>
      </c>
      <c r="G1315" t="s">
        <v>38</v>
      </c>
      <c r="H1315">
        <v>7.6</v>
      </c>
      <c r="I1315" t="s">
        <v>1325</v>
      </c>
      <c r="J1315" t="s">
        <v>953</v>
      </c>
    </row>
    <row r="1316" spans="1:13" x14ac:dyDescent="0.35">
      <c r="A1316" t="s">
        <v>576</v>
      </c>
      <c r="B1316">
        <v>102</v>
      </c>
      <c r="C1316">
        <v>36000000</v>
      </c>
      <c r="D1316">
        <v>1068392</v>
      </c>
      <c r="E1316" t="s">
        <v>25472</v>
      </c>
      <c r="F1316" t="s">
        <v>37</v>
      </c>
      <c r="G1316" t="s">
        <v>3571</v>
      </c>
      <c r="H1316">
        <v>5.9</v>
      </c>
      <c r="I1316" t="s">
        <v>13307</v>
      </c>
      <c r="J1316" t="s">
        <v>3409</v>
      </c>
      <c r="K1316" t="s">
        <v>25958</v>
      </c>
    </row>
    <row r="1317" spans="1:13" x14ac:dyDescent="0.35">
      <c r="A1317" t="s">
        <v>1058</v>
      </c>
      <c r="B1317">
        <v>121</v>
      </c>
      <c r="C1317">
        <v>35000000</v>
      </c>
      <c r="D1317">
        <v>144731527</v>
      </c>
      <c r="E1317" t="s">
        <v>25473</v>
      </c>
      <c r="F1317" t="s">
        <v>37</v>
      </c>
      <c r="G1317" t="s">
        <v>38</v>
      </c>
      <c r="H1317">
        <v>6.7</v>
      </c>
      <c r="I1317" t="s">
        <v>1325</v>
      </c>
      <c r="J1317" t="s">
        <v>27949</v>
      </c>
      <c r="K1317" t="s">
        <v>10413</v>
      </c>
    </row>
    <row r="1318" spans="1:13" x14ac:dyDescent="0.35">
      <c r="A1318" t="s">
        <v>2054</v>
      </c>
      <c r="B1318">
        <v>129</v>
      </c>
      <c r="C1318">
        <v>29000000</v>
      </c>
      <c r="D1318">
        <v>255950375</v>
      </c>
      <c r="E1318" t="s">
        <v>25474</v>
      </c>
      <c r="F1318" t="s">
        <v>37</v>
      </c>
      <c r="G1318" t="s">
        <v>38</v>
      </c>
      <c r="H1318">
        <v>7.7</v>
      </c>
      <c r="I1318" t="s">
        <v>13307</v>
      </c>
      <c r="J1318" t="s">
        <v>3409</v>
      </c>
      <c r="K1318" t="s">
        <v>27948</v>
      </c>
    </row>
    <row r="1319" spans="1:13" x14ac:dyDescent="0.35">
      <c r="A1319" t="s">
        <v>4903</v>
      </c>
      <c r="B1319">
        <v>88</v>
      </c>
      <c r="C1319">
        <v>35000000</v>
      </c>
      <c r="D1319">
        <v>112692062</v>
      </c>
      <c r="E1319" t="s">
        <v>25475</v>
      </c>
      <c r="F1319" t="s">
        <v>37</v>
      </c>
      <c r="G1319" t="s">
        <v>38</v>
      </c>
      <c r="H1319">
        <v>5.4</v>
      </c>
      <c r="I1319" t="s">
        <v>1325</v>
      </c>
      <c r="J1319" t="s">
        <v>953</v>
      </c>
      <c r="K1319" t="s">
        <v>1671</v>
      </c>
      <c r="L1319" t="s">
        <v>18089</v>
      </c>
      <c r="M1319" t="s">
        <v>12332</v>
      </c>
    </row>
    <row r="1320" spans="1:13" x14ac:dyDescent="0.35">
      <c r="A1320" t="s">
        <v>2599</v>
      </c>
      <c r="B1320">
        <v>106</v>
      </c>
      <c r="C1320">
        <v>35000000</v>
      </c>
      <c r="D1320">
        <v>117528646</v>
      </c>
      <c r="E1320" t="s">
        <v>25476</v>
      </c>
      <c r="F1320" t="s">
        <v>37</v>
      </c>
      <c r="G1320" t="s">
        <v>38</v>
      </c>
      <c r="H1320">
        <v>6.9</v>
      </c>
      <c r="I1320" t="s">
        <v>1671</v>
      </c>
      <c r="J1320" t="s">
        <v>27949</v>
      </c>
    </row>
    <row r="1321" spans="1:13" x14ac:dyDescent="0.35">
      <c r="A1321" t="s">
        <v>7113</v>
      </c>
      <c r="B1321">
        <v>110</v>
      </c>
      <c r="C1321">
        <v>38000000</v>
      </c>
      <c r="D1321">
        <v>171031347</v>
      </c>
      <c r="E1321" t="s">
        <v>25477</v>
      </c>
      <c r="F1321" t="s">
        <v>37</v>
      </c>
      <c r="G1321" t="s">
        <v>38</v>
      </c>
      <c r="H1321">
        <v>7.7</v>
      </c>
      <c r="I1321" t="s">
        <v>953</v>
      </c>
      <c r="J1321" t="s">
        <v>3409</v>
      </c>
      <c r="K1321" t="s">
        <v>15011</v>
      </c>
    </row>
    <row r="1322" spans="1:13" x14ac:dyDescent="0.35">
      <c r="A1322" t="s">
        <v>3930</v>
      </c>
      <c r="B1322">
        <v>109</v>
      </c>
      <c r="C1322">
        <v>35000000</v>
      </c>
      <c r="D1322">
        <v>124732962</v>
      </c>
      <c r="E1322" t="s">
        <v>25478</v>
      </c>
      <c r="F1322" t="s">
        <v>37</v>
      </c>
      <c r="G1322" t="s">
        <v>38</v>
      </c>
      <c r="H1322">
        <v>6.8</v>
      </c>
      <c r="I1322" t="s">
        <v>1671</v>
      </c>
      <c r="J1322" t="s">
        <v>3409</v>
      </c>
      <c r="K1322" t="s">
        <v>19711</v>
      </c>
    </row>
    <row r="1323" spans="1:13" x14ac:dyDescent="0.35">
      <c r="A1323" t="s">
        <v>7281</v>
      </c>
      <c r="B1323">
        <v>143</v>
      </c>
      <c r="C1323">
        <v>35000000</v>
      </c>
      <c r="D1323">
        <v>82300000</v>
      </c>
      <c r="E1323" t="s">
        <v>25479</v>
      </c>
      <c r="F1323" t="s">
        <v>37</v>
      </c>
      <c r="G1323" t="s">
        <v>38</v>
      </c>
      <c r="H1323">
        <v>6.4</v>
      </c>
      <c r="I1323" t="s">
        <v>953</v>
      </c>
      <c r="J1323" t="s">
        <v>27947</v>
      </c>
      <c r="K1323" t="s">
        <v>12332</v>
      </c>
    </row>
    <row r="1324" spans="1:13" x14ac:dyDescent="0.35">
      <c r="A1324" t="s">
        <v>2599</v>
      </c>
      <c r="B1324">
        <v>120</v>
      </c>
      <c r="C1324">
        <v>35000000</v>
      </c>
      <c r="D1324">
        <v>134455175</v>
      </c>
      <c r="E1324" t="s">
        <v>25480</v>
      </c>
      <c r="F1324" t="s">
        <v>37</v>
      </c>
      <c r="G1324" t="s">
        <v>38</v>
      </c>
      <c r="H1324">
        <v>5.7</v>
      </c>
      <c r="I1324" t="s">
        <v>1671</v>
      </c>
      <c r="J1324" t="s">
        <v>27949</v>
      </c>
    </row>
    <row r="1325" spans="1:13" x14ac:dyDescent="0.35">
      <c r="A1325" t="s">
        <v>487</v>
      </c>
      <c r="B1325">
        <v>128</v>
      </c>
      <c r="C1325">
        <v>35000000</v>
      </c>
      <c r="D1325">
        <v>79100000</v>
      </c>
      <c r="E1325" t="s">
        <v>25481</v>
      </c>
      <c r="F1325" t="s">
        <v>37</v>
      </c>
      <c r="G1325" t="s">
        <v>38</v>
      </c>
      <c r="H1325">
        <v>7.3</v>
      </c>
      <c r="I1325" t="s">
        <v>27949</v>
      </c>
      <c r="J1325" t="s">
        <v>10413</v>
      </c>
    </row>
    <row r="1326" spans="1:13" x14ac:dyDescent="0.35">
      <c r="A1326" t="s">
        <v>3102</v>
      </c>
      <c r="B1326">
        <v>123</v>
      </c>
      <c r="C1326">
        <v>35000000</v>
      </c>
      <c r="D1326">
        <v>81159365</v>
      </c>
      <c r="E1326">
        <v>21</v>
      </c>
      <c r="F1326" t="s">
        <v>37</v>
      </c>
      <c r="G1326" t="s">
        <v>38</v>
      </c>
      <c r="H1326">
        <v>6.8</v>
      </c>
      <c r="I1326" t="s">
        <v>27949</v>
      </c>
      <c r="J1326" t="s">
        <v>3409</v>
      </c>
      <c r="K1326" t="s">
        <v>10413</v>
      </c>
    </row>
    <row r="1327" spans="1:13" x14ac:dyDescent="0.35">
      <c r="A1327" t="s">
        <v>3218</v>
      </c>
      <c r="B1327">
        <v>129</v>
      </c>
      <c r="C1327">
        <v>35000000</v>
      </c>
      <c r="D1327">
        <v>110008260</v>
      </c>
      <c r="E1327" t="s">
        <v>25482</v>
      </c>
      <c r="F1327" t="s">
        <v>37</v>
      </c>
      <c r="G1327" t="s">
        <v>677</v>
      </c>
      <c r="H1327">
        <v>6.3</v>
      </c>
      <c r="I1327" t="s">
        <v>1671</v>
      </c>
      <c r="J1327" t="s">
        <v>19711</v>
      </c>
    </row>
    <row r="1328" spans="1:13" x14ac:dyDescent="0.35">
      <c r="A1328" t="s">
        <v>7302</v>
      </c>
      <c r="B1328">
        <v>105</v>
      </c>
      <c r="C1328">
        <v>35000000</v>
      </c>
      <c r="D1328">
        <v>67962333</v>
      </c>
      <c r="E1328" t="s">
        <v>25483</v>
      </c>
      <c r="F1328" t="s">
        <v>37</v>
      </c>
      <c r="G1328" t="s">
        <v>38</v>
      </c>
      <c r="H1328">
        <v>5.9</v>
      </c>
      <c r="I1328" t="s">
        <v>1671</v>
      </c>
      <c r="J1328" t="s">
        <v>19711</v>
      </c>
    </row>
    <row r="1329" spans="1:15" x14ac:dyDescent="0.35">
      <c r="A1329" t="s">
        <v>2647</v>
      </c>
      <c r="B1329">
        <v>162</v>
      </c>
      <c r="C1329">
        <v>27000000</v>
      </c>
      <c r="D1329">
        <v>78651430</v>
      </c>
      <c r="E1329" t="s">
        <v>25484</v>
      </c>
      <c r="F1329" t="s">
        <v>37</v>
      </c>
      <c r="G1329" t="s">
        <v>38</v>
      </c>
      <c r="H1329">
        <v>7.4</v>
      </c>
      <c r="I1329" t="s">
        <v>3409</v>
      </c>
      <c r="J1329" t="s">
        <v>19711</v>
      </c>
      <c r="K1329" t="s">
        <v>25958</v>
      </c>
    </row>
    <row r="1330" spans="1:15" x14ac:dyDescent="0.35">
      <c r="A1330" t="s">
        <v>4914</v>
      </c>
      <c r="B1330">
        <v>138</v>
      </c>
      <c r="C1330">
        <v>35000000</v>
      </c>
      <c r="D1330">
        <v>64604977</v>
      </c>
      <c r="E1330" t="s">
        <v>25485</v>
      </c>
      <c r="F1330" t="s">
        <v>37</v>
      </c>
      <c r="G1330" t="s">
        <v>38</v>
      </c>
      <c r="H1330">
        <v>8.3000000000000007</v>
      </c>
      <c r="I1330" t="s">
        <v>27949</v>
      </c>
      <c r="J1330" t="s">
        <v>3409</v>
      </c>
      <c r="K1330" t="s">
        <v>27947</v>
      </c>
      <c r="L1330" t="s">
        <v>10413</v>
      </c>
    </row>
    <row r="1331" spans="1:15" x14ac:dyDescent="0.35">
      <c r="A1331" t="s">
        <v>597</v>
      </c>
      <c r="B1331">
        <v>100</v>
      </c>
      <c r="C1331">
        <v>35000000</v>
      </c>
      <c r="D1331">
        <v>63939454</v>
      </c>
      <c r="E1331" t="s">
        <v>25486</v>
      </c>
      <c r="F1331" t="s">
        <v>37</v>
      </c>
      <c r="G1331" t="s">
        <v>38</v>
      </c>
      <c r="H1331">
        <v>6.2</v>
      </c>
      <c r="I1331" t="s">
        <v>953</v>
      </c>
      <c r="J1331" t="s">
        <v>1671</v>
      </c>
      <c r="K1331" t="s">
        <v>18089</v>
      </c>
      <c r="L1331" t="s">
        <v>12332</v>
      </c>
    </row>
    <row r="1332" spans="1:15" x14ac:dyDescent="0.35">
      <c r="A1332" t="s">
        <v>1954</v>
      </c>
      <c r="B1332">
        <v>90</v>
      </c>
      <c r="C1332">
        <v>35000000</v>
      </c>
      <c r="D1332">
        <v>63826569</v>
      </c>
      <c r="E1332" t="s">
        <v>25487</v>
      </c>
      <c r="F1332" t="s">
        <v>37</v>
      </c>
      <c r="G1332" t="s">
        <v>38</v>
      </c>
      <c r="H1332">
        <v>6.3</v>
      </c>
      <c r="I1332" t="s">
        <v>1671</v>
      </c>
    </row>
    <row r="1333" spans="1:15" x14ac:dyDescent="0.35">
      <c r="A1333" t="s">
        <v>1489</v>
      </c>
      <c r="B1333">
        <v>108</v>
      </c>
      <c r="C1333">
        <v>35000000</v>
      </c>
      <c r="D1333">
        <v>60054449</v>
      </c>
      <c r="E1333" t="s">
        <v>25488</v>
      </c>
      <c r="F1333" t="s">
        <v>37</v>
      </c>
      <c r="G1333" t="s">
        <v>38</v>
      </c>
      <c r="H1333">
        <v>5.8</v>
      </c>
      <c r="I1333" t="s">
        <v>1325</v>
      </c>
      <c r="J1333" t="s">
        <v>6403</v>
      </c>
      <c r="K1333" t="s">
        <v>12332</v>
      </c>
      <c r="L1333" t="s">
        <v>10413</v>
      </c>
    </row>
    <row r="1334" spans="1:15" x14ac:dyDescent="0.35">
      <c r="A1334" t="s">
        <v>6308</v>
      </c>
      <c r="B1334">
        <v>101</v>
      </c>
      <c r="C1334">
        <v>1800000</v>
      </c>
      <c r="D1334">
        <v>26505000</v>
      </c>
      <c r="E1334" t="s">
        <v>25489</v>
      </c>
      <c r="F1334" t="s">
        <v>37</v>
      </c>
      <c r="G1334" t="s">
        <v>38</v>
      </c>
      <c r="H1334">
        <v>7.5</v>
      </c>
      <c r="I1334" t="s">
        <v>6403</v>
      </c>
    </row>
    <row r="1335" spans="1:15" x14ac:dyDescent="0.35">
      <c r="A1335" t="s">
        <v>2448</v>
      </c>
      <c r="B1335">
        <v>109</v>
      </c>
      <c r="C1335">
        <v>33000000</v>
      </c>
      <c r="D1335">
        <v>61280963</v>
      </c>
      <c r="E1335" t="s">
        <v>25490</v>
      </c>
      <c r="F1335" t="s">
        <v>37</v>
      </c>
      <c r="G1335" t="s">
        <v>38</v>
      </c>
      <c r="H1335">
        <v>6.3</v>
      </c>
      <c r="I1335" t="s">
        <v>6403</v>
      </c>
      <c r="J1335" t="s">
        <v>12332</v>
      </c>
      <c r="K1335" t="s">
        <v>10413</v>
      </c>
    </row>
    <row r="1336" spans="1:15" x14ac:dyDescent="0.35">
      <c r="A1336" t="s">
        <v>3367</v>
      </c>
      <c r="B1336">
        <v>132</v>
      </c>
      <c r="C1336">
        <v>35000000</v>
      </c>
      <c r="D1336">
        <v>56876365</v>
      </c>
      <c r="E1336" t="s">
        <v>25491</v>
      </c>
      <c r="F1336" t="s">
        <v>37</v>
      </c>
      <c r="G1336" t="s">
        <v>38</v>
      </c>
      <c r="H1336">
        <v>6.4</v>
      </c>
      <c r="I1336" t="s">
        <v>1325</v>
      </c>
      <c r="J1336" t="s">
        <v>953</v>
      </c>
    </row>
    <row r="1337" spans="1:15" x14ac:dyDescent="0.35">
      <c r="A1337" t="s">
        <v>3367</v>
      </c>
      <c r="B1337">
        <v>123</v>
      </c>
      <c r="C1337">
        <v>35000000</v>
      </c>
      <c r="D1337">
        <v>59699513</v>
      </c>
      <c r="E1337" t="s">
        <v>25492</v>
      </c>
      <c r="F1337" t="s">
        <v>37</v>
      </c>
      <c r="G1337" t="s">
        <v>38</v>
      </c>
      <c r="H1337">
        <v>7.2</v>
      </c>
      <c r="I1337" t="s">
        <v>13307</v>
      </c>
      <c r="J1337" t="s">
        <v>3409</v>
      </c>
      <c r="K1337" t="s">
        <v>18089</v>
      </c>
      <c r="L1337" t="s">
        <v>22704</v>
      </c>
      <c r="M1337" t="s">
        <v>27948</v>
      </c>
    </row>
    <row r="1338" spans="1:15" x14ac:dyDescent="0.35">
      <c r="A1338" t="s">
        <v>7348</v>
      </c>
      <c r="B1338">
        <v>87</v>
      </c>
      <c r="C1338">
        <v>34000000</v>
      </c>
      <c r="D1338">
        <v>54132596</v>
      </c>
      <c r="E1338" t="s">
        <v>25493</v>
      </c>
      <c r="F1338" t="s">
        <v>37</v>
      </c>
      <c r="G1338" t="s">
        <v>3859</v>
      </c>
      <c r="H1338">
        <v>6.3</v>
      </c>
      <c r="I1338" t="s">
        <v>1325</v>
      </c>
      <c r="J1338" t="s">
        <v>953</v>
      </c>
      <c r="K1338" t="s">
        <v>11526</v>
      </c>
      <c r="L1338" t="s">
        <v>1671</v>
      </c>
      <c r="M1338" t="s">
        <v>18089</v>
      </c>
      <c r="N1338" t="s">
        <v>1266</v>
      </c>
      <c r="O1338" t="s">
        <v>12332</v>
      </c>
    </row>
    <row r="1339" spans="1:15" x14ac:dyDescent="0.35">
      <c r="A1339" t="s">
        <v>7352</v>
      </c>
      <c r="B1339">
        <v>109</v>
      </c>
      <c r="C1339">
        <v>35000000</v>
      </c>
      <c r="D1339">
        <v>52277485</v>
      </c>
      <c r="E1339" t="s">
        <v>25494</v>
      </c>
      <c r="F1339" t="s">
        <v>37</v>
      </c>
      <c r="G1339" t="s">
        <v>38</v>
      </c>
      <c r="H1339">
        <v>6.9</v>
      </c>
      <c r="I1339" t="s">
        <v>13307</v>
      </c>
      <c r="J1339" t="s">
        <v>3409</v>
      </c>
      <c r="K1339" t="s">
        <v>27948</v>
      </c>
    </row>
    <row r="1340" spans="1:15" x14ac:dyDescent="0.35">
      <c r="A1340" t="s">
        <v>3732</v>
      </c>
      <c r="B1340">
        <v>109</v>
      </c>
      <c r="C1340">
        <v>35000000</v>
      </c>
      <c r="D1340">
        <v>55802754</v>
      </c>
      <c r="E1340" t="s">
        <v>25495</v>
      </c>
      <c r="F1340" t="s">
        <v>37</v>
      </c>
      <c r="G1340" t="s">
        <v>38</v>
      </c>
      <c r="H1340">
        <v>6.6</v>
      </c>
      <c r="I1340" t="s">
        <v>1671</v>
      </c>
      <c r="J1340" t="s">
        <v>19711</v>
      </c>
    </row>
    <row r="1341" spans="1:15" x14ac:dyDescent="0.35">
      <c r="A1341" t="s">
        <v>6417</v>
      </c>
      <c r="B1341">
        <v>92</v>
      </c>
      <c r="C1341">
        <v>35000000</v>
      </c>
      <c r="D1341">
        <v>55291815</v>
      </c>
      <c r="E1341" t="s">
        <v>25496</v>
      </c>
      <c r="F1341" t="s">
        <v>37</v>
      </c>
      <c r="G1341" t="s">
        <v>38</v>
      </c>
      <c r="H1341">
        <v>6</v>
      </c>
      <c r="I1341" t="s">
        <v>1671</v>
      </c>
    </row>
    <row r="1342" spans="1:15" x14ac:dyDescent="0.35">
      <c r="A1342" t="s">
        <v>2054</v>
      </c>
      <c r="B1342">
        <v>125</v>
      </c>
      <c r="C1342">
        <v>35000000</v>
      </c>
      <c r="D1342">
        <v>83299761</v>
      </c>
      <c r="E1342" t="s">
        <v>25497</v>
      </c>
      <c r="F1342" t="s">
        <v>37</v>
      </c>
      <c r="G1342" t="s">
        <v>38</v>
      </c>
      <c r="H1342">
        <v>7.5</v>
      </c>
      <c r="I1342" t="s">
        <v>13307</v>
      </c>
      <c r="J1342" t="s">
        <v>1671</v>
      </c>
      <c r="K1342" t="s">
        <v>3409</v>
      </c>
      <c r="L1342" t="s">
        <v>22704</v>
      </c>
      <c r="M1342" t="s">
        <v>17378</v>
      </c>
    </row>
    <row r="1343" spans="1:15" x14ac:dyDescent="0.35">
      <c r="A1343" t="s">
        <v>5076</v>
      </c>
      <c r="B1343">
        <v>202</v>
      </c>
      <c r="C1343">
        <v>33000000</v>
      </c>
      <c r="D1343">
        <v>48169908</v>
      </c>
      <c r="E1343" t="s">
        <v>25498</v>
      </c>
      <c r="F1343" t="s">
        <v>37</v>
      </c>
      <c r="G1343" t="s">
        <v>38</v>
      </c>
      <c r="H1343">
        <v>7.7</v>
      </c>
      <c r="I1343" t="s">
        <v>13307</v>
      </c>
      <c r="J1343" t="s">
        <v>3409</v>
      </c>
      <c r="K1343" t="s">
        <v>22704</v>
      </c>
      <c r="L1343" t="s">
        <v>19711</v>
      </c>
    </row>
    <row r="1344" spans="1:15" x14ac:dyDescent="0.35">
      <c r="A1344" t="s">
        <v>3218</v>
      </c>
      <c r="B1344">
        <v>134</v>
      </c>
      <c r="C1344">
        <v>35000000</v>
      </c>
      <c r="D1344">
        <v>67523385</v>
      </c>
      <c r="E1344" t="s">
        <v>25499</v>
      </c>
      <c r="F1344" t="s">
        <v>37</v>
      </c>
      <c r="G1344" t="s">
        <v>38</v>
      </c>
      <c r="H1344">
        <v>6.2</v>
      </c>
      <c r="I1344" t="s">
        <v>1671</v>
      </c>
    </row>
    <row r="1345" spans="1:13" x14ac:dyDescent="0.35">
      <c r="A1345" t="s">
        <v>2166</v>
      </c>
      <c r="B1345">
        <v>88</v>
      </c>
      <c r="C1345">
        <v>35000000</v>
      </c>
      <c r="D1345">
        <v>49474048</v>
      </c>
      <c r="E1345" t="s">
        <v>25500</v>
      </c>
      <c r="F1345" t="s">
        <v>37</v>
      </c>
      <c r="G1345" t="s">
        <v>38</v>
      </c>
      <c r="H1345">
        <v>5.4</v>
      </c>
      <c r="I1345" t="s">
        <v>1671</v>
      </c>
      <c r="J1345" t="s">
        <v>18089</v>
      </c>
    </row>
    <row r="1346" spans="1:13" x14ac:dyDescent="0.35">
      <c r="A1346" t="s">
        <v>7379</v>
      </c>
      <c r="B1346">
        <v>92</v>
      </c>
      <c r="C1346">
        <v>35000000</v>
      </c>
      <c r="D1346">
        <v>45802315</v>
      </c>
      <c r="E1346" t="s">
        <v>25501</v>
      </c>
      <c r="F1346" t="s">
        <v>37</v>
      </c>
      <c r="G1346" t="s">
        <v>38</v>
      </c>
      <c r="H1346">
        <v>6.6</v>
      </c>
      <c r="I1346" t="s">
        <v>1325</v>
      </c>
      <c r="J1346" t="s">
        <v>953</v>
      </c>
      <c r="K1346" t="s">
        <v>1266</v>
      </c>
      <c r="L1346" t="s">
        <v>12332</v>
      </c>
      <c r="M1346" t="s">
        <v>10413</v>
      </c>
    </row>
    <row r="1347" spans="1:13" x14ac:dyDescent="0.35">
      <c r="A1347" t="s">
        <v>6297</v>
      </c>
      <c r="B1347">
        <v>91</v>
      </c>
      <c r="C1347">
        <v>35000000</v>
      </c>
      <c r="D1347">
        <v>43792641</v>
      </c>
      <c r="E1347" t="s">
        <v>25502</v>
      </c>
      <c r="F1347" t="s">
        <v>37</v>
      </c>
      <c r="G1347" t="s">
        <v>38</v>
      </c>
      <c r="H1347">
        <v>5.3</v>
      </c>
      <c r="I1347" t="s">
        <v>1671</v>
      </c>
      <c r="J1347" t="s">
        <v>19711</v>
      </c>
    </row>
    <row r="1348" spans="1:13" x14ac:dyDescent="0.35">
      <c r="A1348" t="s">
        <v>2178</v>
      </c>
      <c r="B1348">
        <v>75</v>
      </c>
      <c r="C1348">
        <v>33000000</v>
      </c>
      <c r="D1348">
        <v>57651794</v>
      </c>
      <c r="E1348" t="s">
        <v>25503</v>
      </c>
      <c r="F1348" t="s">
        <v>37</v>
      </c>
      <c r="G1348" t="s">
        <v>38</v>
      </c>
      <c r="H1348">
        <v>5.6</v>
      </c>
      <c r="I1348" t="s">
        <v>1671</v>
      </c>
      <c r="J1348" t="s">
        <v>19711</v>
      </c>
      <c r="K1348" t="s">
        <v>27948</v>
      </c>
    </row>
    <row r="1349" spans="1:13" x14ac:dyDescent="0.35">
      <c r="A1349" t="s">
        <v>7392</v>
      </c>
      <c r="B1349">
        <v>98</v>
      </c>
      <c r="C1349">
        <v>30000000</v>
      </c>
      <c r="D1349">
        <v>43894863</v>
      </c>
      <c r="E1349" t="s">
        <v>25504</v>
      </c>
      <c r="F1349" t="s">
        <v>37</v>
      </c>
      <c r="G1349" t="s">
        <v>38</v>
      </c>
      <c r="H1349">
        <v>5.9</v>
      </c>
      <c r="I1349" t="s">
        <v>1671</v>
      </c>
      <c r="J1349" t="s">
        <v>19711</v>
      </c>
    </row>
    <row r="1350" spans="1:13" x14ac:dyDescent="0.35">
      <c r="A1350" t="s">
        <v>371</v>
      </c>
      <c r="B1350">
        <v>147</v>
      </c>
      <c r="C1350">
        <v>35000000</v>
      </c>
      <c r="D1350">
        <v>41954997</v>
      </c>
      <c r="E1350" t="s">
        <v>25505</v>
      </c>
      <c r="F1350" t="s">
        <v>37</v>
      </c>
      <c r="G1350" t="s">
        <v>38</v>
      </c>
      <c r="H1350">
        <v>7.8</v>
      </c>
      <c r="I1350" t="s">
        <v>13307</v>
      </c>
      <c r="J1350" t="s">
        <v>27949</v>
      </c>
      <c r="K1350" t="s">
        <v>3409</v>
      </c>
    </row>
    <row r="1351" spans="1:13" x14ac:dyDescent="0.35">
      <c r="A1351" t="s">
        <v>2331</v>
      </c>
      <c r="B1351">
        <v>100</v>
      </c>
      <c r="C1351">
        <v>33000000</v>
      </c>
      <c r="D1351">
        <v>39532308</v>
      </c>
      <c r="E1351" t="s">
        <v>25506</v>
      </c>
      <c r="F1351" t="s">
        <v>37</v>
      </c>
      <c r="G1351" t="s">
        <v>56</v>
      </c>
      <c r="H1351">
        <v>6.7</v>
      </c>
      <c r="I1351" t="s">
        <v>1325</v>
      </c>
      <c r="J1351" t="s">
        <v>6403</v>
      </c>
      <c r="K1351" t="s">
        <v>12332</v>
      </c>
    </row>
    <row r="1352" spans="1:13" x14ac:dyDescent="0.35">
      <c r="A1352" t="s">
        <v>7404</v>
      </c>
      <c r="B1352">
        <v>120</v>
      </c>
      <c r="C1352">
        <v>10700000</v>
      </c>
      <c r="D1352">
        <v>76600000</v>
      </c>
      <c r="E1352" t="s">
        <v>25507</v>
      </c>
      <c r="F1352" t="s">
        <v>37</v>
      </c>
      <c r="G1352" t="s">
        <v>38</v>
      </c>
      <c r="H1352">
        <v>7.4</v>
      </c>
      <c r="I1352" t="s">
        <v>1266</v>
      </c>
      <c r="J1352" t="s">
        <v>6403</v>
      </c>
    </row>
    <row r="1353" spans="1:13" x14ac:dyDescent="0.35">
      <c r="A1353" t="s">
        <v>7113</v>
      </c>
      <c r="B1353">
        <v>104</v>
      </c>
      <c r="C1353">
        <v>35000000</v>
      </c>
      <c r="D1353">
        <v>39692139</v>
      </c>
      <c r="E1353" t="s">
        <v>25508</v>
      </c>
      <c r="F1353" t="s">
        <v>37</v>
      </c>
      <c r="G1353" t="s">
        <v>38</v>
      </c>
      <c r="H1353">
        <v>6.2</v>
      </c>
      <c r="I1353" t="s">
        <v>1671</v>
      </c>
      <c r="J1353" t="s">
        <v>27949</v>
      </c>
      <c r="K1353" t="s">
        <v>10413</v>
      </c>
    </row>
    <row r="1354" spans="1:13" x14ac:dyDescent="0.35">
      <c r="A1354" t="s">
        <v>2048</v>
      </c>
      <c r="B1354">
        <v>103</v>
      </c>
      <c r="C1354">
        <v>35000000</v>
      </c>
      <c r="D1354">
        <v>40687294</v>
      </c>
      <c r="E1354" t="s">
        <v>25509</v>
      </c>
      <c r="F1354" t="s">
        <v>37</v>
      </c>
      <c r="G1354" t="s">
        <v>268</v>
      </c>
      <c r="H1354">
        <v>5.4</v>
      </c>
      <c r="I1354" t="s">
        <v>1325</v>
      </c>
      <c r="J1354" t="s">
        <v>27949</v>
      </c>
      <c r="K1354" t="s">
        <v>3409</v>
      </c>
      <c r="L1354" t="s">
        <v>27947</v>
      </c>
      <c r="M1354" t="s">
        <v>10413</v>
      </c>
    </row>
    <row r="1355" spans="1:13" x14ac:dyDescent="0.35">
      <c r="A1355" t="s">
        <v>5349</v>
      </c>
      <c r="B1355">
        <v>109</v>
      </c>
      <c r="C1355">
        <v>40000000</v>
      </c>
      <c r="D1355">
        <v>37553932</v>
      </c>
      <c r="E1355" t="s">
        <v>25510</v>
      </c>
      <c r="F1355" t="s">
        <v>37</v>
      </c>
      <c r="G1355" t="s">
        <v>38</v>
      </c>
      <c r="H1355">
        <v>6.7</v>
      </c>
      <c r="I1355" t="s">
        <v>1325</v>
      </c>
      <c r="J1355" t="s">
        <v>12332</v>
      </c>
      <c r="K1355" t="s">
        <v>10413</v>
      </c>
    </row>
    <row r="1356" spans="1:13" x14ac:dyDescent="0.35">
      <c r="A1356" t="s">
        <v>7422</v>
      </c>
      <c r="B1356">
        <v>104</v>
      </c>
      <c r="C1356">
        <v>35000000</v>
      </c>
      <c r="D1356">
        <v>37481242</v>
      </c>
      <c r="E1356" t="s">
        <v>25511</v>
      </c>
      <c r="F1356" t="s">
        <v>37</v>
      </c>
      <c r="G1356" t="s">
        <v>38</v>
      </c>
      <c r="H1356">
        <v>5.3</v>
      </c>
      <c r="I1356" t="s">
        <v>1671</v>
      </c>
      <c r="J1356" t="s">
        <v>19711</v>
      </c>
    </row>
    <row r="1357" spans="1:13" x14ac:dyDescent="0.35">
      <c r="A1357" t="s">
        <v>7427</v>
      </c>
      <c r="B1357">
        <v>112</v>
      </c>
      <c r="C1357">
        <v>35000000</v>
      </c>
      <c r="D1357">
        <v>39026186</v>
      </c>
      <c r="E1357" t="s">
        <v>25512</v>
      </c>
      <c r="F1357" t="s">
        <v>37</v>
      </c>
      <c r="G1357" t="s">
        <v>38</v>
      </c>
      <c r="H1357">
        <v>5.9</v>
      </c>
      <c r="I1357" t="s">
        <v>1671</v>
      </c>
      <c r="J1357" t="s">
        <v>3409</v>
      </c>
      <c r="K1357" t="s">
        <v>19711</v>
      </c>
    </row>
    <row r="1358" spans="1:13" x14ac:dyDescent="0.35">
      <c r="A1358" t="s">
        <v>7439</v>
      </c>
      <c r="B1358">
        <v>95</v>
      </c>
      <c r="C1358">
        <v>50000000</v>
      </c>
      <c r="D1358">
        <v>33422806</v>
      </c>
      <c r="E1358" t="s">
        <v>25513</v>
      </c>
      <c r="F1358" t="s">
        <v>37</v>
      </c>
      <c r="G1358" t="s">
        <v>38</v>
      </c>
      <c r="H1358">
        <v>4.8</v>
      </c>
      <c r="I1358" t="s">
        <v>953</v>
      </c>
      <c r="J1358" t="s">
        <v>1671</v>
      </c>
      <c r="K1358" t="s">
        <v>1266</v>
      </c>
    </row>
    <row r="1359" spans="1:13" x14ac:dyDescent="0.35">
      <c r="A1359" t="s">
        <v>7451</v>
      </c>
      <c r="B1359">
        <v>102</v>
      </c>
      <c r="C1359">
        <v>35000000</v>
      </c>
      <c r="D1359">
        <v>33423521</v>
      </c>
      <c r="E1359" t="s">
        <v>25514</v>
      </c>
      <c r="F1359" t="s">
        <v>37</v>
      </c>
      <c r="G1359" t="s">
        <v>677</v>
      </c>
      <c r="H1359">
        <v>3.8</v>
      </c>
      <c r="I1359" t="s">
        <v>1325</v>
      </c>
      <c r="J1359" t="s">
        <v>953</v>
      </c>
      <c r="K1359" t="s">
        <v>1671</v>
      </c>
      <c r="L1359" t="s">
        <v>10413</v>
      </c>
    </row>
    <row r="1360" spans="1:13" x14ac:dyDescent="0.35">
      <c r="A1360" t="s">
        <v>3817</v>
      </c>
      <c r="B1360">
        <v>150</v>
      </c>
      <c r="C1360">
        <v>35000000</v>
      </c>
      <c r="D1360">
        <v>32519322</v>
      </c>
      <c r="E1360" t="s">
        <v>25515</v>
      </c>
      <c r="F1360" t="s">
        <v>37</v>
      </c>
      <c r="G1360" t="s">
        <v>1465</v>
      </c>
      <c r="H1360">
        <v>8.5</v>
      </c>
      <c r="I1360" t="s">
        <v>13307</v>
      </c>
      <c r="J1360" t="s">
        <v>3409</v>
      </c>
      <c r="K1360" t="s">
        <v>25958</v>
      </c>
    </row>
    <row r="1361" spans="1:12" x14ac:dyDescent="0.35">
      <c r="A1361" t="s">
        <v>6148</v>
      </c>
      <c r="B1361">
        <v>101</v>
      </c>
      <c r="C1361">
        <v>30000000</v>
      </c>
      <c r="D1361">
        <v>37617947</v>
      </c>
      <c r="E1361" t="s">
        <v>25516</v>
      </c>
      <c r="F1361" t="s">
        <v>37</v>
      </c>
      <c r="G1361" t="s">
        <v>38</v>
      </c>
      <c r="H1361">
        <v>6.8</v>
      </c>
      <c r="I1361" t="s">
        <v>3409</v>
      </c>
      <c r="J1361" t="s">
        <v>18089</v>
      </c>
      <c r="K1361" t="s">
        <v>1266</v>
      </c>
    </row>
    <row r="1362" spans="1:12" x14ac:dyDescent="0.35">
      <c r="A1362" t="s">
        <v>5128</v>
      </c>
      <c r="B1362">
        <v>108</v>
      </c>
      <c r="C1362">
        <v>30000000</v>
      </c>
      <c r="D1362">
        <v>32048809</v>
      </c>
      <c r="E1362" t="s">
        <v>25517</v>
      </c>
      <c r="F1362" t="s">
        <v>37</v>
      </c>
      <c r="G1362" t="s">
        <v>370</v>
      </c>
      <c r="H1362">
        <v>5.3</v>
      </c>
      <c r="I1362" t="s">
        <v>6403</v>
      </c>
    </row>
    <row r="1363" spans="1:12" x14ac:dyDescent="0.35">
      <c r="A1363" t="s">
        <v>3066</v>
      </c>
      <c r="B1363">
        <v>98</v>
      </c>
      <c r="C1363">
        <v>27000000</v>
      </c>
      <c r="D1363">
        <v>33987757</v>
      </c>
      <c r="E1363" t="s">
        <v>25518</v>
      </c>
      <c r="F1363" t="s">
        <v>37</v>
      </c>
      <c r="G1363" t="s">
        <v>38</v>
      </c>
      <c r="H1363">
        <v>7.3</v>
      </c>
      <c r="I1363" t="s">
        <v>3409</v>
      </c>
      <c r="J1363" t="s">
        <v>19711</v>
      </c>
    </row>
    <row r="1364" spans="1:12" x14ac:dyDescent="0.35">
      <c r="A1364" t="s">
        <v>3694</v>
      </c>
      <c r="B1364">
        <v>137</v>
      </c>
      <c r="C1364">
        <v>35000000</v>
      </c>
      <c r="D1364">
        <v>37304950</v>
      </c>
      <c r="E1364" t="s">
        <v>25519</v>
      </c>
      <c r="F1364" t="s">
        <v>37</v>
      </c>
      <c r="G1364" t="s">
        <v>38</v>
      </c>
      <c r="H1364">
        <v>6.6</v>
      </c>
      <c r="I1364" t="s">
        <v>13307</v>
      </c>
      <c r="J1364" t="s">
        <v>27949</v>
      </c>
      <c r="K1364" t="s">
        <v>3409</v>
      </c>
    </row>
    <row r="1365" spans="1:12" x14ac:dyDescent="0.35">
      <c r="A1365" t="s">
        <v>7480</v>
      </c>
      <c r="B1365">
        <v>112</v>
      </c>
      <c r="C1365">
        <v>35000000</v>
      </c>
      <c r="D1365">
        <v>30691439</v>
      </c>
      <c r="E1365" t="s">
        <v>25520</v>
      </c>
      <c r="F1365" t="s">
        <v>37</v>
      </c>
      <c r="G1365" t="s">
        <v>38</v>
      </c>
      <c r="H1365">
        <v>6.2</v>
      </c>
      <c r="I1365" t="s">
        <v>6403</v>
      </c>
      <c r="J1365" t="s">
        <v>27947</v>
      </c>
    </row>
    <row r="1366" spans="1:12" x14ac:dyDescent="0.35">
      <c r="A1366" t="s">
        <v>7484</v>
      </c>
      <c r="B1366">
        <v>101</v>
      </c>
      <c r="C1366">
        <v>35000000</v>
      </c>
      <c r="D1366">
        <v>30307804</v>
      </c>
      <c r="E1366" t="s">
        <v>25521</v>
      </c>
      <c r="F1366" t="s">
        <v>37</v>
      </c>
      <c r="G1366" t="s">
        <v>38</v>
      </c>
      <c r="H1366">
        <v>5.2</v>
      </c>
      <c r="I1366" t="s">
        <v>3409</v>
      </c>
      <c r="J1366" t="s">
        <v>1266</v>
      </c>
      <c r="K1366" t="s">
        <v>6403</v>
      </c>
    </row>
    <row r="1367" spans="1:12" x14ac:dyDescent="0.35">
      <c r="A1367" t="s">
        <v>2722</v>
      </c>
      <c r="B1367">
        <v>103</v>
      </c>
      <c r="C1367">
        <v>35000000</v>
      </c>
      <c r="D1367">
        <v>30669413</v>
      </c>
      <c r="E1367" t="s">
        <v>25522</v>
      </c>
      <c r="F1367" t="s">
        <v>37</v>
      </c>
      <c r="G1367" t="s">
        <v>38</v>
      </c>
      <c r="H1367">
        <v>6.2</v>
      </c>
      <c r="I1367" t="s">
        <v>1325</v>
      </c>
      <c r="J1367" t="s">
        <v>6403</v>
      </c>
      <c r="K1367" t="s">
        <v>12332</v>
      </c>
    </row>
    <row r="1368" spans="1:12" x14ac:dyDescent="0.35">
      <c r="A1368" t="s">
        <v>3470</v>
      </c>
      <c r="B1368">
        <v>101</v>
      </c>
      <c r="C1368">
        <v>35000000</v>
      </c>
      <c r="D1368">
        <v>28687835</v>
      </c>
      <c r="E1368" t="s">
        <v>25523</v>
      </c>
      <c r="F1368" t="s">
        <v>37</v>
      </c>
      <c r="G1368" t="s">
        <v>38</v>
      </c>
      <c r="H1368">
        <v>6.2</v>
      </c>
      <c r="I1368" t="s">
        <v>27949</v>
      </c>
      <c r="J1368" t="s">
        <v>3409</v>
      </c>
      <c r="K1368" t="s">
        <v>10413</v>
      </c>
    </row>
    <row r="1369" spans="1:12" x14ac:dyDescent="0.35">
      <c r="A1369" t="s">
        <v>7498</v>
      </c>
      <c r="B1369">
        <v>112</v>
      </c>
      <c r="C1369">
        <v>35000000</v>
      </c>
      <c r="D1369">
        <v>26494611</v>
      </c>
      <c r="E1369" t="s">
        <v>25524</v>
      </c>
      <c r="F1369" t="s">
        <v>37</v>
      </c>
      <c r="G1369" t="s">
        <v>38</v>
      </c>
      <c r="H1369">
        <v>6.6</v>
      </c>
      <c r="I1369" t="s">
        <v>1671</v>
      </c>
      <c r="J1369" t="s">
        <v>3409</v>
      </c>
      <c r="K1369" t="s">
        <v>19711</v>
      </c>
      <c r="L1369" t="s">
        <v>12332</v>
      </c>
    </row>
    <row r="1370" spans="1:12" x14ac:dyDescent="0.35">
      <c r="A1370" t="s">
        <v>7134</v>
      </c>
      <c r="B1370">
        <v>102</v>
      </c>
      <c r="C1370">
        <v>35000000</v>
      </c>
      <c r="D1370">
        <v>25266129</v>
      </c>
      <c r="E1370" t="s">
        <v>25525</v>
      </c>
      <c r="F1370" t="s">
        <v>37</v>
      </c>
      <c r="G1370" t="s">
        <v>38</v>
      </c>
      <c r="H1370">
        <v>6.2</v>
      </c>
      <c r="I1370" t="s">
        <v>1671</v>
      </c>
      <c r="J1370" t="s">
        <v>3409</v>
      </c>
      <c r="K1370" t="s">
        <v>19711</v>
      </c>
    </row>
    <row r="1371" spans="1:12" x14ac:dyDescent="0.35">
      <c r="A1371" t="s">
        <v>499</v>
      </c>
      <c r="B1371">
        <v>101</v>
      </c>
      <c r="C1371">
        <v>35000000</v>
      </c>
      <c r="D1371">
        <v>25863915</v>
      </c>
      <c r="E1371" t="s">
        <v>25526</v>
      </c>
      <c r="F1371" t="s">
        <v>37</v>
      </c>
      <c r="G1371" t="s">
        <v>38</v>
      </c>
      <c r="H1371">
        <v>5.0999999999999996</v>
      </c>
      <c r="I1371" t="s">
        <v>1325</v>
      </c>
      <c r="J1371" t="s">
        <v>27949</v>
      </c>
      <c r="K1371" t="s">
        <v>27947</v>
      </c>
      <c r="L1371" t="s">
        <v>10413</v>
      </c>
    </row>
    <row r="1372" spans="1:12" x14ac:dyDescent="0.35">
      <c r="A1372" t="s">
        <v>3694</v>
      </c>
      <c r="B1372">
        <v>155</v>
      </c>
      <c r="C1372">
        <v>30000000</v>
      </c>
      <c r="D1372">
        <v>25078937</v>
      </c>
      <c r="E1372" t="s">
        <v>25527</v>
      </c>
      <c r="F1372" t="s">
        <v>37</v>
      </c>
      <c r="G1372" t="s">
        <v>38</v>
      </c>
      <c r="H1372">
        <v>6.6</v>
      </c>
      <c r="I1372" t="s">
        <v>27949</v>
      </c>
      <c r="J1372" t="s">
        <v>3409</v>
      </c>
      <c r="K1372" t="s">
        <v>27947</v>
      </c>
      <c r="L1372" t="s">
        <v>10413</v>
      </c>
    </row>
    <row r="1373" spans="1:12" x14ac:dyDescent="0.35">
      <c r="A1373" t="s">
        <v>7525</v>
      </c>
      <c r="B1373">
        <v>109</v>
      </c>
      <c r="C1373">
        <v>35000000</v>
      </c>
      <c r="D1373">
        <v>28995450</v>
      </c>
      <c r="E1373" t="s">
        <v>25528</v>
      </c>
      <c r="F1373" t="s">
        <v>37</v>
      </c>
      <c r="G1373" t="s">
        <v>56</v>
      </c>
      <c r="H1373">
        <v>6.1</v>
      </c>
      <c r="I1373" t="s">
        <v>1671</v>
      </c>
      <c r="J1373" t="s">
        <v>18089</v>
      </c>
      <c r="K1373" t="s">
        <v>1266</v>
      </c>
    </row>
    <row r="1374" spans="1:12" x14ac:dyDescent="0.35">
      <c r="A1374" t="s">
        <v>5469</v>
      </c>
      <c r="B1374">
        <v>140</v>
      </c>
      <c r="C1374">
        <v>35000000</v>
      </c>
      <c r="D1374">
        <v>24276500</v>
      </c>
      <c r="E1374" t="s">
        <v>25529</v>
      </c>
      <c r="F1374" t="s">
        <v>37</v>
      </c>
      <c r="G1374" t="s">
        <v>38</v>
      </c>
      <c r="H1374">
        <v>6.6</v>
      </c>
      <c r="I1374" t="s">
        <v>13307</v>
      </c>
      <c r="J1374" t="s">
        <v>27949</v>
      </c>
      <c r="K1374" t="s">
        <v>3409</v>
      </c>
    </row>
    <row r="1375" spans="1:12" x14ac:dyDescent="0.35">
      <c r="A1375" t="s">
        <v>7535</v>
      </c>
      <c r="B1375">
        <v>108</v>
      </c>
      <c r="C1375">
        <v>30000000</v>
      </c>
      <c r="D1375">
        <v>20981633</v>
      </c>
      <c r="E1375" t="s">
        <v>25530</v>
      </c>
      <c r="F1375" t="s">
        <v>37</v>
      </c>
      <c r="G1375" t="s">
        <v>38</v>
      </c>
      <c r="H1375">
        <v>5.9</v>
      </c>
      <c r="I1375" t="s">
        <v>3409</v>
      </c>
      <c r="J1375" t="s">
        <v>27947</v>
      </c>
      <c r="K1375" t="s">
        <v>12332</v>
      </c>
      <c r="L1375" t="s">
        <v>10413</v>
      </c>
    </row>
    <row r="1376" spans="1:12" x14ac:dyDescent="0.35">
      <c r="A1376" t="s">
        <v>7540</v>
      </c>
      <c r="B1376">
        <v>96</v>
      </c>
      <c r="C1376">
        <v>35000000</v>
      </c>
      <c r="D1376">
        <v>22913677</v>
      </c>
      <c r="E1376" t="s">
        <v>25531</v>
      </c>
      <c r="F1376" t="s">
        <v>37</v>
      </c>
      <c r="G1376" t="s">
        <v>38</v>
      </c>
      <c r="H1376">
        <v>6.3</v>
      </c>
      <c r="I1376" t="s">
        <v>1671</v>
      </c>
      <c r="J1376" t="s">
        <v>18089</v>
      </c>
      <c r="K1376" t="s">
        <v>1266</v>
      </c>
      <c r="L1376" t="s">
        <v>19711</v>
      </c>
    </row>
    <row r="1377" spans="1:13" x14ac:dyDescent="0.35">
      <c r="A1377" t="s">
        <v>7545</v>
      </c>
      <c r="B1377">
        <v>123</v>
      </c>
      <c r="C1377">
        <v>35000000</v>
      </c>
      <c r="D1377">
        <v>34531832</v>
      </c>
      <c r="E1377" t="s">
        <v>25532</v>
      </c>
      <c r="F1377" t="s">
        <v>37</v>
      </c>
      <c r="G1377" t="s">
        <v>56</v>
      </c>
      <c r="H1377">
        <v>7.1</v>
      </c>
      <c r="I1377" t="s">
        <v>13307</v>
      </c>
      <c r="J1377" t="s">
        <v>3409</v>
      </c>
      <c r="K1377" t="s">
        <v>27948</v>
      </c>
    </row>
    <row r="1378" spans="1:13" x14ac:dyDescent="0.35">
      <c r="A1378" t="s">
        <v>2943</v>
      </c>
      <c r="B1378">
        <v>106</v>
      </c>
      <c r="C1378">
        <v>35000000</v>
      </c>
      <c r="D1378">
        <v>28064226</v>
      </c>
      <c r="E1378" t="s">
        <v>25533</v>
      </c>
      <c r="F1378" t="s">
        <v>37</v>
      </c>
      <c r="G1378" t="s">
        <v>38</v>
      </c>
      <c r="H1378">
        <v>5</v>
      </c>
      <c r="I1378" t="s">
        <v>1325</v>
      </c>
      <c r="J1378" t="s">
        <v>27947</v>
      </c>
      <c r="K1378" t="s">
        <v>10413</v>
      </c>
    </row>
    <row r="1379" spans="1:13" x14ac:dyDescent="0.35">
      <c r="A1379" t="s">
        <v>7555</v>
      </c>
      <c r="B1379">
        <v>76</v>
      </c>
      <c r="C1379">
        <v>35000000</v>
      </c>
      <c r="D1379">
        <v>19447478</v>
      </c>
      <c r="E1379" t="s">
        <v>25534</v>
      </c>
      <c r="F1379" t="s">
        <v>37</v>
      </c>
      <c r="G1379" t="s">
        <v>56</v>
      </c>
      <c r="H1379">
        <v>5.6</v>
      </c>
      <c r="I1379" t="s">
        <v>953</v>
      </c>
      <c r="J1379" t="s">
        <v>11526</v>
      </c>
      <c r="K1379" t="s">
        <v>1671</v>
      </c>
      <c r="L1379" t="s">
        <v>18089</v>
      </c>
      <c r="M1379" t="s">
        <v>25958</v>
      </c>
    </row>
    <row r="1380" spans="1:13" x14ac:dyDescent="0.35">
      <c r="A1380" t="s">
        <v>4914</v>
      </c>
      <c r="B1380">
        <v>107</v>
      </c>
      <c r="C1380">
        <v>55000000</v>
      </c>
      <c r="D1380">
        <v>19389454</v>
      </c>
      <c r="E1380" t="s">
        <v>25535</v>
      </c>
      <c r="F1380" t="s">
        <v>37</v>
      </c>
      <c r="G1380" t="s">
        <v>38</v>
      </c>
      <c r="H1380">
        <v>7.4</v>
      </c>
      <c r="I1380" t="s">
        <v>1671</v>
      </c>
      <c r="J1380" t="s">
        <v>3409</v>
      </c>
    </row>
    <row r="1381" spans="1:13" x14ac:dyDescent="0.35">
      <c r="A1381" t="s">
        <v>7565</v>
      </c>
      <c r="B1381">
        <v>82</v>
      </c>
      <c r="C1381">
        <v>35000000</v>
      </c>
      <c r="D1381">
        <v>25871834</v>
      </c>
      <c r="E1381" t="s">
        <v>25536</v>
      </c>
      <c r="F1381" t="s">
        <v>37</v>
      </c>
      <c r="G1381" t="s">
        <v>38</v>
      </c>
      <c r="H1381">
        <v>4.5</v>
      </c>
      <c r="I1381" t="s">
        <v>1325</v>
      </c>
      <c r="J1381" t="s">
        <v>1671</v>
      </c>
      <c r="K1381" t="s">
        <v>12332</v>
      </c>
      <c r="L1381" t="s">
        <v>10413</v>
      </c>
    </row>
    <row r="1382" spans="1:13" x14ac:dyDescent="0.35">
      <c r="A1382" t="s">
        <v>7572</v>
      </c>
      <c r="B1382">
        <v>109</v>
      </c>
      <c r="C1382">
        <v>35000000</v>
      </c>
      <c r="D1382">
        <v>19692608</v>
      </c>
      <c r="E1382" t="s">
        <v>25537</v>
      </c>
      <c r="F1382" t="s">
        <v>37</v>
      </c>
      <c r="G1382" t="s">
        <v>38</v>
      </c>
      <c r="H1382">
        <v>6.2</v>
      </c>
      <c r="I1382" t="s">
        <v>27949</v>
      </c>
      <c r="J1382" t="s">
        <v>3409</v>
      </c>
      <c r="K1382" t="s">
        <v>10413</v>
      </c>
    </row>
    <row r="1383" spans="1:13" x14ac:dyDescent="0.35">
      <c r="A1383" t="s">
        <v>6308</v>
      </c>
      <c r="B1383">
        <v>99</v>
      </c>
      <c r="C1383">
        <v>35000000</v>
      </c>
      <c r="D1383">
        <v>19294901</v>
      </c>
      <c r="E1383" t="s">
        <v>25538</v>
      </c>
      <c r="F1383" t="s">
        <v>37</v>
      </c>
      <c r="G1383" t="s">
        <v>38</v>
      </c>
      <c r="H1383">
        <v>5</v>
      </c>
      <c r="I1383" t="s">
        <v>1671</v>
      </c>
      <c r="J1383" t="s">
        <v>6403</v>
      </c>
    </row>
    <row r="1384" spans="1:13" x14ac:dyDescent="0.35">
      <c r="A1384" t="s">
        <v>4401</v>
      </c>
      <c r="B1384">
        <v>91</v>
      </c>
      <c r="C1384">
        <v>35000000</v>
      </c>
      <c r="D1384">
        <v>20275446</v>
      </c>
      <c r="E1384" t="s">
        <v>25539</v>
      </c>
      <c r="F1384" t="s">
        <v>37</v>
      </c>
      <c r="G1384" t="s">
        <v>38</v>
      </c>
      <c r="H1384">
        <v>6.5</v>
      </c>
      <c r="I1384" t="s">
        <v>1325</v>
      </c>
      <c r="J1384" t="s">
        <v>27949</v>
      </c>
      <c r="K1384" t="s">
        <v>10413</v>
      </c>
    </row>
    <row r="1385" spans="1:13" x14ac:dyDescent="0.35">
      <c r="A1385" t="s">
        <v>6244</v>
      </c>
      <c r="B1385">
        <v>87</v>
      </c>
      <c r="C1385">
        <v>35000000</v>
      </c>
      <c r="D1385">
        <v>34507079</v>
      </c>
      <c r="E1385" t="s">
        <v>25540</v>
      </c>
      <c r="F1385" t="s">
        <v>37</v>
      </c>
      <c r="G1385" t="s">
        <v>38</v>
      </c>
      <c r="H1385">
        <v>5.0999999999999996</v>
      </c>
      <c r="I1385" t="s">
        <v>1325</v>
      </c>
      <c r="J1385" t="s">
        <v>1671</v>
      </c>
      <c r="K1385" t="s">
        <v>27949</v>
      </c>
    </row>
    <row r="1386" spans="1:13" x14ac:dyDescent="0.35">
      <c r="A1386" t="s">
        <v>4773</v>
      </c>
      <c r="B1386">
        <v>125</v>
      </c>
      <c r="C1386">
        <v>35000000</v>
      </c>
      <c r="D1386">
        <v>18306166</v>
      </c>
      <c r="E1386" t="s">
        <v>25541</v>
      </c>
      <c r="F1386" t="s">
        <v>37</v>
      </c>
      <c r="G1386" t="s">
        <v>56</v>
      </c>
      <c r="H1386">
        <v>6.5</v>
      </c>
      <c r="I1386" t="s">
        <v>953</v>
      </c>
      <c r="J1386" t="s">
        <v>3409</v>
      </c>
      <c r="K1386" t="s">
        <v>19711</v>
      </c>
      <c r="L1386" t="s">
        <v>25958</v>
      </c>
    </row>
    <row r="1387" spans="1:13" x14ac:dyDescent="0.35">
      <c r="A1387" t="s">
        <v>3778</v>
      </c>
      <c r="B1387">
        <v>118</v>
      </c>
      <c r="C1387">
        <v>35000000</v>
      </c>
      <c r="D1387">
        <v>17609982</v>
      </c>
      <c r="E1387" t="s">
        <v>25542</v>
      </c>
      <c r="F1387" t="s">
        <v>37</v>
      </c>
      <c r="G1387" t="s">
        <v>38</v>
      </c>
      <c r="H1387">
        <v>6.2</v>
      </c>
      <c r="I1387" t="s">
        <v>1325</v>
      </c>
      <c r="J1387" t="s">
        <v>27949</v>
      </c>
      <c r="K1387" t="s">
        <v>19711</v>
      </c>
      <c r="L1387" t="s">
        <v>10413</v>
      </c>
    </row>
    <row r="1388" spans="1:13" x14ac:dyDescent="0.35">
      <c r="A1388" t="s">
        <v>5204</v>
      </c>
      <c r="B1388">
        <v>98</v>
      </c>
      <c r="C1388">
        <v>31000000</v>
      </c>
      <c r="D1388">
        <v>16831505</v>
      </c>
      <c r="E1388" t="s">
        <v>25543</v>
      </c>
      <c r="F1388" t="s">
        <v>37</v>
      </c>
      <c r="G1388" t="s">
        <v>56</v>
      </c>
      <c r="H1388">
        <v>6.3</v>
      </c>
      <c r="I1388" t="s">
        <v>1671</v>
      </c>
      <c r="J1388" t="s">
        <v>19711</v>
      </c>
      <c r="K1388" t="s">
        <v>27948</v>
      </c>
    </row>
    <row r="1389" spans="1:13" x14ac:dyDescent="0.35">
      <c r="A1389" t="s">
        <v>6063</v>
      </c>
      <c r="B1389">
        <v>92</v>
      </c>
      <c r="C1389">
        <v>35000000</v>
      </c>
      <c r="D1389">
        <v>17596256</v>
      </c>
      <c r="E1389" t="s">
        <v>25544</v>
      </c>
      <c r="F1389" t="s">
        <v>37</v>
      </c>
      <c r="G1389" t="s">
        <v>38</v>
      </c>
      <c r="H1389">
        <v>3.8</v>
      </c>
      <c r="I1389" t="s">
        <v>1671</v>
      </c>
      <c r="J1389" t="s">
        <v>18089</v>
      </c>
    </row>
    <row r="1390" spans="1:13" x14ac:dyDescent="0.35">
      <c r="A1390" t="s">
        <v>4041</v>
      </c>
      <c r="B1390">
        <v>92</v>
      </c>
      <c r="C1390">
        <v>35000000</v>
      </c>
      <c r="D1390">
        <v>14998070</v>
      </c>
      <c r="E1390" t="s">
        <v>25545</v>
      </c>
      <c r="F1390" t="s">
        <v>37</v>
      </c>
      <c r="G1390" t="s">
        <v>38</v>
      </c>
      <c r="H1390">
        <v>6.2</v>
      </c>
      <c r="I1390" t="s">
        <v>3409</v>
      </c>
      <c r="J1390" t="s">
        <v>10413</v>
      </c>
      <c r="K1390" t="s">
        <v>25958</v>
      </c>
    </row>
    <row r="1391" spans="1:13" x14ac:dyDescent="0.35">
      <c r="A1391" t="s">
        <v>2277</v>
      </c>
      <c r="B1391">
        <v>115</v>
      </c>
      <c r="C1391">
        <v>35000000</v>
      </c>
      <c r="D1391">
        <v>14587732</v>
      </c>
      <c r="E1391" t="s">
        <v>25546</v>
      </c>
      <c r="F1391" t="s">
        <v>37</v>
      </c>
      <c r="G1391" t="s">
        <v>38</v>
      </c>
      <c r="H1391">
        <v>5.7</v>
      </c>
      <c r="I1391" t="s">
        <v>1325</v>
      </c>
      <c r="J1391" t="s">
        <v>3409</v>
      </c>
      <c r="K1391" t="s">
        <v>10413</v>
      </c>
      <c r="L1391" t="s">
        <v>25958</v>
      </c>
    </row>
    <row r="1392" spans="1:13" x14ac:dyDescent="0.35">
      <c r="A1392" t="s">
        <v>6573</v>
      </c>
      <c r="B1392">
        <v>120</v>
      </c>
      <c r="C1392">
        <v>35000000</v>
      </c>
      <c r="D1392">
        <v>18317151</v>
      </c>
      <c r="E1392" t="s">
        <v>25547</v>
      </c>
      <c r="F1392" t="s">
        <v>37</v>
      </c>
      <c r="G1392" t="s">
        <v>38</v>
      </c>
      <c r="H1392">
        <v>6.7</v>
      </c>
      <c r="I1392" t="s">
        <v>1671</v>
      </c>
      <c r="J1392" t="s">
        <v>17378</v>
      </c>
    </row>
    <row r="1393" spans="1:12" x14ac:dyDescent="0.35">
      <c r="A1393" t="s">
        <v>7635</v>
      </c>
      <c r="B1393">
        <v>111</v>
      </c>
      <c r="C1393">
        <v>35000000</v>
      </c>
      <c r="D1393">
        <v>11405825</v>
      </c>
      <c r="E1393" t="s">
        <v>25548</v>
      </c>
      <c r="F1393" t="s">
        <v>37</v>
      </c>
      <c r="G1393" t="s">
        <v>38</v>
      </c>
      <c r="H1393">
        <v>6.8</v>
      </c>
      <c r="I1393" t="s">
        <v>3409</v>
      </c>
    </row>
    <row r="1394" spans="1:12" x14ac:dyDescent="0.35">
      <c r="A1394" t="s">
        <v>2656</v>
      </c>
      <c r="B1394">
        <v>94</v>
      </c>
      <c r="C1394">
        <v>35000000</v>
      </c>
      <c r="D1394">
        <v>13264986</v>
      </c>
      <c r="E1394" t="s">
        <v>25549</v>
      </c>
      <c r="F1394" t="s">
        <v>37</v>
      </c>
      <c r="G1394" t="s">
        <v>38</v>
      </c>
      <c r="H1394">
        <v>6</v>
      </c>
      <c r="I1394" t="s">
        <v>1325</v>
      </c>
      <c r="J1394" t="s">
        <v>15011</v>
      </c>
    </row>
    <row r="1395" spans="1:12" x14ac:dyDescent="0.35">
      <c r="A1395" t="s">
        <v>7644</v>
      </c>
      <c r="B1395">
        <v>100</v>
      </c>
      <c r="C1395">
        <v>35000000</v>
      </c>
      <c r="D1395">
        <v>10991381</v>
      </c>
      <c r="E1395" t="s">
        <v>25550</v>
      </c>
      <c r="F1395" t="s">
        <v>37</v>
      </c>
      <c r="G1395" t="s">
        <v>56</v>
      </c>
      <c r="H1395">
        <v>7.3</v>
      </c>
      <c r="I1395" t="s">
        <v>13307</v>
      </c>
      <c r="J1395" t="s">
        <v>3409</v>
      </c>
      <c r="K1395" t="s">
        <v>22704</v>
      </c>
      <c r="L1395" t="s">
        <v>19711</v>
      </c>
    </row>
    <row r="1396" spans="1:12" x14ac:dyDescent="0.35">
      <c r="A1396" t="s">
        <v>1687</v>
      </c>
      <c r="B1396">
        <v>101</v>
      </c>
      <c r="C1396">
        <v>35000000</v>
      </c>
      <c r="D1396">
        <v>10268846</v>
      </c>
      <c r="E1396" t="s">
        <v>25551</v>
      </c>
      <c r="F1396" t="s">
        <v>37</v>
      </c>
      <c r="G1396" t="s">
        <v>38</v>
      </c>
      <c r="H1396">
        <v>5.5</v>
      </c>
      <c r="I1396" t="s">
        <v>1325</v>
      </c>
      <c r="J1396" t="s">
        <v>27949</v>
      </c>
      <c r="K1396" t="s">
        <v>27947</v>
      </c>
      <c r="L1396" t="s">
        <v>10413</v>
      </c>
    </row>
    <row r="1397" spans="1:12" x14ac:dyDescent="0.35">
      <c r="A1397" t="s">
        <v>4945</v>
      </c>
      <c r="B1397">
        <v>139</v>
      </c>
      <c r="C1397">
        <v>32000000</v>
      </c>
      <c r="D1397">
        <v>13303319</v>
      </c>
      <c r="E1397" t="s">
        <v>25552</v>
      </c>
      <c r="F1397" t="s">
        <v>37</v>
      </c>
      <c r="G1397" t="s">
        <v>38</v>
      </c>
      <c r="H1397">
        <v>6.7</v>
      </c>
      <c r="I1397" t="s">
        <v>3409</v>
      </c>
      <c r="J1397" t="s">
        <v>1266</v>
      </c>
    </row>
    <row r="1398" spans="1:12" x14ac:dyDescent="0.35">
      <c r="A1398" t="s">
        <v>7657</v>
      </c>
      <c r="B1398">
        <v>91</v>
      </c>
      <c r="C1398">
        <v>35000000</v>
      </c>
      <c r="D1398">
        <v>10076136</v>
      </c>
      <c r="E1398" t="s">
        <v>25553</v>
      </c>
      <c r="F1398" t="s">
        <v>37</v>
      </c>
      <c r="G1398" t="s">
        <v>7664</v>
      </c>
      <c r="H1398">
        <v>4.8</v>
      </c>
      <c r="I1398" t="s">
        <v>1325</v>
      </c>
      <c r="J1398" t="s">
        <v>1671</v>
      </c>
      <c r="K1398" t="s">
        <v>10413</v>
      </c>
    </row>
    <row r="1399" spans="1:12" x14ac:dyDescent="0.35">
      <c r="A1399" t="s">
        <v>507</v>
      </c>
      <c r="B1399">
        <v>109</v>
      </c>
      <c r="C1399">
        <v>35000000</v>
      </c>
      <c r="D1399">
        <v>10499968</v>
      </c>
      <c r="E1399" t="s">
        <v>25554</v>
      </c>
      <c r="F1399" t="s">
        <v>37</v>
      </c>
      <c r="G1399" t="s">
        <v>38</v>
      </c>
      <c r="H1399">
        <v>5.7</v>
      </c>
      <c r="I1399" t="s">
        <v>1325</v>
      </c>
      <c r="J1399" t="s">
        <v>27949</v>
      </c>
      <c r="K1399" t="s">
        <v>3409</v>
      </c>
      <c r="L1399" t="s">
        <v>10413</v>
      </c>
    </row>
    <row r="1400" spans="1:12" x14ac:dyDescent="0.35">
      <c r="A1400" t="s">
        <v>5081</v>
      </c>
      <c r="B1400">
        <v>102</v>
      </c>
      <c r="C1400">
        <v>38000000</v>
      </c>
      <c r="D1400">
        <v>7659747</v>
      </c>
      <c r="E1400" t="s">
        <v>25555</v>
      </c>
      <c r="F1400" t="s">
        <v>37</v>
      </c>
      <c r="G1400" t="s">
        <v>38</v>
      </c>
      <c r="H1400">
        <v>5.0999999999999996</v>
      </c>
      <c r="I1400" t="s">
        <v>1325</v>
      </c>
      <c r="J1400" t="s">
        <v>27947</v>
      </c>
      <c r="K1400" t="s">
        <v>10413</v>
      </c>
    </row>
    <row r="1401" spans="1:12" x14ac:dyDescent="0.35">
      <c r="A1401" t="s">
        <v>7673</v>
      </c>
      <c r="B1401">
        <v>103</v>
      </c>
      <c r="C1401">
        <v>35000000</v>
      </c>
      <c r="D1401">
        <v>7948159</v>
      </c>
      <c r="E1401" t="s">
        <v>25556</v>
      </c>
      <c r="F1401" t="s">
        <v>37</v>
      </c>
      <c r="G1401" t="s">
        <v>38</v>
      </c>
      <c r="H1401">
        <v>6</v>
      </c>
      <c r="I1401" t="s">
        <v>1325</v>
      </c>
      <c r="J1401" t="s">
        <v>27949</v>
      </c>
      <c r="K1401" t="s">
        <v>3409</v>
      </c>
      <c r="L1401" t="s">
        <v>10413</v>
      </c>
    </row>
    <row r="1402" spans="1:12" x14ac:dyDescent="0.35">
      <c r="A1402" t="s">
        <v>5111</v>
      </c>
      <c r="B1402">
        <v>83</v>
      </c>
      <c r="C1402">
        <v>35000000</v>
      </c>
      <c r="D1402">
        <v>11631245</v>
      </c>
      <c r="E1402" t="s">
        <v>25557</v>
      </c>
      <c r="F1402" t="s">
        <v>37</v>
      </c>
      <c r="G1402" t="s">
        <v>38</v>
      </c>
      <c r="H1402">
        <v>4.2</v>
      </c>
      <c r="I1402" t="s">
        <v>1325</v>
      </c>
      <c r="J1402" t="s">
        <v>953</v>
      </c>
      <c r="K1402" t="s">
        <v>18089</v>
      </c>
      <c r="L1402" t="s">
        <v>12332</v>
      </c>
    </row>
    <row r="1403" spans="1:12" x14ac:dyDescent="0.35">
      <c r="A1403" t="s">
        <v>435</v>
      </c>
      <c r="B1403">
        <v>123</v>
      </c>
      <c r="C1403">
        <v>35000000</v>
      </c>
      <c r="D1403">
        <v>10137502</v>
      </c>
      <c r="E1403" t="s">
        <v>25558</v>
      </c>
      <c r="F1403" t="s">
        <v>37</v>
      </c>
      <c r="G1403" t="s">
        <v>38</v>
      </c>
      <c r="H1403">
        <v>7.4</v>
      </c>
      <c r="I1403" t="s">
        <v>953</v>
      </c>
      <c r="J1403" t="s">
        <v>13307</v>
      </c>
      <c r="K1403" t="s">
        <v>3409</v>
      </c>
      <c r="L1403" t="s">
        <v>10413</v>
      </c>
    </row>
    <row r="1404" spans="1:12" x14ac:dyDescent="0.35">
      <c r="A1404" t="s">
        <v>7687</v>
      </c>
      <c r="B1404">
        <v>101</v>
      </c>
      <c r="C1404">
        <v>35000000</v>
      </c>
      <c r="D1404">
        <v>6448817</v>
      </c>
      <c r="E1404" t="s">
        <v>25559</v>
      </c>
      <c r="F1404" t="s">
        <v>37</v>
      </c>
      <c r="G1404" t="s">
        <v>38</v>
      </c>
      <c r="H1404">
        <v>4.5999999999999996</v>
      </c>
      <c r="I1404" t="s">
        <v>1325</v>
      </c>
      <c r="J1404" t="s">
        <v>953</v>
      </c>
      <c r="K1404" t="s">
        <v>1266</v>
      </c>
    </row>
    <row r="1405" spans="1:12" x14ac:dyDescent="0.35">
      <c r="A1405" t="s">
        <v>187</v>
      </c>
      <c r="B1405">
        <v>117</v>
      </c>
      <c r="C1405">
        <v>35000000</v>
      </c>
      <c r="D1405">
        <v>7458269</v>
      </c>
      <c r="E1405" t="s">
        <v>25560</v>
      </c>
      <c r="F1405" t="s">
        <v>37</v>
      </c>
      <c r="G1405" t="s">
        <v>38</v>
      </c>
      <c r="H1405">
        <v>6.9</v>
      </c>
      <c r="I1405" t="s">
        <v>1671</v>
      </c>
      <c r="J1405" t="s">
        <v>3409</v>
      </c>
      <c r="K1405" t="s">
        <v>19711</v>
      </c>
    </row>
    <row r="1406" spans="1:12" x14ac:dyDescent="0.35">
      <c r="A1406" t="s">
        <v>1058</v>
      </c>
      <c r="B1406">
        <v>114</v>
      </c>
      <c r="C1406">
        <v>35000000</v>
      </c>
      <c r="D1406">
        <v>4651977</v>
      </c>
      <c r="E1406" t="s">
        <v>25561</v>
      </c>
      <c r="F1406" t="s">
        <v>37</v>
      </c>
      <c r="G1406" t="s">
        <v>38</v>
      </c>
      <c r="H1406">
        <v>6.9</v>
      </c>
      <c r="I1406" t="s">
        <v>3409</v>
      </c>
    </row>
    <row r="1407" spans="1:12" x14ac:dyDescent="0.35">
      <c r="A1407" t="s">
        <v>3778</v>
      </c>
      <c r="B1407">
        <v>330</v>
      </c>
      <c r="C1407">
        <v>35000000</v>
      </c>
      <c r="D1407">
        <v>4496583</v>
      </c>
      <c r="E1407" t="s">
        <v>25562</v>
      </c>
      <c r="F1407" t="s">
        <v>37</v>
      </c>
      <c r="G1407" t="s">
        <v>38</v>
      </c>
      <c r="H1407">
        <v>8</v>
      </c>
      <c r="I1407" t="s">
        <v>27949</v>
      </c>
      <c r="J1407" t="s">
        <v>3409</v>
      </c>
    </row>
    <row r="1408" spans="1:12" x14ac:dyDescent="0.35">
      <c r="A1408" t="s">
        <v>7707</v>
      </c>
      <c r="B1408">
        <v>121</v>
      </c>
      <c r="C1408">
        <v>35000000</v>
      </c>
      <c r="D1408">
        <v>2221994</v>
      </c>
      <c r="E1408" t="s">
        <v>25563</v>
      </c>
      <c r="F1408" t="s">
        <v>37</v>
      </c>
      <c r="G1408" t="s">
        <v>7711</v>
      </c>
      <c r="H1408">
        <v>6.4</v>
      </c>
      <c r="I1408" t="s">
        <v>1325</v>
      </c>
      <c r="J1408" t="s">
        <v>3409</v>
      </c>
      <c r="K1408" t="s">
        <v>12332</v>
      </c>
      <c r="L1408" t="s">
        <v>10413</v>
      </c>
    </row>
    <row r="1409" spans="1:13" x14ac:dyDescent="0.35">
      <c r="A1409" t="s">
        <v>2246</v>
      </c>
      <c r="B1409">
        <v>114</v>
      </c>
      <c r="C1409">
        <v>35000000</v>
      </c>
      <c r="D1409">
        <v>6592103</v>
      </c>
      <c r="E1409" t="s">
        <v>25564</v>
      </c>
      <c r="F1409" t="s">
        <v>37</v>
      </c>
      <c r="G1409" t="s">
        <v>1465</v>
      </c>
      <c r="H1409">
        <v>6.3</v>
      </c>
      <c r="I1409" t="s">
        <v>27949</v>
      </c>
      <c r="J1409" t="s">
        <v>3409</v>
      </c>
      <c r="K1409" t="s">
        <v>27947</v>
      </c>
      <c r="L1409" t="s">
        <v>10413</v>
      </c>
    </row>
    <row r="1410" spans="1:13" x14ac:dyDescent="0.35">
      <c r="A1410" t="s">
        <v>1064</v>
      </c>
      <c r="B1410">
        <v>148</v>
      </c>
      <c r="C1410">
        <v>35000000</v>
      </c>
      <c r="D1410">
        <v>630779</v>
      </c>
      <c r="E1410" t="s">
        <v>25565</v>
      </c>
      <c r="F1410" t="s">
        <v>37</v>
      </c>
      <c r="G1410" t="s">
        <v>38</v>
      </c>
      <c r="H1410">
        <v>6.8</v>
      </c>
      <c r="I1410" t="s">
        <v>3409</v>
      </c>
      <c r="J1410" t="s">
        <v>19711</v>
      </c>
      <c r="K1410" t="s">
        <v>25958</v>
      </c>
      <c r="L1410" t="s">
        <v>15011</v>
      </c>
    </row>
    <row r="1411" spans="1:13" x14ac:dyDescent="0.35">
      <c r="A1411" t="s">
        <v>4021</v>
      </c>
      <c r="B1411">
        <v>113</v>
      </c>
      <c r="C1411">
        <v>34000000</v>
      </c>
      <c r="D1411">
        <v>102413606</v>
      </c>
      <c r="E1411" t="s">
        <v>25566</v>
      </c>
      <c r="F1411" t="s">
        <v>37</v>
      </c>
      <c r="G1411" t="s">
        <v>38</v>
      </c>
      <c r="H1411">
        <v>6.8</v>
      </c>
      <c r="I1411" t="s">
        <v>1325</v>
      </c>
      <c r="J1411" t="s">
        <v>27947</v>
      </c>
      <c r="K1411" t="s">
        <v>12332</v>
      </c>
      <c r="L1411" t="s">
        <v>10413</v>
      </c>
    </row>
    <row r="1412" spans="1:13" x14ac:dyDescent="0.35">
      <c r="A1412" t="s">
        <v>7754</v>
      </c>
      <c r="B1412">
        <v>91</v>
      </c>
      <c r="C1412">
        <v>35000000</v>
      </c>
      <c r="D1412">
        <v>10214013</v>
      </c>
      <c r="E1412" t="s">
        <v>25567</v>
      </c>
      <c r="F1412" t="s">
        <v>37</v>
      </c>
      <c r="G1412" t="s">
        <v>38</v>
      </c>
      <c r="H1412">
        <v>5.4</v>
      </c>
      <c r="I1412" t="s">
        <v>1671</v>
      </c>
    </row>
    <row r="1413" spans="1:13" x14ac:dyDescent="0.35">
      <c r="A1413" t="s">
        <v>487</v>
      </c>
      <c r="B1413">
        <v>139</v>
      </c>
      <c r="C1413">
        <v>30000000</v>
      </c>
      <c r="D1413">
        <v>32000000</v>
      </c>
      <c r="E1413" t="s">
        <v>25568</v>
      </c>
      <c r="F1413" t="s">
        <v>37</v>
      </c>
      <c r="G1413" t="s">
        <v>38</v>
      </c>
      <c r="H1413">
        <v>7.2</v>
      </c>
      <c r="I1413" t="s">
        <v>3409</v>
      </c>
      <c r="J1413" t="s">
        <v>19711</v>
      </c>
    </row>
    <row r="1414" spans="1:13" x14ac:dyDescent="0.35">
      <c r="A1414" t="s">
        <v>1204</v>
      </c>
      <c r="B1414">
        <v>96</v>
      </c>
      <c r="C1414">
        <v>35000000</v>
      </c>
      <c r="D1414">
        <v>10139254</v>
      </c>
      <c r="E1414" t="s">
        <v>25569</v>
      </c>
      <c r="F1414" t="s">
        <v>37</v>
      </c>
      <c r="G1414" t="s">
        <v>38</v>
      </c>
      <c r="H1414">
        <v>7.3</v>
      </c>
      <c r="I1414" t="s">
        <v>3409</v>
      </c>
      <c r="J1414" t="s">
        <v>12332</v>
      </c>
    </row>
    <row r="1415" spans="1:13" x14ac:dyDescent="0.35">
      <c r="A1415" t="s">
        <v>7767</v>
      </c>
      <c r="B1415">
        <v>102</v>
      </c>
      <c r="C1415">
        <v>34000000</v>
      </c>
      <c r="D1415">
        <v>11227940</v>
      </c>
      <c r="E1415" t="s">
        <v>25570</v>
      </c>
      <c r="F1415" t="s">
        <v>37</v>
      </c>
      <c r="G1415" t="s">
        <v>38</v>
      </c>
      <c r="H1415">
        <v>5.2</v>
      </c>
      <c r="I1415" t="s">
        <v>1325</v>
      </c>
      <c r="J1415" t="s">
        <v>953</v>
      </c>
      <c r="K1415" t="s">
        <v>1671</v>
      </c>
      <c r="L1415" t="s">
        <v>3409</v>
      </c>
      <c r="M1415" t="s">
        <v>10413</v>
      </c>
    </row>
    <row r="1416" spans="1:13" x14ac:dyDescent="0.35">
      <c r="A1416" t="s">
        <v>1783</v>
      </c>
      <c r="B1416">
        <v>96</v>
      </c>
      <c r="C1416">
        <v>35000000</v>
      </c>
      <c r="D1416">
        <v>183125</v>
      </c>
      <c r="E1416" t="s">
        <v>25571</v>
      </c>
      <c r="F1416" t="s">
        <v>37</v>
      </c>
      <c r="G1416" t="s">
        <v>38</v>
      </c>
      <c r="H1416">
        <v>5.5</v>
      </c>
      <c r="I1416" t="s">
        <v>1325</v>
      </c>
      <c r="J1416" t="s">
        <v>27949</v>
      </c>
      <c r="K1416" t="s">
        <v>3409</v>
      </c>
      <c r="L1416" t="s">
        <v>10413</v>
      </c>
    </row>
    <row r="1417" spans="1:13" x14ac:dyDescent="0.35">
      <c r="A1417" t="s">
        <v>7778</v>
      </c>
      <c r="B1417">
        <v>101</v>
      </c>
      <c r="C1417">
        <v>34000000</v>
      </c>
      <c r="D1417">
        <v>15081783</v>
      </c>
      <c r="E1417" t="s">
        <v>25572</v>
      </c>
      <c r="F1417" t="s">
        <v>676</v>
      </c>
      <c r="G1417" t="s">
        <v>677</v>
      </c>
      <c r="H1417">
        <v>7.7</v>
      </c>
      <c r="I1417" t="s">
        <v>953</v>
      </c>
      <c r="J1417" t="s">
        <v>11526</v>
      </c>
      <c r="K1417" t="s">
        <v>18089</v>
      </c>
      <c r="L1417" t="s">
        <v>1266</v>
      </c>
    </row>
    <row r="1418" spans="1:13" x14ac:dyDescent="0.35">
      <c r="A1418" t="s">
        <v>7785</v>
      </c>
      <c r="B1418">
        <v>128</v>
      </c>
      <c r="C1418">
        <v>34000000</v>
      </c>
      <c r="D1418">
        <v>37432299</v>
      </c>
      <c r="E1418" t="s">
        <v>25573</v>
      </c>
      <c r="F1418" t="s">
        <v>37</v>
      </c>
      <c r="G1418" t="s">
        <v>38</v>
      </c>
      <c r="H1418">
        <v>7.1</v>
      </c>
      <c r="I1418" t="s">
        <v>3409</v>
      </c>
      <c r="J1418" t="s">
        <v>19711</v>
      </c>
    </row>
    <row r="1419" spans="1:13" x14ac:dyDescent="0.35">
      <c r="A1419" t="s">
        <v>7792</v>
      </c>
      <c r="B1419">
        <v>109</v>
      </c>
      <c r="C1419">
        <v>34000000</v>
      </c>
      <c r="D1419">
        <v>10654581</v>
      </c>
      <c r="E1419" t="s">
        <v>25574</v>
      </c>
      <c r="F1419" t="s">
        <v>37</v>
      </c>
      <c r="G1419" t="s">
        <v>38</v>
      </c>
      <c r="H1419">
        <v>5.3</v>
      </c>
      <c r="I1419" t="s">
        <v>3409</v>
      </c>
      <c r="J1419" t="s">
        <v>12332</v>
      </c>
      <c r="K1419" t="s">
        <v>10413</v>
      </c>
    </row>
    <row r="1420" spans="1:13" x14ac:dyDescent="0.35">
      <c r="A1420" t="s">
        <v>7796</v>
      </c>
      <c r="B1420">
        <v>114</v>
      </c>
      <c r="C1420">
        <v>34000000</v>
      </c>
      <c r="D1420">
        <v>6543194</v>
      </c>
      <c r="E1420" t="s">
        <v>25575</v>
      </c>
      <c r="F1420" t="s">
        <v>37</v>
      </c>
      <c r="G1420" t="s">
        <v>38</v>
      </c>
      <c r="H1420">
        <v>5.6</v>
      </c>
      <c r="I1420" t="s">
        <v>953</v>
      </c>
      <c r="J1420" t="s">
        <v>3409</v>
      </c>
      <c r="K1420" t="s">
        <v>19711</v>
      </c>
    </row>
    <row r="1421" spans="1:13" x14ac:dyDescent="0.35">
      <c r="A1421" t="s">
        <v>4628</v>
      </c>
      <c r="B1421">
        <v>105</v>
      </c>
      <c r="C1421">
        <v>35000000</v>
      </c>
      <c r="D1421">
        <v>13101142</v>
      </c>
      <c r="E1421" t="s">
        <v>25576</v>
      </c>
      <c r="F1421" t="s">
        <v>37</v>
      </c>
      <c r="G1421" t="s">
        <v>38</v>
      </c>
      <c r="H1421">
        <v>5.7</v>
      </c>
      <c r="I1421" t="s">
        <v>1671</v>
      </c>
      <c r="J1421" t="s">
        <v>19711</v>
      </c>
      <c r="K1421" t="s">
        <v>27948</v>
      </c>
    </row>
    <row r="1422" spans="1:13" x14ac:dyDescent="0.35">
      <c r="A1422" t="s">
        <v>6667</v>
      </c>
      <c r="B1422">
        <v>141</v>
      </c>
      <c r="C1422">
        <v>35000000</v>
      </c>
      <c r="D1422">
        <v>8324748</v>
      </c>
      <c r="E1422" t="s">
        <v>25577</v>
      </c>
      <c r="F1422" t="s">
        <v>37</v>
      </c>
      <c r="G1422" t="s">
        <v>56</v>
      </c>
      <c r="H1422">
        <v>7.1</v>
      </c>
      <c r="I1422" t="s">
        <v>13307</v>
      </c>
      <c r="J1422" t="s">
        <v>3409</v>
      </c>
      <c r="K1422" t="s">
        <v>22704</v>
      </c>
    </row>
    <row r="1423" spans="1:13" x14ac:dyDescent="0.35">
      <c r="A1423" t="s">
        <v>3891</v>
      </c>
      <c r="B1423">
        <v>138</v>
      </c>
      <c r="C1423">
        <v>40000000</v>
      </c>
      <c r="D1423">
        <v>141340178</v>
      </c>
      <c r="E1423" t="s">
        <v>25578</v>
      </c>
      <c r="F1423" t="s">
        <v>37</v>
      </c>
      <c r="G1423" t="s">
        <v>38</v>
      </c>
      <c r="H1423">
        <v>7.6</v>
      </c>
      <c r="I1423" t="s">
        <v>3409</v>
      </c>
      <c r="J1423" t="s">
        <v>10413</v>
      </c>
    </row>
    <row r="1424" spans="1:13" x14ac:dyDescent="0.35">
      <c r="A1424" t="s">
        <v>3444</v>
      </c>
      <c r="B1424">
        <v>101</v>
      </c>
      <c r="C1424">
        <v>33000000</v>
      </c>
      <c r="D1424">
        <v>51758599</v>
      </c>
      <c r="E1424" t="s">
        <v>25579</v>
      </c>
      <c r="F1424" t="s">
        <v>37</v>
      </c>
      <c r="G1424" t="s">
        <v>38</v>
      </c>
      <c r="H1424">
        <v>5.5</v>
      </c>
      <c r="I1424" t="s">
        <v>1325</v>
      </c>
      <c r="J1424" t="s">
        <v>1671</v>
      </c>
      <c r="K1424" t="s">
        <v>27949</v>
      </c>
      <c r="L1424" t="s">
        <v>3409</v>
      </c>
      <c r="M1424" t="s">
        <v>10413</v>
      </c>
    </row>
    <row r="1425" spans="1:13" x14ac:dyDescent="0.35">
      <c r="A1425" t="s">
        <v>1575</v>
      </c>
      <c r="B1425">
        <v>99</v>
      </c>
      <c r="C1425">
        <v>30000000</v>
      </c>
      <c r="D1425">
        <v>117559438</v>
      </c>
      <c r="E1425" t="s">
        <v>25580</v>
      </c>
      <c r="F1425" t="s">
        <v>37</v>
      </c>
      <c r="G1425" t="s">
        <v>38</v>
      </c>
      <c r="H1425">
        <v>5.0999999999999996</v>
      </c>
      <c r="I1425" t="s">
        <v>1325</v>
      </c>
      <c r="J1425" t="s">
        <v>1671</v>
      </c>
      <c r="K1425" t="s">
        <v>27949</v>
      </c>
    </row>
    <row r="1426" spans="1:13" x14ac:dyDescent="0.35">
      <c r="A1426" t="s">
        <v>7823</v>
      </c>
      <c r="B1426">
        <v>85</v>
      </c>
      <c r="C1426">
        <v>34000000</v>
      </c>
      <c r="D1426">
        <v>4091</v>
      </c>
      <c r="E1426" t="s">
        <v>25581</v>
      </c>
      <c r="F1426" t="s">
        <v>37</v>
      </c>
      <c r="G1426" t="s">
        <v>584</v>
      </c>
      <c r="H1426">
        <v>6.3</v>
      </c>
      <c r="I1426" t="s">
        <v>953</v>
      </c>
      <c r="J1426" t="s">
        <v>11526</v>
      </c>
      <c r="K1426" t="s">
        <v>1671</v>
      </c>
      <c r="L1426" t="s">
        <v>18089</v>
      </c>
      <c r="M1426" t="s">
        <v>1266</v>
      </c>
    </row>
    <row r="1427" spans="1:13" x14ac:dyDescent="0.35">
      <c r="A1427" t="s">
        <v>7829</v>
      </c>
      <c r="B1427">
        <v>89</v>
      </c>
      <c r="C1427">
        <v>30000000</v>
      </c>
      <c r="D1427">
        <v>21426805</v>
      </c>
      <c r="E1427" t="s">
        <v>25582</v>
      </c>
      <c r="F1427" t="s">
        <v>37</v>
      </c>
      <c r="G1427" t="s">
        <v>38</v>
      </c>
      <c r="H1427">
        <v>4.9000000000000004</v>
      </c>
      <c r="I1427" t="s">
        <v>1325</v>
      </c>
      <c r="J1427" t="s">
        <v>953</v>
      </c>
      <c r="K1427" t="s">
        <v>6403</v>
      </c>
      <c r="L1427" t="s">
        <v>12332</v>
      </c>
      <c r="M1427" t="s">
        <v>10413</v>
      </c>
    </row>
    <row r="1428" spans="1:13" x14ac:dyDescent="0.35">
      <c r="A1428" t="s">
        <v>7835</v>
      </c>
      <c r="B1428">
        <v>99</v>
      </c>
      <c r="C1428">
        <v>33000000</v>
      </c>
      <c r="D1428">
        <v>35057332</v>
      </c>
      <c r="E1428" t="s">
        <v>25583</v>
      </c>
      <c r="F1428" t="s">
        <v>37</v>
      </c>
      <c r="G1428" t="s">
        <v>38</v>
      </c>
      <c r="H1428">
        <v>6.5</v>
      </c>
      <c r="I1428" t="s">
        <v>3409</v>
      </c>
      <c r="J1428" t="s">
        <v>17378</v>
      </c>
      <c r="K1428" t="s">
        <v>19711</v>
      </c>
    </row>
    <row r="1429" spans="1:13" x14ac:dyDescent="0.35">
      <c r="A1429" t="s">
        <v>5861</v>
      </c>
      <c r="B1429">
        <v>105</v>
      </c>
      <c r="C1429">
        <v>33000000</v>
      </c>
      <c r="D1429">
        <v>34014398</v>
      </c>
      <c r="E1429" t="s">
        <v>25584</v>
      </c>
      <c r="F1429" t="s">
        <v>37</v>
      </c>
      <c r="G1429" t="s">
        <v>767</v>
      </c>
      <c r="H1429">
        <v>5.6</v>
      </c>
      <c r="I1429" t="s">
        <v>1325</v>
      </c>
      <c r="J1429" t="s">
        <v>953</v>
      </c>
      <c r="K1429" t="s">
        <v>27949</v>
      </c>
      <c r="L1429" t="s">
        <v>3409</v>
      </c>
      <c r="M1429" t="s">
        <v>10413</v>
      </c>
    </row>
    <row r="1430" spans="1:13" x14ac:dyDescent="0.35">
      <c r="A1430" t="s">
        <v>7847</v>
      </c>
      <c r="B1430">
        <v>97</v>
      </c>
      <c r="C1430">
        <v>33000000</v>
      </c>
      <c r="D1430">
        <v>28927720</v>
      </c>
      <c r="E1430" t="s">
        <v>25585</v>
      </c>
      <c r="F1430" t="s">
        <v>37</v>
      </c>
      <c r="G1430" t="s">
        <v>38</v>
      </c>
      <c r="H1430">
        <v>5.3</v>
      </c>
      <c r="I1430" t="s">
        <v>27949</v>
      </c>
      <c r="J1430" t="s">
        <v>6403</v>
      </c>
      <c r="K1430" t="s">
        <v>27947</v>
      </c>
      <c r="L1430" t="s">
        <v>10413</v>
      </c>
    </row>
    <row r="1431" spans="1:13" x14ac:dyDescent="0.35">
      <c r="A1431" t="s">
        <v>7852</v>
      </c>
      <c r="B1431">
        <v>140</v>
      </c>
      <c r="C1431">
        <v>33000000</v>
      </c>
      <c r="D1431">
        <v>33682273</v>
      </c>
      <c r="E1431" t="s">
        <v>25586</v>
      </c>
      <c r="F1431" t="s">
        <v>37</v>
      </c>
      <c r="G1431" t="s">
        <v>38</v>
      </c>
      <c r="H1431">
        <v>6.5</v>
      </c>
      <c r="I1431" t="s">
        <v>1325</v>
      </c>
      <c r="J1431" t="s">
        <v>27949</v>
      </c>
      <c r="K1431" t="s">
        <v>3409</v>
      </c>
      <c r="L1431" t="s">
        <v>10413</v>
      </c>
    </row>
    <row r="1432" spans="1:13" x14ac:dyDescent="0.35">
      <c r="A1432" t="s">
        <v>7858</v>
      </c>
      <c r="B1432">
        <v>118</v>
      </c>
      <c r="C1432">
        <v>10000000</v>
      </c>
      <c r="D1432">
        <v>4280577</v>
      </c>
      <c r="E1432" t="s">
        <v>25587</v>
      </c>
      <c r="F1432" t="s">
        <v>37</v>
      </c>
      <c r="G1432" t="s">
        <v>38</v>
      </c>
      <c r="H1432">
        <v>6.8</v>
      </c>
      <c r="I1432" t="s">
        <v>3409</v>
      </c>
      <c r="J1432" t="s">
        <v>19711</v>
      </c>
      <c r="K1432" t="s">
        <v>27948</v>
      </c>
    </row>
    <row r="1433" spans="1:13" x14ac:dyDescent="0.35">
      <c r="A1433" t="s">
        <v>7862</v>
      </c>
      <c r="B1433">
        <v>94</v>
      </c>
      <c r="C1433">
        <v>30000000</v>
      </c>
      <c r="D1433">
        <v>17120019</v>
      </c>
      <c r="E1433" t="s">
        <v>25588</v>
      </c>
      <c r="F1433" t="s">
        <v>37</v>
      </c>
      <c r="G1433" t="s">
        <v>38</v>
      </c>
      <c r="H1433">
        <v>6.5</v>
      </c>
      <c r="I1433" t="s">
        <v>1325</v>
      </c>
      <c r="J1433" t="s">
        <v>27949</v>
      </c>
      <c r="K1433" t="s">
        <v>10413</v>
      </c>
    </row>
    <row r="1434" spans="1:13" x14ac:dyDescent="0.35">
      <c r="A1434" t="s">
        <v>371</v>
      </c>
      <c r="B1434">
        <v>124</v>
      </c>
      <c r="C1434">
        <v>38000000</v>
      </c>
      <c r="D1434">
        <v>8406264</v>
      </c>
      <c r="E1434" t="s">
        <v>25589</v>
      </c>
      <c r="F1434" t="s">
        <v>37</v>
      </c>
      <c r="G1434" t="s">
        <v>38</v>
      </c>
      <c r="H1434">
        <v>6</v>
      </c>
      <c r="I1434" t="s">
        <v>1671</v>
      </c>
      <c r="J1434" t="s">
        <v>3409</v>
      </c>
      <c r="K1434" t="s">
        <v>19711</v>
      </c>
    </row>
    <row r="1435" spans="1:13" x14ac:dyDescent="0.35">
      <c r="A1435" t="s">
        <v>7870</v>
      </c>
      <c r="B1435">
        <v>134</v>
      </c>
      <c r="C1435">
        <v>32500000</v>
      </c>
      <c r="D1435">
        <v>309125409</v>
      </c>
      <c r="E1435" t="s">
        <v>25590</v>
      </c>
      <c r="F1435" t="s">
        <v>37</v>
      </c>
      <c r="G1435" t="s">
        <v>38</v>
      </c>
      <c r="H1435">
        <v>8.4</v>
      </c>
      <c r="I1435" t="s">
        <v>1325</v>
      </c>
      <c r="J1435" t="s">
        <v>953</v>
      </c>
      <c r="K1435" t="s">
        <v>1266</v>
      </c>
      <c r="L1435" t="s">
        <v>12332</v>
      </c>
    </row>
    <row r="1436" spans="1:13" x14ac:dyDescent="0.35">
      <c r="A1436" t="s">
        <v>7875</v>
      </c>
      <c r="B1436">
        <v>113</v>
      </c>
      <c r="C1436">
        <v>30000000</v>
      </c>
      <c r="D1436">
        <v>10955425</v>
      </c>
      <c r="E1436" t="s">
        <v>25591</v>
      </c>
      <c r="F1436" t="s">
        <v>37</v>
      </c>
      <c r="G1436" t="s">
        <v>56</v>
      </c>
      <c r="H1436">
        <v>6</v>
      </c>
      <c r="I1436" t="s">
        <v>1325</v>
      </c>
      <c r="J1436" t="s">
        <v>12332</v>
      </c>
      <c r="K1436" t="s">
        <v>10413</v>
      </c>
    </row>
    <row r="1437" spans="1:13" x14ac:dyDescent="0.35">
      <c r="A1437" t="s">
        <v>6620</v>
      </c>
      <c r="B1437">
        <v>124</v>
      </c>
      <c r="C1437">
        <v>32000000</v>
      </c>
      <c r="D1437">
        <v>34180954</v>
      </c>
      <c r="E1437" t="s">
        <v>25592</v>
      </c>
      <c r="F1437" t="s">
        <v>37</v>
      </c>
      <c r="G1437" t="s">
        <v>38</v>
      </c>
      <c r="H1437">
        <v>7.6</v>
      </c>
      <c r="I1437" t="s">
        <v>3409</v>
      </c>
      <c r="J1437" t="s">
        <v>19711</v>
      </c>
    </row>
    <row r="1438" spans="1:13" x14ac:dyDescent="0.35">
      <c r="A1438" t="s">
        <v>250</v>
      </c>
      <c r="B1438">
        <v>97</v>
      </c>
      <c r="C1438">
        <v>33000000</v>
      </c>
      <c r="D1438">
        <v>173381405</v>
      </c>
      <c r="E1438" t="s">
        <v>25593</v>
      </c>
      <c r="F1438" t="s">
        <v>37</v>
      </c>
      <c r="G1438" t="s">
        <v>38</v>
      </c>
      <c r="H1438">
        <v>6.9</v>
      </c>
      <c r="I1438" t="s">
        <v>1671</v>
      </c>
      <c r="J1438" t="s">
        <v>18089</v>
      </c>
      <c r="K1438" t="s">
        <v>1266</v>
      </c>
      <c r="L1438" t="s">
        <v>19711</v>
      </c>
    </row>
    <row r="1439" spans="1:13" x14ac:dyDescent="0.35">
      <c r="A1439" t="s">
        <v>703</v>
      </c>
      <c r="B1439">
        <v>123</v>
      </c>
      <c r="C1439">
        <v>32000000</v>
      </c>
      <c r="D1439">
        <v>104632573</v>
      </c>
      <c r="E1439" t="s">
        <v>25594</v>
      </c>
      <c r="F1439" t="s">
        <v>37</v>
      </c>
      <c r="G1439" t="s">
        <v>38</v>
      </c>
      <c r="H1439">
        <v>6.4</v>
      </c>
      <c r="I1439" t="s">
        <v>3409</v>
      </c>
      <c r="J1439" t="s">
        <v>1266</v>
      </c>
      <c r="K1439" t="s">
        <v>19711</v>
      </c>
      <c r="L1439" t="s">
        <v>12332</v>
      </c>
    </row>
    <row r="1440" spans="1:13" x14ac:dyDescent="0.35">
      <c r="A1440" t="s">
        <v>4107</v>
      </c>
      <c r="B1440">
        <v>99</v>
      </c>
      <c r="C1440">
        <v>35000000</v>
      </c>
      <c r="D1440">
        <v>81150692</v>
      </c>
      <c r="E1440" t="s">
        <v>25595</v>
      </c>
      <c r="F1440" t="s">
        <v>37</v>
      </c>
      <c r="G1440" t="s">
        <v>268</v>
      </c>
      <c r="H1440">
        <v>5.0999999999999996</v>
      </c>
      <c r="I1440" t="s">
        <v>953</v>
      </c>
      <c r="J1440" t="s">
        <v>1671</v>
      </c>
      <c r="K1440" t="s">
        <v>18089</v>
      </c>
      <c r="L1440" t="s">
        <v>27948</v>
      </c>
    </row>
    <row r="1441" spans="1:12" x14ac:dyDescent="0.35">
      <c r="A1441" t="s">
        <v>1058</v>
      </c>
      <c r="B1441">
        <v>101</v>
      </c>
      <c r="C1441">
        <v>32000000</v>
      </c>
      <c r="D1441">
        <v>60328558</v>
      </c>
      <c r="E1441" t="s">
        <v>25596</v>
      </c>
      <c r="F1441" t="s">
        <v>37</v>
      </c>
      <c r="G1441" t="s">
        <v>38</v>
      </c>
      <c r="H1441">
        <v>7</v>
      </c>
      <c r="I1441" t="s">
        <v>1671</v>
      </c>
      <c r="J1441" t="s">
        <v>3409</v>
      </c>
      <c r="K1441" t="s">
        <v>1266</v>
      </c>
    </row>
    <row r="1442" spans="1:12" x14ac:dyDescent="0.35">
      <c r="A1442" t="s">
        <v>7905</v>
      </c>
      <c r="B1442">
        <v>92</v>
      </c>
      <c r="C1442">
        <v>32000000</v>
      </c>
      <c r="D1442">
        <v>80197993</v>
      </c>
      <c r="E1442" t="s">
        <v>25597</v>
      </c>
      <c r="F1442" t="s">
        <v>37</v>
      </c>
      <c r="G1442" t="s">
        <v>767</v>
      </c>
      <c r="H1442">
        <v>5.7</v>
      </c>
      <c r="I1442" t="s">
        <v>1671</v>
      </c>
      <c r="J1442" t="s">
        <v>18089</v>
      </c>
      <c r="K1442" t="s">
        <v>27948</v>
      </c>
    </row>
    <row r="1443" spans="1:12" x14ac:dyDescent="0.35">
      <c r="A1443" t="s">
        <v>969</v>
      </c>
      <c r="B1443">
        <v>131</v>
      </c>
      <c r="C1443">
        <v>32500000</v>
      </c>
      <c r="D1443">
        <v>169076745</v>
      </c>
      <c r="E1443" t="s">
        <v>25598</v>
      </c>
      <c r="F1443" t="s">
        <v>37</v>
      </c>
      <c r="G1443" t="s">
        <v>38</v>
      </c>
      <c r="H1443">
        <v>6.8</v>
      </c>
      <c r="I1443" t="s">
        <v>1671</v>
      </c>
      <c r="J1443" t="s">
        <v>19711</v>
      </c>
    </row>
    <row r="1444" spans="1:12" x14ac:dyDescent="0.35">
      <c r="A1444" t="s">
        <v>6176</v>
      </c>
      <c r="B1444">
        <v>107</v>
      </c>
      <c r="C1444">
        <v>32000000</v>
      </c>
      <c r="D1444">
        <v>101470202</v>
      </c>
      <c r="E1444" t="s">
        <v>25599</v>
      </c>
      <c r="F1444" t="s">
        <v>37</v>
      </c>
      <c r="G1444" t="s">
        <v>38</v>
      </c>
      <c r="H1444">
        <v>6.7</v>
      </c>
      <c r="I1444" t="s">
        <v>1671</v>
      </c>
      <c r="J1444" t="s">
        <v>1266</v>
      </c>
    </row>
    <row r="1445" spans="1:12" x14ac:dyDescent="0.35">
      <c r="A1445" t="s">
        <v>7919</v>
      </c>
      <c r="B1445">
        <v>103</v>
      </c>
      <c r="C1445">
        <v>29000000</v>
      </c>
      <c r="D1445">
        <v>50041732</v>
      </c>
      <c r="E1445" t="s">
        <v>25600</v>
      </c>
      <c r="F1445" t="s">
        <v>37</v>
      </c>
      <c r="G1445" t="s">
        <v>38</v>
      </c>
      <c r="H1445">
        <v>6.2</v>
      </c>
      <c r="I1445" t="s">
        <v>6403</v>
      </c>
    </row>
    <row r="1446" spans="1:12" x14ac:dyDescent="0.35">
      <c r="A1446" t="s">
        <v>7785</v>
      </c>
      <c r="B1446">
        <v>129</v>
      </c>
      <c r="C1446">
        <v>32000000</v>
      </c>
      <c r="D1446">
        <v>48814909</v>
      </c>
      <c r="E1446" t="s">
        <v>25601</v>
      </c>
      <c r="F1446" t="s">
        <v>37</v>
      </c>
      <c r="G1446" t="s">
        <v>38</v>
      </c>
      <c r="H1446">
        <v>7.2</v>
      </c>
      <c r="I1446" t="s">
        <v>13307</v>
      </c>
      <c r="J1446" t="s">
        <v>3409</v>
      </c>
    </row>
    <row r="1447" spans="1:12" x14ac:dyDescent="0.35">
      <c r="A1447" t="s">
        <v>7926</v>
      </c>
      <c r="B1447">
        <v>107</v>
      </c>
      <c r="C1447">
        <v>20000000</v>
      </c>
      <c r="D1447">
        <v>57744720</v>
      </c>
      <c r="E1447" t="s">
        <v>25602</v>
      </c>
      <c r="F1447" t="s">
        <v>37</v>
      </c>
      <c r="G1447" t="s">
        <v>38</v>
      </c>
      <c r="H1447">
        <v>6.2</v>
      </c>
      <c r="I1447" t="s">
        <v>1325</v>
      </c>
      <c r="J1447" t="s">
        <v>27949</v>
      </c>
      <c r="K1447" t="s">
        <v>10413</v>
      </c>
    </row>
    <row r="1448" spans="1:12" x14ac:dyDescent="0.35">
      <c r="A1448" t="s">
        <v>7930</v>
      </c>
      <c r="B1448">
        <v>89</v>
      </c>
      <c r="C1448">
        <v>35000000</v>
      </c>
      <c r="D1448">
        <v>21784432</v>
      </c>
      <c r="E1448" t="s">
        <v>25603</v>
      </c>
      <c r="F1448" t="s">
        <v>37</v>
      </c>
      <c r="G1448" t="s">
        <v>38</v>
      </c>
      <c r="H1448">
        <v>5.6</v>
      </c>
      <c r="I1448" t="s">
        <v>1671</v>
      </c>
    </row>
    <row r="1449" spans="1:12" x14ac:dyDescent="0.35">
      <c r="A1449" t="s">
        <v>4987</v>
      </c>
      <c r="B1449">
        <v>113</v>
      </c>
      <c r="C1449">
        <v>32000000</v>
      </c>
      <c r="D1449">
        <v>37911876</v>
      </c>
      <c r="E1449" t="s">
        <v>25604</v>
      </c>
      <c r="F1449" t="s">
        <v>37</v>
      </c>
      <c r="G1449" t="s">
        <v>38</v>
      </c>
      <c r="H1449">
        <v>4.4000000000000004</v>
      </c>
      <c r="I1449" t="s">
        <v>1325</v>
      </c>
      <c r="J1449" t="s">
        <v>1671</v>
      </c>
      <c r="K1449" t="s">
        <v>27949</v>
      </c>
    </row>
    <row r="1450" spans="1:12" x14ac:dyDescent="0.35">
      <c r="A1450" t="s">
        <v>728</v>
      </c>
      <c r="B1450">
        <v>93</v>
      </c>
      <c r="C1450">
        <v>32000000</v>
      </c>
      <c r="D1450">
        <v>54696902</v>
      </c>
      <c r="E1450" t="s">
        <v>25605</v>
      </c>
      <c r="F1450" t="s">
        <v>37</v>
      </c>
      <c r="G1450" t="s">
        <v>38</v>
      </c>
      <c r="H1450">
        <v>7.5</v>
      </c>
      <c r="I1450" t="s">
        <v>27947</v>
      </c>
      <c r="J1450" t="s">
        <v>12332</v>
      </c>
      <c r="K1450" t="s">
        <v>10413</v>
      </c>
    </row>
    <row r="1451" spans="1:12" x14ac:dyDescent="0.35">
      <c r="A1451" t="s">
        <v>5087</v>
      </c>
      <c r="B1451">
        <v>120</v>
      </c>
      <c r="C1451">
        <v>32000000</v>
      </c>
      <c r="D1451">
        <v>36733909</v>
      </c>
      <c r="E1451" t="s">
        <v>25606</v>
      </c>
      <c r="F1451" t="s">
        <v>37</v>
      </c>
      <c r="G1451" t="s">
        <v>38</v>
      </c>
      <c r="H1451">
        <v>7.1</v>
      </c>
      <c r="I1451" t="s">
        <v>953</v>
      </c>
      <c r="J1451" t="s">
        <v>13307</v>
      </c>
      <c r="K1451" t="s">
        <v>3409</v>
      </c>
      <c r="L1451" t="s">
        <v>10413</v>
      </c>
    </row>
    <row r="1452" spans="1:12" x14ac:dyDescent="0.35">
      <c r="A1452" t="s">
        <v>1324</v>
      </c>
      <c r="B1452">
        <v>98</v>
      </c>
      <c r="C1452">
        <v>32000000</v>
      </c>
      <c r="D1452">
        <v>35063732</v>
      </c>
      <c r="E1452" t="s">
        <v>25607</v>
      </c>
      <c r="F1452" t="s">
        <v>37</v>
      </c>
      <c r="G1452" t="s">
        <v>38</v>
      </c>
      <c r="H1452">
        <v>6.4</v>
      </c>
      <c r="I1452" t="s">
        <v>27947</v>
      </c>
      <c r="J1452" t="s">
        <v>10413</v>
      </c>
    </row>
    <row r="1453" spans="1:12" x14ac:dyDescent="0.35">
      <c r="A1453" t="s">
        <v>4176</v>
      </c>
      <c r="B1453">
        <v>105</v>
      </c>
      <c r="C1453">
        <v>33000000</v>
      </c>
      <c r="D1453">
        <v>99462</v>
      </c>
      <c r="E1453" t="s">
        <v>25608</v>
      </c>
      <c r="F1453" t="s">
        <v>37</v>
      </c>
      <c r="G1453" t="s">
        <v>1465</v>
      </c>
      <c r="H1453">
        <v>7.1</v>
      </c>
      <c r="I1453" t="s">
        <v>1325</v>
      </c>
      <c r="J1453" t="s">
        <v>953</v>
      </c>
      <c r="K1453" t="s">
        <v>3409</v>
      </c>
      <c r="L1453" t="s">
        <v>18089</v>
      </c>
    </row>
    <row r="1454" spans="1:12" x14ac:dyDescent="0.35">
      <c r="A1454" t="s">
        <v>6839</v>
      </c>
      <c r="B1454">
        <v>98</v>
      </c>
      <c r="C1454">
        <v>32000000</v>
      </c>
      <c r="D1454">
        <v>32701088</v>
      </c>
      <c r="E1454" t="s">
        <v>25609</v>
      </c>
      <c r="F1454" t="s">
        <v>37</v>
      </c>
      <c r="G1454" t="s">
        <v>38</v>
      </c>
      <c r="H1454">
        <v>6.9</v>
      </c>
      <c r="I1454" t="s">
        <v>3409</v>
      </c>
      <c r="J1454" t="s">
        <v>18089</v>
      </c>
      <c r="K1454" t="s">
        <v>27948</v>
      </c>
    </row>
    <row r="1455" spans="1:12" x14ac:dyDescent="0.35">
      <c r="A1455" t="s">
        <v>5403</v>
      </c>
      <c r="B1455">
        <v>96</v>
      </c>
      <c r="C1455">
        <v>32000000</v>
      </c>
      <c r="D1455">
        <v>31493782</v>
      </c>
      <c r="E1455" t="s">
        <v>25610</v>
      </c>
      <c r="F1455" t="s">
        <v>37</v>
      </c>
      <c r="G1455" t="s">
        <v>38</v>
      </c>
      <c r="H1455">
        <v>7.5</v>
      </c>
      <c r="I1455" t="s">
        <v>27949</v>
      </c>
      <c r="J1455" t="s">
        <v>3409</v>
      </c>
      <c r="K1455" t="s">
        <v>10413</v>
      </c>
    </row>
    <row r="1456" spans="1:12" x14ac:dyDescent="0.35">
      <c r="A1456" t="s">
        <v>1114</v>
      </c>
      <c r="B1456">
        <v>87</v>
      </c>
      <c r="C1456">
        <v>32000000</v>
      </c>
      <c r="D1456">
        <v>43095600</v>
      </c>
      <c r="E1456" t="s">
        <v>25611</v>
      </c>
      <c r="F1456" t="s">
        <v>37</v>
      </c>
      <c r="G1456" t="s">
        <v>1465</v>
      </c>
      <c r="H1456">
        <v>6.3</v>
      </c>
      <c r="I1456" t="s">
        <v>1325</v>
      </c>
      <c r="J1456" t="s">
        <v>27949</v>
      </c>
      <c r="K1456" t="s">
        <v>10413</v>
      </c>
    </row>
    <row r="1457" spans="1:14" x14ac:dyDescent="0.35">
      <c r="A1457" t="s">
        <v>79</v>
      </c>
      <c r="B1457">
        <v>107</v>
      </c>
      <c r="C1457">
        <v>32000000</v>
      </c>
      <c r="D1457">
        <v>18636537</v>
      </c>
      <c r="E1457" t="s">
        <v>25612</v>
      </c>
      <c r="F1457" t="s">
        <v>37</v>
      </c>
      <c r="G1457" t="s">
        <v>677</v>
      </c>
      <c r="H1457">
        <v>6.4</v>
      </c>
      <c r="I1457" t="s">
        <v>1325</v>
      </c>
      <c r="J1457" t="s">
        <v>10413</v>
      </c>
      <c r="K1457" t="s">
        <v>15011</v>
      </c>
    </row>
    <row r="1458" spans="1:14" x14ac:dyDescent="0.35">
      <c r="A1458" t="s">
        <v>5867</v>
      </c>
      <c r="B1458">
        <v>90</v>
      </c>
      <c r="C1458">
        <v>28000000</v>
      </c>
      <c r="D1458">
        <v>17848322</v>
      </c>
      <c r="E1458" t="s">
        <v>25613</v>
      </c>
      <c r="F1458" t="s">
        <v>37</v>
      </c>
      <c r="G1458" t="s">
        <v>7987</v>
      </c>
      <c r="H1458">
        <v>5.9</v>
      </c>
      <c r="I1458" t="s">
        <v>1671</v>
      </c>
      <c r="J1458" t="s">
        <v>19711</v>
      </c>
    </row>
    <row r="1459" spans="1:14" x14ac:dyDescent="0.35">
      <c r="A1459" t="s">
        <v>487</v>
      </c>
      <c r="B1459">
        <v>121</v>
      </c>
      <c r="C1459">
        <v>55000000</v>
      </c>
      <c r="D1459">
        <v>16640210</v>
      </c>
      <c r="E1459" t="s">
        <v>25614</v>
      </c>
      <c r="F1459" t="s">
        <v>37</v>
      </c>
      <c r="G1459" t="s">
        <v>38</v>
      </c>
      <c r="H1459">
        <v>6.8</v>
      </c>
      <c r="I1459" t="s">
        <v>3409</v>
      </c>
      <c r="J1459" t="s">
        <v>10413</v>
      </c>
    </row>
    <row r="1460" spans="1:14" x14ac:dyDescent="0.35">
      <c r="A1460" t="s">
        <v>7993</v>
      </c>
      <c r="B1460">
        <v>119</v>
      </c>
      <c r="C1460">
        <v>32000000</v>
      </c>
      <c r="D1460">
        <v>13763130</v>
      </c>
      <c r="E1460" t="s">
        <v>25615</v>
      </c>
      <c r="F1460" t="s">
        <v>37</v>
      </c>
      <c r="G1460" t="s">
        <v>38</v>
      </c>
      <c r="H1460">
        <v>6.3</v>
      </c>
      <c r="I1460" t="s">
        <v>1325</v>
      </c>
      <c r="J1460" t="s">
        <v>27949</v>
      </c>
      <c r="K1460" t="s">
        <v>12332</v>
      </c>
      <c r="L1460" t="s">
        <v>10413</v>
      </c>
    </row>
    <row r="1461" spans="1:14" x14ac:dyDescent="0.35">
      <c r="A1461" t="s">
        <v>7997</v>
      </c>
      <c r="B1461">
        <v>107</v>
      </c>
      <c r="C1461">
        <v>35000000</v>
      </c>
      <c r="D1461">
        <v>10956379</v>
      </c>
      <c r="E1461" t="s">
        <v>25616</v>
      </c>
      <c r="F1461" t="s">
        <v>37</v>
      </c>
      <c r="G1461" t="s">
        <v>5694</v>
      </c>
      <c r="H1461">
        <v>3.6</v>
      </c>
      <c r="I1461" t="s">
        <v>1325</v>
      </c>
      <c r="J1461" t="s">
        <v>3409</v>
      </c>
      <c r="K1461" t="s">
        <v>1266</v>
      </c>
      <c r="L1461" t="s">
        <v>6403</v>
      </c>
      <c r="M1461" t="s">
        <v>10413</v>
      </c>
    </row>
    <row r="1462" spans="1:14" x14ac:dyDescent="0.35">
      <c r="A1462" t="s">
        <v>6997</v>
      </c>
      <c r="B1462">
        <v>110</v>
      </c>
      <c r="C1462">
        <v>30000000</v>
      </c>
      <c r="D1462">
        <v>4357000</v>
      </c>
      <c r="E1462" t="s">
        <v>25617</v>
      </c>
      <c r="F1462" t="s">
        <v>37</v>
      </c>
      <c r="G1462" t="s">
        <v>38</v>
      </c>
      <c r="H1462">
        <v>5.3</v>
      </c>
      <c r="I1462" t="s">
        <v>1671</v>
      </c>
      <c r="J1462" t="s">
        <v>18089</v>
      </c>
      <c r="K1462" t="s">
        <v>1266</v>
      </c>
    </row>
    <row r="1463" spans="1:14" x14ac:dyDescent="0.35">
      <c r="A1463" t="s">
        <v>8006</v>
      </c>
      <c r="B1463">
        <v>100</v>
      </c>
      <c r="C1463">
        <v>30000000</v>
      </c>
      <c r="D1463">
        <v>22525921</v>
      </c>
      <c r="E1463" t="s">
        <v>25618</v>
      </c>
      <c r="F1463" t="s">
        <v>37</v>
      </c>
      <c r="G1463" t="s">
        <v>38</v>
      </c>
      <c r="H1463">
        <v>5.9</v>
      </c>
      <c r="I1463" t="s">
        <v>1671</v>
      </c>
    </row>
    <row r="1464" spans="1:14" x14ac:dyDescent="0.35">
      <c r="A1464" t="s">
        <v>1776</v>
      </c>
      <c r="B1464">
        <v>75</v>
      </c>
      <c r="C1464">
        <v>32000000</v>
      </c>
      <c r="D1464">
        <v>3562749</v>
      </c>
      <c r="E1464" t="s">
        <v>25619</v>
      </c>
      <c r="F1464" t="s">
        <v>37</v>
      </c>
      <c r="G1464" t="s">
        <v>38</v>
      </c>
      <c r="H1464">
        <v>6.9</v>
      </c>
      <c r="I1464" t="s">
        <v>11526</v>
      </c>
      <c r="J1464" t="s">
        <v>1671</v>
      </c>
      <c r="K1464" t="s">
        <v>18089</v>
      </c>
      <c r="L1464" t="s">
        <v>1266</v>
      </c>
      <c r="M1464" t="s">
        <v>17378</v>
      </c>
    </row>
    <row r="1465" spans="1:14" x14ac:dyDescent="0.35">
      <c r="A1465" t="s">
        <v>8015</v>
      </c>
      <c r="B1465">
        <v>132</v>
      </c>
      <c r="C1465">
        <v>32000000</v>
      </c>
      <c r="D1465">
        <v>2899970</v>
      </c>
      <c r="E1465" t="s">
        <v>25620</v>
      </c>
      <c r="F1465" t="s">
        <v>37</v>
      </c>
      <c r="G1465" t="s">
        <v>38</v>
      </c>
      <c r="H1465">
        <v>6.9</v>
      </c>
      <c r="I1465" t="s">
        <v>3409</v>
      </c>
    </row>
    <row r="1466" spans="1:14" x14ac:dyDescent="0.35">
      <c r="A1466" t="s">
        <v>1526</v>
      </c>
      <c r="B1466">
        <v>105</v>
      </c>
      <c r="C1466">
        <v>32000000</v>
      </c>
      <c r="D1466">
        <v>1304837</v>
      </c>
      <c r="E1466" t="s">
        <v>25621</v>
      </c>
      <c r="F1466" t="s">
        <v>37</v>
      </c>
      <c r="G1466" t="s">
        <v>38</v>
      </c>
      <c r="H1466">
        <v>6.1</v>
      </c>
      <c r="I1466" t="s">
        <v>3409</v>
      </c>
      <c r="J1466" t="s">
        <v>27947</v>
      </c>
      <c r="K1466" t="s">
        <v>10413</v>
      </c>
    </row>
    <row r="1467" spans="1:14" x14ac:dyDescent="0.35">
      <c r="A1467" t="s">
        <v>4850</v>
      </c>
      <c r="B1467">
        <v>289</v>
      </c>
      <c r="C1467">
        <v>31500000</v>
      </c>
      <c r="D1467">
        <v>78800000</v>
      </c>
      <c r="E1467" t="s">
        <v>25622</v>
      </c>
      <c r="F1467" t="s">
        <v>37</v>
      </c>
      <c r="G1467" t="s">
        <v>38</v>
      </c>
      <c r="H1467">
        <v>8.5</v>
      </c>
      <c r="I1467" t="s">
        <v>3409</v>
      </c>
      <c r="J1467" t="s">
        <v>25958</v>
      </c>
    </row>
    <row r="1468" spans="1:14" x14ac:dyDescent="0.35">
      <c r="A1468" t="s">
        <v>8032</v>
      </c>
      <c r="B1468">
        <v>102</v>
      </c>
      <c r="C1468">
        <v>32000000</v>
      </c>
      <c r="D1468">
        <v>17797316</v>
      </c>
      <c r="E1468" t="s">
        <v>25623</v>
      </c>
      <c r="F1468" t="s">
        <v>37</v>
      </c>
      <c r="G1468" t="s">
        <v>38</v>
      </c>
      <c r="H1468">
        <v>6.3</v>
      </c>
      <c r="I1468" t="s">
        <v>1671</v>
      </c>
      <c r="J1468" t="s">
        <v>19711</v>
      </c>
    </row>
    <row r="1469" spans="1:14" x14ac:dyDescent="0.35">
      <c r="A1469" t="s">
        <v>4437</v>
      </c>
      <c r="B1469">
        <v>143</v>
      </c>
      <c r="C1469">
        <v>6500000</v>
      </c>
      <c r="D1469">
        <v>82528097</v>
      </c>
      <c r="E1469" t="s">
        <v>25624</v>
      </c>
      <c r="F1469" t="s">
        <v>37</v>
      </c>
      <c r="G1469" t="s">
        <v>38</v>
      </c>
      <c r="H1469">
        <v>7.3</v>
      </c>
      <c r="I1469" t="s">
        <v>3409</v>
      </c>
      <c r="J1469" t="s">
        <v>17378</v>
      </c>
    </row>
    <row r="1470" spans="1:14" x14ac:dyDescent="0.35">
      <c r="A1470" t="s">
        <v>8040</v>
      </c>
      <c r="B1470">
        <v>113</v>
      </c>
      <c r="C1470">
        <v>31500000</v>
      </c>
      <c r="D1470">
        <v>14268533</v>
      </c>
      <c r="E1470" t="s">
        <v>25625</v>
      </c>
      <c r="F1470" t="s">
        <v>37</v>
      </c>
      <c r="G1470" t="s">
        <v>56</v>
      </c>
      <c r="H1470">
        <v>6.3</v>
      </c>
      <c r="I1470" t="s">
        <v>1325</v>
      </c>
      <c r="J1470" t="s">
        <v>27949</v>
      </c>
      <c r="K1470" t="s">
        <v>3409</v>
      </c>
      <c r="L1470" t="s">
        <v>27947</v>
      </c>
      <c r="M1470" t="s">
        <v>12332</v>
      </c>
      <c r="N1470" t="s">
        <v>10413</v>
      </c>
    </row>
    <row r="1471" spans="1:14" x14ac:dyDescent="0.35">
      <c r="A1471" t="s">
        <v>2213</v>
      </c>
      <c r="B1471">
        <v>161</v>
      </c>
      <c r="C1471">
        <v>31000000</v>
      </c>
      <c r="D1471">
        <v>87100000</v>
      </c>
      <c r="E1471" t="s">
        <v>25626</v>
      </c>
      <c r="F1471" t="s">
        <v>37</v>
      </c>
      <c r="G1471" t="s">
        <v>38</v>
      </c>
      <c r="H1471">
        <v>7.2</v>
      </c>
      <c r="I1471" t="s">
        <v>13307</v>
      </c>
      <c r="J1471" t="s">
        <v>3409</v>
      </c>
      <c r="K1471" t="s">
        <v>19711</v>
      </c>
    </row>
    <row r="1472" spans="1:14" x14ac:dyDescent="0.35">
      <c r="A1472" t="s">
        <v>435</v>
      </c>
      <c r="B1472">
        <v>138</v>
      </c>
      <c r="C1472">
        <v>31000000</v>
      </c>
      <c r="D1472">
        <v>93749203</v>
      </c>
      <c r="E1472" t="s">
        <v>25627</v>
      </c>
      <c r="F1472" t="s">
        <v>37</v>
      </c>
      <c r="G1472" t="s">
        <v>38</v>
      </c>
      <c r="H1472">
        <v>7.3</v>
      </c>
      <c r="I1472" t="s">
        <v>3409</v>
      </c>
      <c r="J1472" t="s">
        <v>10413</v>
      </c>
    </row>
    <row r="1473" spans="1:13" x14ac:dyDescent="0.35">
      <c r="A1473" t="s">
        <v>8052</v>
      </c>
      <c r="B1473">
        <v>126</v>
      </c>
      <c r="C1473">
        <v>34000000</v>
      </c>
      <c r="D1473">
        <v>62700000</v>
      </c>
      <c r="E1473" t="s">
        <v>25628</v>
      </c>
      <c r="F1473" t="s">
        <v>37</v>
      </c>
      <c r="G1473" t="s">
        <v>56</v>
      </c>
      <c r="H1473">
        <v>6.3</v>
      </c>
      <c r="I1473" t="s">
        <v>1325</v>
      </c>
      <c r="J1473" t="s">
        <v>953</v>
      </c>
      <c r="K1473" t="s">
        <v>12332</v>
      </c>
      <c r="L1473" t="s">
        <v>10413</v>
      </c>
    </row>
    <row r="1474" spans="1:13" x14ac:dyDescent="0.35">
      <c r="A1474" t="s">
        <v>5382</v>
      </c>
      <c r="B1474">
        <v>99</v>
      </c>
      <c r="C1474">
        <v>25000000</v>
      </c>
      <c r="D1474">
        <v>59073773</v>
      </c>
      <c r="E1474" t="s">
        <v>25629</v>
      </c>
      <c r="F1474" t="s">
        <v>37</v>
      </c>
      <c r="G1474" t="s">
        <v>38</v>
      </c>
      <c r="H1474">
        <v>8.1</v>
      </c>
      <c r="I1474" t="s">
        <v>953</v>
      </c>
      <c r="J1474" t="s">
        <v>1671</v>
      </c>
      <c r="K1474" t="s">
        <v>27949</v>
      </c>
      <c r="L1474" t="s">
        <v>3409</v>
      </c>
    </row>
    <row r="1475" spans="1:13" x14ac:dyDescent="0.35">
      <c r="A1475" t="s">
        <v>7204</v>
      </c>
      <c r="B1475">
        <v>101</v>
      </c>
      <c r="C1475">
        <v>31000000</v>
      </c>
      <c r="D1475">
        <v>24185781</v>
      </c>
      <c r="E1475" t="s">
        <v>25630</v>
      </c>
      <c r="F1475" t="s">
        <v>37</v>
      </c>
      <c r="G1475" t="s">
        <v>38</v>
      </c>
      <c r="H1475">
        <v>6.9</v>
      </c>
      <c r="I1475" t="s">
        <v>3409</v>
      </c>
      <c r="J1475" t="s">
        <v>27947</v>
      </c>
    </row>
    <row r="1476" spans="1:13" x14ac:dyDescent="0.35">
      <c r="A1476" t="s">
        <v>5087</v>
      </c>
      <c r="B1476">
        <v>103</v>
      </c>
      <c r="C1476">
        <v>31000000</v>
      </c>
      <c r="D1476">
        <v>53133888</v>
      </c>
      <c r="E1476" t="s">
        <v>25631</v>
      </c>
      <c r="F1476" t="s">
        <v>37</v>
      </c>
      <c r="G1476" t="s">
        <v>38</v>
      </c>
      <c r="H1476">
        <v>6.3</v>
      </c>
      <c r="I1476" t="s">
        <v>1671</v>
      </c>
      <c r="J1476" t="s">
        <v>1266</v>
      </c>
      <c r="K1476" t="s">
        <v>6403</v>
      </c>
      <c r="L1476" t="s">
        <v>10413</v>
      </c>
    </row>
    <row r="1477" spans="1:13" x14ac:dyDescent="0.35">
      <c r="A1477" t="s">
        <v>3470</v>
      </c>
      <c r="B1477">
        <v>118</v>
      </c>
      <c r="C1477">
        <v>31000000</v>
      </c>
      <c r="D1477">
        <v>44983704</v>
      </c>
      <c r="E1477" t="s">
        <v>25632</v>
      </c>
      <c r="F1477" t="s">
        <v>37</v>
      </c>
      <c r="G1477" t="s">
        <v>38</v>
      </c>
      <c r="H1477">
        <v>7.3</v>
      </c>
      <c r="I1477" t="s">
        <v>27949</v>
      </c>
      <c r="J1477" t="s">
        <v>3409</v>
      </c>
      <c r="K1477" t="s">
        <v>27947</v>
      </c>
      <c r="L1477" t="s">
        <v>12332</v>
      </c>
      <c r="M1477" t="s">
        <v>10413</v>
      </c>
    </row>
    <row r="1478" spans="1:13" x14ac:dyDescent="0.35">
      <c r="A1478" t="s">
        <v>8075</v>
      </c>
      <c r="B1478">
        <v>99</v>
      </c>
      <c r="C1478">
        <v>31000000</v>
      </c>
      <c r="D1478">
        <v>58879132</v>
      </c>
      <c r="E1478" t="s">
        <v>25633</v>
      </c>
      <c r="F1478" t="s">
        <v>37</v>
      </c>
      <c r="G1478" t="s">
        <v>38</v>
      </c>
      <c r="H1478">
        <v>6.1</v>
      </c>
      <c r="I1478" t="s">
        <v>953</v>
      </c>
      <c r="J1478" t="s">
        <v>1671</v>
      </c>
    </row>
    <row r="1479" spans="1:13" x14ac:dyDescent="0.35">
      <c r="A1479" t="s">
        <v>163</v>
      </c>
      <c r="B1479">
        <v>105</v>
      </c>
      <c r="C1479">
        <v>30250000</v>
      </c>
      <c r="D1479">
        <v>72077000</v>
      </c>
      <c r="E1479" t="s">
        <v>25634</v>
      </c>
      <c r="F1479" t="s">
        <v>37</v>
      </c>
      <c r="G1479" t="s">
        <v>38</v>
      </c>
      <c r="H1479">
        <v>6.9</v>
      </c>
      <c r="I1479" t="s">
        <v>1671</v>
      </c>
      <c r="J1479" t="s">
        <v>27949</v>
      </c>
      <c r="K1479" t="s">
        <v>10413</v>
      </c>
    </row>
    <row r="1480" spans="1:13" x14ac:dyDescent="0.35">
      <c r="A1480" t="s">
        <v>157</v>
      </c>
      <c r="B1480">
        <v>113</v>
      </c>
      <c r="C1480">
        <v>45000000</v>
      </c>
      <c r="D1480">
        <v>170684505</v>
      </c>
      <c r="E1480" t="s">
        <v>25635</v>
      </c>
      <c r="F1480" t="s">
        <v>37</v>
      </c>
      <c r="G1480" t="s">
        <v>38</v>
      </c>
      <c r="H1480">
        <v>7.2</v>
      </c>
      <c r="I1480" t="s">
        <v>1671</v>
      </c>
      <c r="J1480" t="s">
        <v>27949</v>
      </c>
      <c r="K1480" t="s">
        <v>17378</v>
      </c>
    </row>
    <row r="1481" spans="1:13" x14ac:dyDescent="0.35">
      <c r="A1481" t="s">
        <v>2178</v>
      </c>
      <c r="B1481">
        <v>93</v>
      </c>
      <c r="C1481">
        <v>34200000</v>
      </c>
      <c r="D1481">
        <v>163479795</v>
      </c>
      <c r="E1481" t="s">
        <v>25636</v>
      </c>
      <c r="F1481" t="s">
        <v>37</v>
      </c>
      <c r="G1481" t="s">
        <v>38</v>
      </c>
      <c r="H1481">
        <v>6.4</v>
      </c>
      <c r="I1481" t="s">
        <v>1671</v>
      </c>
      <c r="J1481" t="s">
        <v>3409</v>
      </c>
    </row>
    <row r="1482" spans="1:13" x14ac:dyDescent="0.35">
      <c r="A1482" t="s">
        <v>8092</v>
      </c>
      <c r="B1482">
        <v>108</v>
      </c>
      <c r="C1482">
        <v>30000000</v>
      </c>
      <c r="D1482">
        <v>145096820</v>
      </c>
      <c r="E1482" t="s">
        <v>25637</v>
      </c>
      <c r="F1482" t="s">
        <v>37</v>
      </c>
      <c r="G1482" t="s">
        <v>38</v>
      </c>
      <c r="H1482">
        <v>6.4</v>
      </c>
      <c r="I1482" t="s">
        <v>1671</v>
      </c>
    </row>
    <row r="1483" spans="1:13" x14ac:dyDescent="0.35">
      <c r="A1483" t="s">
        <v>306</v>
      </c>
      <c r="B1483">
        <v>74</v>
      </c>
      <c r="C1483">
        <v>30000000</v>
      </c>
      <c r="D1483">
        <v>191796233</v>
      </c>
      <c r="E1483" t="s">
        <v>25638</v>
      </c>
      <c r="F1483" t="s">
        <v>37</v>
      </c>
      <c r="G1483" t="s">
        <v>38</v>
      </c>
      <c r="H1483">
        <v>8.3000000000000007</v>
      </c>
      <c r="I1483" t="s">
        <v>953</v>
      </c>
      <c r="J1483" t="s">
        <v>11526</v>
      </c>
      <c r="K1483" t="s">
        <v>1671</v>
      </c>
      <c r="L1483" t="s">
        <v>18089</v>
      </c>
      <c r="M1483" t="s">
        <v>1266</v>
      </c>
    </row>
    <row r="1484" spans="1:13" x14ac:dyDescent="0.35">
      <c r="A1484" t="s">
        <v>1605</v>
      </c>
      <c r="B1484">
        <v>116</v>
      </c>
      <c r="C1484">
        <v>25000000</v>
      </c>
      <c r="D1484">
        <v>121248145</v>
      </c>
      <c r="E1484" t="s">
        <v>25639</v>
      </c>
      <c r="F1484" t="s">
        <v>37</v>
      </c>
      <c r="G1484" t="s">
        <v>38</v>
      </c>
      <c r="H1484">
        <v>7.2</v>
      </c>
      <c r="I1484" t="s">
        <v>1325</v>
      </c>
      <c r="J1484" t="s">
        <v>953</v>
      </c>
      <c r="K1484" t="s">
        <v>27949</v>
      </c>
      <c r="L1484" t="s">
        <v>10413</v>
      </c>
    </row>
    <row r="1485" spans="1:13" x14ac:dyDescent="0.35">
      <c r="A1485" t="s">
        <v>8102</v>
      </c>
      <c r="B1485">
        <v>104</v>
      </c>
      <c r="C1485">
        <v>30000000</v>
      </c>
      <c r="D1485">
        <v>125014030</v>
      </c>
      <c r="E1485" t="s">
        <v>25640</v>
      </c>
      <c r="F1485" t="s">
        <v>37</v>
      </c>
      <c r="G1485" t="s">
        <v>38</v>
      </c>
      <c r="H1485">
        <v>6.8</v>
      </c>
      <c r="I1485" t="s">
        <v>3409</v>
      </c>
      <c r="J1485" t="s">
        <v>19711</v>
      </c>
    </row>
    <row r="1486" spans="1:13" x14ac:dyDescent="0.35">
      <c r="A1486" t="s">
        <v>8108</v>
      </c>
      <c r="B1486">
        <v>106</v>
      </c>
      <c r="C1486">
        <v>31000000</v>
      </c>
      <c r="D1486">
        <v>11854694</v>
      </c>
      <c r="E1486" t="s">
        <v>25641</v>
      </c>
      <c r="F1486" t="s">
        <v>37</v>
      </c>
      <c r="G1486" t="s">
        <v>38</v>
      </c>
      <c r="H1486">
        <v>6.5</v>
      </c>
      <c r="I1486" t="s">
        <v>3409</v>
      </c>
    </row>
    <row r="1487" spans="1:13" x14ac:dyDescent="0.35">
      <c r="A1487" t="s">
        <v>7862</v>
      </c>
      <c r="B1487">
        <v>120</v>
      </c>
      <c r="C1487">
        <v>30000000</v>
      </c>
      <c r="D1487">
        <v>115648585</v>
      </c>
      <c r="E1487" t="s">
        <v>25642</v>
      </c>
      <c r="F1487" t="s">
        <v>37</v>
      </c>
      <c r="G1487" t="s">
        <v>38</v>
      </c>
      <c r="H1487">
        <v>7.8</v>
      </c>
      <c r="I1487" t="s">
        <v>13307</v>
      </c>
      <c r="J1487" t="s">
        <v>3409</v>
      </c>
      <c r="K1487" t="s">
        <v>27948</v>
      </c>
    </row>
    <row r="1488" spans="1:13" x14ac:dyDescent="0.35">
      <c r="A1488" t="s">
        <v>1311</v>
      </c>
      <c r="B1488">
        <v>135</v>
      </c>
      <c r="C1488">
        <v>30000000</v>
      </c>
      <c r="D1488">
        <v>122012643</v>
      </c>
      <c r="E1488" t="s">
        <v>25643</v>
      </c>
      <c r="F1488" t="s">
        <v>37</v>
      </c>
      <c r="G1488" t="s">
        <v>38</v>
      </c>
      <c r="H1488">
        <v>7.6</v>
      </c>
      <c r="I1488" t="s">
        <v>1325</v>
      </c>
      <c r="J1488" t="s">
        <v>953</v>
      </c>
      <c r="K1488" t="s">
        <v>10413</v>
      </c>
    </row>
    <row r="1489" spans="1:13" x14ac:dyDescent="0.35">
      <c r="A1489" t="s">
        <v>7037</v>
      </c>
      <c r="B1489">
        <v>132</v>
      </c>
      <c r="C1489">
        <v>30000000</v>
      </c>
      <c r="D1489">
        <v>116631310</v>
      </c>
      <c r="E1489" t="s">
        <v>25644</v>
      </c>
      <c r="F1489" t="s">
        <v>37</v>
      </c>
      <c r="G1489" t="s">
        <v>38</v>
      </c>
      <c r="H1489">
        <v>7.2</v>
      </c>
      <c r="I1489" t="s">
        <v>13307</v>
      </c>
      <c r="J1489" t="s">
        <v>3409</v>
      </c>
    </row>
    <row r="1490" spans="1:13" x14ac:dyDescent="0.35">
      <c r="A1490" t="s">
        <v>5059</v>
      </c>
      <c r="B1490">
        <v>92</v>
      </c>
      <c r="C1490">
        <v>20000000</v>
      </c>
      <c r="D1490">
        <v>114324072</v>
      </c>
      <c r="E1490" t="s">
        <v>25645</v>
      </c>
      <c r="F1490" t="s">
        <v>37</v>
      </c>
      <c r="G1490" t="s">
        <v>38</v>
      </c>
      <c r="H1490">
        <v>6.7</v>
      </c>
      <c r="I1490" t="s">
        <v>1671</v>
      </c>
      <c r="J1490" t="s">
        <v>27948</v>
      </c>
    </row>
    <row r="1491" spans="1:13" x14ac:dyDescent="0.35">
      <c r="A1491" t="s">
        <v>163</v>
      </c>
      <c r="B1491">
        <v>99</v>
      </c>
      <c r="C1491">
        <v>38000000</v>
      </c>
      <c r="D1491">
        <v>113502246</v>
      </c>
      <c r="E1491" t="s">
        <v>25646</v>
      </c>
      <c r="F1491" t="s">
        <v>37</v>
      </c>
      <c r="G1491" t="s">
        <v>38</v>
      </c>
      <c r="H1491">
        <v>6.8</v>
      </c>
      <c r="I1491" t="s">
        <v>1671</v>
      </c>
      <c r="J1491" t="s">
        <v>1266</v>
      </c>
    </row>
    <row r="1492" spans="1:13" x14ac:dyDescent="0.35">
      <c r="A1492" t="s">
        <v>4982</v>
      </c>
      <c r="B1492">
        <v>90</v>
      </c>
      <c r="C1492">
        <v>30000000</v>
      </c>
      <c r="D1492">
        <v>108360000</v>
      </c>
      <c r="E1492" t="s">
        <v>25647</v>
      </c>
      <c r="F1492" t="s">
        <v>37</v>
      </c>
      <c r="G1492" t="s">
        <v>38</v>
      </c>
      <c r="H1492">
        <v>6.3</v>
      </c>
      <c r="I1492" t="s">
        <v>953</v>
      </c>
      <c r="J1492" t="s">
        <v>1671</v>
      </c>
    </row>
    <row r="1493" spans="1:13" x14ac:dyDescent="0.35">
      <c r="A1493" t="s">
        <v>3303</v>
      </c>
      <c r="B1493">
        <v>111</v>
      </c>
      <c r="C1493">
        <v>37000000</v>
      </c>
      <c r="D1493">
        <v>108244774</v>
      </c>
      <c r="E1493" t="s">
        <v>25648</v>
      </c>
      <c r="F1493" t="s">
        <v>37</v>
      </c>
      <c r="G1493" t="s">
        <v>38</v>
      </c>
      <c r="H1493">
        <v>6.2</v>
      </c>
      <c r="I1493" t="s">
        <v>1671</v>
      </c>
      <c r="J1493" t="s">
        <v>18089</v>
      </c>
      <c r="K1493" t="s">
        <v>19711</v>
      </c>
    </row>
    <row r="1494" spans="1:13" x14ac:dyDescent="0.35">
      <c r="A1494" t="s">
        <v>7498</v>
      </c>
      <c r="B1494">
        <v>103</v>
      </c>
      <c r="C1494">
        <v>26000000</v>
      </c>
      <c r="D1494">
        <v>105444419</v>
      </c>
      <c r="E1494" t="s">
        <v>25649</v>
      </c>
      <c r="F1494" t="s">
        <v>37</v>
      </c>
      <c r="G1494" t="s">
        <v>38</v>
      </c>
      <c r="H1494">
        <v>6.2</v>
      </c>
      <c r="I1494" t="s">
        <v>1671</v>
      </c>
    </row>
    <row r="1495" spans="1:13" x14ac:dyDescent="0.35">
      <c r="A1495" t="s">
        <v>685</v>
      </c>
      <c r="B1495">
        <v>127</v>
      </c>
      <c r="C1495">
        <v>33000000</v>
      </c>
      <c r="D1495">
        <v>100125340</v>
      </c>
      <c r="E1495" t="s">
        <v>25650</v>
      </c>
      <c r="F1495" t="s">
        <v>37</v>
      </c>
      <c r="G1495" t="s">
        <v>38</v>
      </c>
      <c r="H1495">
        <v>8.6</v>
      </c>
      <c r="I1495" t="s">
        <v>27949</v>
      </c>
      <c r="J1495" t="s">
        <v>3409</v>
      </c>
      <c r="K1495" t="s">
        <v>27947</v>
      </c>
      <c r="L1495" t="s">
        <v>10413</v>
      </c>
    </row>
    <row r="1496" spans="1:13" x14ac:dyDescent="0.35">
      <c r="A1496" t="s">
        <v>1389</v>
      </c>
      <c r="B1496">
        <v>112</v>
      </c>
      <c r="C1496">
        <v>30000000</v>
      </c>
      <c r="D1496">
        <v>115646235</v>
      </c>
      <c r="E1496" t="s">
        <v>25651</v>
      </c>
      <c r="F1496" t="s">
        <v>37</v>
      </c>
      <c r="G1496" t="s">
        <v>8144</v>
      </c>
      <c r="H1496">
        <v>8</v>
      </c>
      <c r="I1496" t="s">
        <v>1325</v>
      </c>
      <c r="J1496" t="s">
        <v>12332</v>
      </c>
      <c r="K1496" t="s">
        <v>10413</v>
      </c>
    </row>
    <row r="1497" spans="1:13" x14ac:dyDescent="0.35">
      <c r="A1497" t="s">
        <v>8145</v>
      </c>
      <c r="B1497">
        <v>87</v>
      </c>
      <c r="C1497">
        <v>30000000</v>
      </c>
      <c r="D1497">
        <v>85416609</v>
      </c>
      <c r="E1497" t="s">
        <v>25652</v>
      </c>
      <c r="F1497" t="s">
        <v>37</v>
      </c>
      <c r="G1497" t="s">
        <v>38</v>
      </c>
      <c r="H1497">
        <v>7</v>
      </c>
      <c r="I1497" t="s">
        <v>953</v>
      </c>
      <c r="J1497" t="s">
        <v>11526</v>
      </c>
      <c r="K1497" t="s">
        <v>1671</v>
      </c>
      <c r="L1497" t="s">
        <v>18089</v>
      </c>
      <c r="M1497" t="s">
        <v>1266</v>
      </c>
    </row>
    <row r="1498" spans="1:13" x14ac:dyDescent="0.35">
      <c r="A1498" t="s">
        <v>3694</v>
      </c>
      <c r="B1498">
        <v>138</v>
      </c>
      <c r="C1498">
        <v>25000000</v>
      </c>
      <c r="D1498">
        <v>90135191</v>
      </c>
      <c r="E1498" t="s">
        <v>25653</v>
      </c>
      <c r="F1498" t="s">
        <v>37</v>
      </c>
      <c r="G1498" t="s">
        <v>38</v>
      </c>
      <c r="H1498">
        <v>8</v>
      </c>
      <c r="I1498" t="s">
        <v>27949</v>
      </c>
      <c r="J1498" t="s">
        <v>3409</v>
      </c>
      <c r="K1498" t="s">
        <v>27947</v>
      </c>
      <c r="L1498" t="s">
        <v>10413</v>
      </c>
    </row>
    <row r="1499" spans="1:13" x14ac:dyDescent="0.35">
      <c r="A1499" t="s">
        <v>3694</v>
      </c>
      <c r="B1499">
        <v>132</v>
      </c>
      <c r="C1499">
        <v>30000000</v>
      </c>
      <c r="D1499">
        <v>100422786</v>
      </c>
      <c r="E1499" t="s">
        <v>25654</v>
      </c>
      <c r="F1499" t="s">
        <v>37</v>
      </c>
      <c r="G1499" t="s">
        <v>38</v>
      </c>
      <c r="H1499">
        <v>8.1</v>
      </c>
      <c r="I1499" t="s">
        <v>3409</v>
      </c>
      <c r="J1499" t="s">
        <v>27948</v>
      </c>
    </row>
    <row r="1500" spans="1:13" x14ac:dyDescent="0.35">
      <c r="A1500" t="s">
        <v>4218</v>
      </c>
      <c r="B1500">
        <v>103</v>
      </c>
      <c r="C1500">
        <v>30000000</v>
      </c>
      <c r="D1500">
        <v>106694016</v>
      </c>
      <c r="E1500" t="s">
        <v>25655</v>
      </c>
      <c r="F1500" t="s">
        <v>37</v>
      </c>
      <c r="G1500" t="s">
        <v>38</v>
      </c>
      <c r="H1500">
        <v>6.7</v>
      </c>
      <c r="I1500" t="s">
        <v>1671</v>
      </c>
      <c r="J1500" t="s">
        <v>27949</v>
      </c>
    </row>
    <row r="1501" spans="1:13" x14ac:dyDescent="0.35">
      <c r="A1501" t="s">
        <v>6396</v>
      </c>
      <c r="B1501">
        <v>123</v>
      </c>
      <c r="C1501">
        <v>29000000</v>
      </c>
      <c r="D1501">
        <v>64286</v>
      </c>
      <c r="E1501" t="s">
        <v>25656</v>
      </c>
      <c r="F1501" t="s">
        <v>37</v>
      </c>
      <c r="G1501" t="s">
        <v>38</v>
      </c>
      <c r="H1501">
        <v>7.9</v>
      </c>
      <c r="I1501" t="s">
        <v>3409</v>
      </c>
      <c r="J1501" t="s">
        <v>19711</v>
      </c>
    </row>
    <row r="1502" spans="1:13" x14ac:dyDescent="0.35">
      <c r="A1502" t="s">
        <v>6244</v>
      </c>
      <c r="B1502">
        <v>111</v>
      </c>
      <c r="C1502">
        <v>30000000</v>
      </c>
      <c r="D1502">
        <v>76806312</v>
      </c>
      <c r="E1502" t="s">
        <v>25657</v>
      </c>
      <c r="F1502" t="s">
        <v>37</v>
      </c>
      <c r="G1502" t="s">
        <v>38</v>
      </c>
      <c r="H1502">
        <v>6.1</v>
      </c>
      <c r="I1502" t="s">
        <v>1671</v>
      </c>
      <c r="J1502" t="s">
        <v>19711</v>
      </c>
    </row>
    <row r="1503" spans="1:13" x14ac:dyDescent="0.35">
      <c r="A1503" t="s">
        <v>1679</v>
      </c>
      <c r="B1503">
        <v>102</v>
      </c>
      <c r="C1503">
        <v>30000000</v>
      </c>
      <c r="D1503">
        <v>79566871</v>
      </c>
      <c r="E1503" t="s">
        <v>25658</v>
      </c>
      <c r="F1503" t="s">
        <v>37</v>
      </c>
      <c r="G1503" t="s">
        <v>38</v>
      </c>
      <c r="H1503">
        <v>4.2</v>
      </c>
      <c r="I1503" t="s">
        <v>1671</v>
      </c>
      <c r="J1503" t="s">
        <v>3409</v>
      </c>
      <c r="K1503" t="s">
        <v>18089</v>
      </c>
      <c r="L1503" t="s">
        <v>17378</v>
      </c>
      <c r="M1503" t="s">
        <v>19711</v>
      </c>
    </row>
    <row r="1504" spans="1:13" x14ac:dyDescent="0.35">
      <c r="A1504" t="s">
        <v>8174</v>
      </c>
      <c r="B1504">
        <v>78</v>
      </c>
      <c r="C1504">
        <v>30000000</v>
      </c>
      <c r="D1504">
        <v>76501438</v>
      </c>
      <c r="E1504" t="s">
        <v>25659</v>
      </c>
      <c r="F1504" t="s">
        <v>37</v>
      </c>
      <c r="G1504" t="s">
        <v>767</v>
      </c>
      <c r="H1504">
        <v>6.1</v>
      </c>
      <c r="I1504" t="s">
        <v>953</v>
      </c>
      <c r="J1504" t="s">
        <v>11526</v>
      </c>
      <c r="K1504" t="s">
        <v>1671</v>
      </c>
      <c r="L1504" t="s">
        <v>18089</v>
      </c>
      <c r="M1504" t="s">
        <v>19711</v>
      </c>
    </row>
    <row r="1505" spans="1:13" x14ac:dyDescent="0.35">
      <c r="A1505" t="s">
        <v>6126</v>
      </c>
      <c r="B1505">
        <v>132</v>
      </c>
      <c r="C1505">
        <v>30000000</v>
      </c>
      <c r="D1505">
        <v>74787599</v>
      </c>
      <c r="E1505" t="s">
        <v>25660</v>
      </c>
      <c r="F1505" t="s">
        <v>37</v>
      </c>
      <c r="G1505" t="s">
        <v>38</v>
      </c>
      <c r="H1505">
        <v>6.6</v>
      </c>
      <c r="I1505" t="s">
        <v>3409</v>
      </c>
      <c r="J1505" t="s">
        <v>19711</v>
      </c>
    </row>
    <row r="1506" spans="1:13" x14ac:dyDescent="0.35">
      <c r="A1506" t="s">
        <v>1015</v>
      </c>
      <c r="B1506">
        <v>133</v>
      </c>
      <c r="C1506">
        <v>30000000</v>
      </c>
      <c r="D1506">
        <v>66528842</v>
      </c>
      <c r="E1506" t="s">
        <v>25661</v>
      </c>
      <c r="F1506" t="s">
        <v>37</v>
      </c>
      <c r="G1506" t="s">
        <v>38</v>
      </c>
      <c r="H1506">
        <v>7.5</v>
      </c>
      <c r="I1506" t="s">
        <v>3409</v>
      </c>
      <c r="J1506" t="s">
        <v>19711</v>
      </c>
      <c r="K1506" t="s">
        <v>25958</v>
      </c>
      <c r="L1506" t="s">
        <v>15011</v>
      </c>
    </row>
    <row r="1507" spans="1:13" x14ac:dyDescent="0.35">
      <c r="A1507" t="s">
        <v>8186</v>
      </c>
      <c r="B1507">
        <v>108</v>
      </c>
      <c r="C1507">
        <v>25000000</v>
      </c>
      <c r="D1507">
        <v>83813460</v>
      </c>
      <c r="E1507" t="s">
        <v>25662</v>
      </c>
      <c r="F1507" t="s">
        <v>37</v>
      </c>
      <c r="G1507" t="s">
        <v>38</v>
      </c>
      <c r="H1507">
        <v>7.4</v>
      </c>
      <c r="I1507" t="s">
        <v>3409</v>
      </c>
      <c r="J1507" t="s">
        <v>19711</v>
      </c>
    </row>
    <row r="1508" spans="1:13" x14ac:dyDescent="0.35">
      <c r="A1508" t="s">
        <v>8191</v>
      </c>
      <c r="B1508">
        <v>125</v>
      </c>
      <c r="C1508">
        <v>30000000</v>
      </c>
      <c r="D1508">
        <v>65010106</v>
      </c>
      <c r="E1508" t="s">
        <v>25663</v>
      </c>
      <c r="F1508" t="s">
        <v>37</v>
      </c>
      <c r="G1508" t="s">
        <v>38</v>
      </c>
      <c r="H1508">
        <v>7.2</v>
      </c>
      <c r="I1508" t="s">
        <v>1671</v>
      </c>
      <c r="J1508" t="s">
        <v>3409</v>
      </c>
    </row>
    <row r="1509" spans="1:13" x14ac:dyDescent="0.35">
      <c r="A1509" t="s">
        <v>8197</v>
      </c>
      <c r="B1509">
        <v>98</v>
      </c>
      <c r="C1509">
        <v>35000000</v>
      </c>
      <c r="D1509">
        <v>66359959</v>
      </c>
      <c r="E1509" t="s">
        <v>25664</v>
      </c>
      <c r="F1509" t="s">
        <v>37</v>
      </c>
      <c r="G1509" t="s">
        <v>38</v>
      </c>
      <c r="H1509">
        <v>6.9</v>
      </c>
      <c r="I1509" t="s">
        <v>1671</v>
      </c>
      <c r="J1509" t="s">
        <v>6403</v>
      </c>
      <c r="K1509" t="s">
        <v>19711</v>
      </c>
    </row>
    <row r="1510" spans="1:13" x14ac:dyDescent="0.35">
      <c r="A1510" t="s">
        <v>8205</v>
      </c>
      <c r="B1510">
        <v>119</v>
      </c>
      <c r="C1510">
        <v>30000000</v>
      </c>
      <c r="D1510">
        <v>66468315</v>
      </c>
      <c r="E1510" t="s">
        <v>25665</v>
      </c>
      <c r="F1510" t="s">
        <v>37</v>
      </c>
      <c r="G1510" t="s">
        <v>38</v>
      </c>
      <c r="H1510">
        <v>7.4</v>
      </c>
      <c r="I1510" t="s">
        <v>1325</v>
      </c>
      <c r="J1510" t="s">
        <v>27949</v>
      </c>
      <c r="K1510" t="s">
        <v>3409</v>
      </c>
      <c r="L1510" t="s">
        <v>12332</v>
      </c>
      <c r="M1510" t="s">
        <v>10413</v>
      </c>
    </row>
    <row r="1511" spans="1:13" x14ac:dyDescent="0.35">
      <c r="A1511" t="s">
        <v>198</v>
      </c>
      <c r="B1511">
        <v>87</v>
      </c>
      <c r="C1511">
        <v>30000000</v>
      </c>
      <c r="D1511">
        <v>64172251</v>
      </c>
      <c r="E1511" t="s">
        <v>25666</v>
      </c>
      <c r="F1511" t="s">
        <v>37</v>
      </c>
      <c r="G1511" t="s">
        <v>38</v>
      </c>
      <c r="H1511">
        <v>5.4</v>
      </c>
      <c r="I1511" t="s">
        <v>1671</v>
      </c>
      <c r="J1511" t="s">
        <v>1266</v>
      </c>
    </row>
    <row r="1512" spans="1:13" x14ac:dyDescent="0.35">
      <c r="A1512" t="s">
        <v>8213</v>
      </c>
      <c r="B1512">
        <v>91</v>
      </c>
      <c r="C1512">
        <v>30000000</v>
      </c>
      <c r="D1512">
        <v>66600000</v>
      </c>
      <c r="E1512" t="s">
        <v>25667</v>
      </c>
      <c r="F1512" t="s">
        <v>37</v>
      </c>
      <c r="G1512" t="s">
        <v>370</v>
      </c>
      <c r="H1512">
        <v>6.8</v>
      </c>
      <c r="I1512" t="s">
        <v>1671</v>
      </c>
      <c r="J1512" t="s">
        <v>3409</v>
      </c>
      <c r="K1512" t="s">
        <v>18089</v>
      </c>
    </row>
    <row r="1513" spans="1:13" x14ac:dyDescent="0.35">
      <c r="A1513" t="s">
        <v>3930</v>
      </c>
      <c r="B1513">
        <v>100</v>
      </c>
      <c r="C1513">
        <v>30000000</v>
      </c>
      <c r="D1513">
        <v>63536011</v>
      </c>
      <c r="E1513" t="s">
        <v>25668</v>
      </c>
      <c r="F1513" t="s">
        <v>37</v>
      </c>
      <c r="G1513" t="s">
        <v>38</v>
      </c>
      <c r="H1513">
        <v>6.3</v>
      </c>
      <c r="I1513" t="s">
        <v>1671</v>
      </c>
      <c r="J1513" t="s">
        <v>3409</v>
      </c>
      <c r="K1513" t="s">
        <v>19711</v>
      </c>
    </row>
    <row r="1514" spans="1:13" x14ac:dyDescent="0.35">
      <c r="A1514" t="s">
        <v>6417</v>
      </c>
      <c r="B1514">
        <v>118</v>
      </c>
      <c r="C1514">
        <v>30000000</v>
      </c>
      <c r="D1514">
        <v>62877175</v>
      </c>
      <c r="E1514" t="s">
        <v>25669</v>
      </c>
      <c r="F1514" t="s">
        <v>37</v>
      </c>
      <c r="G1514" t="s">
        <v>38</v>
      </c>
      <c r="H1514">
        <v>7.2</v>
      </c>
      <c r="I1514" t="s">
        <v>1671</v>
      </c>
      <c r="J1514" t="s">
        <v>3409</v>
      </c>
      <c r="K1514" t="s">
        <v>19711</v>
      </c>
    </row>
    <row r="1515" spans="1:13" x14ac:dyDescent="0.35">
      <c r="A1515" t="s">
        <v>2943</v>
      </c>
      <c r="B1515">
        <v>109</v>
      </c>
      <c r="C1515">
        <v>45000000</v>
      </c>
      <c r="D1515">
        <v>74484168</v>
      </c>
      <c r="E1515" t="s">
        <v>25670</v>
      </c>
      <c r="F1515" t="s">
        <v>37</v>
      </c>
      <c r="G1515" t="s">
        <v>38</v>
      </c>
      <c r="H1515">
        <v>6.9</v>
      </c>
      <c r="I1515" t="s">
        <v>1325</v>
      </c>
      <c r="J1515" t="s">
        <v>27949</v>
      </c>
      <c r="K1515" t="s">
        <v>3409</v>
      </c>
      <c r="L1515" t="s">
        <v>27947</v>
      </c>
      <c r="M1515" t="s">
        <v>10413</v>
      </c>
    </row>
    <row r="1516" spans="1:13" x14ac:dyDescent="0.35">
      <c r="A1516" t="s">
        <v>8235</v>
      </c>
      <c r="B1516">
        <v>99</v>
      </c>
      <c r="C1516">
        <v>30000000</v>
      </c>
      <c r="D1516">
        <v>60269340</v>
      </c>
      <c r="E1516" t="s">
        <v>25671</v>
      </c>
      <c r="F1516" t="s">
        <v>37</v>
      </c>
      <c r="G1516" t="s">
        <v>38</v>
      </c>
      <c r="H1516">
        <v>6</v>
      </c>
      <c r="I1516" t="s">
        <v>1671</v>
      </c>
      <c r="J1516" t="s">
        <v>19711</v>
      </c>
    </row>
    <row r="1517" spans="1:13" x14ac:dyDescent="0.35">
      <c r="A1517" t="s">
        <v>8239</v>
      </c>
      <c r="B1517">
        <v>114</v>
      </c>
      <c r="C1517">
        <v>30000000</v>
      </c>
      <c r="D1517">
        <v>60033780</v>
      </c>
      <c r="E1517" t="s">
        <v>25672</v>
      </c>
      <c r="F1517" t="s">
        <v>37</v>
      </c>
      <c r="G1517" t="s">
        <v>38</v>
      </c>
      <c r="H1517">
        <v>5.9</v>
      </c>
      <c r="I1517" t="s">
        <v>3409</v>
      </c>
      <c r="J1517" t="s">
        <v>19711</v>
      </c>
    </row>
    <row r="1518" spans="1:13" x14ac:dyDescent="0.35">
      <c r="A1518" t="s">
        <v>2561</v>
      </c>
      <c r="B1518">
        <v>89</v>
      </c>
      <c r="C1518">
        <v>30000000</v>
      </c>
      <c r="D1518">
        <v>58715510</v>
      </c>
      <c r="E1518" t="s">
        <v>25673</v>
      </c>
      <c r="F1518" t="s">
        <v>37</v>
      </c>
      <c r="G1518" t="s">
        <v>38</v>
      </c>
      <c r="H1518">
        <v>5.4</v>
      </c>
      <c r="I1518" t="s">
        <v>1671</v>
      </c>
      <c r="J1518" t="s">
        <v>19711</v>
      </c>
    </row>
    <row r="1519" spans="1:13" x14ac:dyDescent="0.35">
      <c r="A1519" t="s">
        <v>2785</v>
      </c>
      <c r="B1519">
        <v>95</v>
      </c>
      <c r="C1519">
        <v>19000000</v>
      </c>
      <c r="D1519">
        <v>58156435</v>
      </c>
      <c r="E1519" t="s">
        <v>25674</v>
      </c>
      <c r="F1519" t="s">
        <v>37</v>
      </c>
      <c r="G1519" t="s">
        <v>38</v>
      </c>
      <c r="H1519">
        <v>5.9</v>
      </c>
      <c r="I1519" t="s">
        <v>953</v>
      </c>
      <c r="J1519" t="s">
        <v>1671</v>
      </c>
      <c r="K1519" t="s">
        <v>27947</v>
      </c>
    </row>
    <row r="1520" spans="1:13" x14ac:dyDescent="0.35">
      <c r="A1520" t="s">
        <v>2561</v>
      </c>
      <c r="B1520">
        <v>98</v>
      </c>
      <c r="C1520">
        <v>37000000</v>
      </c>
      <c r="D1520">
        <v>56044241</v>
      </c>
      <c r="E1520" t="s">
        <v>25675</v>
      </c>
      <c r="F1520" t="s">
        <v>37</v>
      </c>
      <c r="G1520" t="s">
        <v>38</v>
      </c>
      <c r="H1520">
        <v>6.1</v>
      </c>
      <c r="I1520" t="s">
        <v>1671</v>
      </c>
      <c r="J1520" t="s">
        <v>1266</v>
      </c>
      <c r="K1520" t="s">
        <v>19711</v>
      </c>
    </row>
    <row r="1521" spans="1:14" x14ac:dyDescent="0.35">
      <c r="A1521" t="s">
        <v>4003</v>
      </c>
      <c r="B1521">
        <v>94</v>
      </c>
      <c r="C1521">
        <v>17000000</v>
      </c>
      <c r="D1521">
        <v>56816662</v>
      </c>
      <c r="E1521" t="s">
        <v>25676</v>
      </c>
      <c r="F1521" t="s">
        <v>37</v>
      </c>
      <c r="G1521" t="s">
        <v>3571</v>
      </c>
      <c r="H1521">
        <v>7.7</v>
      </c>
      <c r="I1521" t="s">
        <v>1671</v>
      </c>
      <c r="J1521" t="s">
        <v>1266</v>
      </c>
      <c r="K1521" t="s">
        <v>19711</v>
      </c>
    </row>
    <row r="1522" spans="1:14" x14ac:dyDescent="0.35">
      <c r="A1522" t="s">
        <v>8261</v>
      </c>
      <c r="B1522">
        <v>85</v>
      </c>
      <c r="C1522">
        <v>42000000</v>
      </c>
      <c r="D1522">
        <v>64238770</v>
      </c>
      <c r="E1522" t="s">
        <v>25677</v>
      </c>
      <c r="F1522" t="s">
        <v>37</v>
      </c>
      <c r="G1522" t="s">
        <v>268</v>
      </c>
      <c r="H1522">
        <v>5.8</v>
      </c>
      <c r="I1522" t="s">
        <v>953</v>
      </c>
      <c r="J1522" t="s">
        <v>11526</v>
      </c>
      <c r="K1522" t="s">
        <v>1671</v>
      </c>
      <c r="L1522" t="s">
        <v>18089</v>
      </c>
    </row>
    <row r="1523" spans="1:14" x14ac:dyDescent="0.35">
      <c r="A1523" t="s">
        <v>8265</v>
      </c>
      <c r="B1523">
        <v>124</v>
      </c>
      <c r="C1523">
        <v>30000000</v>
      </c>
      <c r="D1523">
        <v>52937130</v>
      </c>
      <c r="E1523" t="s">
        <v>25678</v>
      </c>
      <c r="F1523" t="s">
        <v>37</v>
      </c>
      <c r="G1523" t="s">
        <v>38</v>
      </c>
      <c r="H1523">
        <v>7.6</v>
      </c>
      <c r="I1523" t="s">
        <v>13307</v>
      </c>
      <c r="J1523" t="s">
        <v>27949</v>
      </c>
      <c r="K1523" t="s">
        <v>3409</v>
      </c>
    </row>
    <row r="1524" spans="1:14" x14ac:dyDescent="0.35">
      <c r="A1524" t="s">
        <v>7015</v>
      </c>
      <c r="B1524">
        <v>131</v>
      </c>
      <c r="C1524">
        <v>55000000</v>
      </c>
      <c r="D1524">
        <v>52799004</v>
      </c>
      <c r="E1524" t="s">
        <v>25679</v>
      </c>
      <c r="F1524" t="s">
        <v>37</v>
      </c>
      <c r="G1524" t="s">
        <v>38</v>
      </c>
      <c r="H1524">
        <v>6.1</v>
      </c>
      <c r="I1524" t="s">
        <v>3409</v>
      </c>
      <c r="J1524" t="s">
        <v>19711</v>
      </c>
    </row>
    <row r="1525" spans="1:14" x14ac:dyDescent="0.35">
      <c r="A1525" t="s">
        <v>8274</v>
      </c>
      <c r="B1525">
        <v>107</v>
      </c>
      <c r="C1525">
        <v>27800000</v>
      </c>
      <c r="D1525">
        <v>55210049</v>
      </c>
      <c r="E1525" t="s">
        <v>25680</v>
      </c>
      <c r="F1525" t="s">
        <v>37</v>
      </c>
      <c r="G1525" t="s">
        <v>38</v>
      </c>
      <c r="H1525">
        <v>5.4</v>
      </c>
      <c r="I1525" t="s">
        <v>1325</v>
      </c>
      <c r="J1525" t="s">
        <v>953</v>
      </c>
      <c r="K1525" t="s">
        <v>12332</v>
      </c>
      <c r="L1525" t="s">
        <v>10413</v>
      </c>
    </row>
    <row r="1526" spans="1:14" x14ac:dyDescent="0.35">
      <c r="A1526" t="s">
        <v>5911</v>
      </c>
      <c r="B1526">
        <v>99</v>
      </c>
      <c r="C1526">
        <v>30000000</v>
      </c>
      <c r="D1526">
        <v>51432423</v>
      </c>
      <c r="E1526" t="s">
        <v>25681</v>
      </c>
      <c r="F1526" t="s">
        <v>37</v>
      </c>
      <c r="G1526" t="s">
        <v>38</v>
      </c>
      <c r="H1526">
        <v>5.0999999999999996</v>
      </c>
      <c r="I1526" t="s">
        <v>1671</v>
      </c>
      <c r="J1526" t="s">
        <v>18089</v>
      </c>
      <c r="K1526" t="s">
        <v>1266</v>
      </c>
      <c r="L1526" t="s">
        <v>27948</v>
      </c>
    </row>
    <row r="1527" spans="1:14" x14ac:dyDescent="0.35">
      <c r="A1527" t="s">
        <v>2467</v>
      </c>
      <c r="B1527">
        <v>83</v>
      </c>
      <c r="C1527">
        <v>30000000</v>
      </c>
      <c r="D1527">
        <v>51109400</v>
      </c>
      <c r="E1527" t="s">
        <v>25682</v>
      </c>
      <c r="F1527" t="s">
        <v>37</v>
      </c>
      <c r="G1527" t="s">
        <v>38</v>
      </c>
      <c r="H1527">
        <v>6.4</v>
      </c>
      <c r="I1527" t="s">
        <v>1671</v>
      </c>
      <c r="J1527" t="s">
        <v>27949</v>
      </c>
    </row>
    <row r="1528" spans="1:14" x14ac:dyDescent="0.35">
      <c r="A1528" t="s">
        <v>6142</v>
      </c>
      <c r="B1528">
        <v>131</v>
      </c>
      <c r="C1528">
        <v>30000000</v>
      </c>
      <c r="D1528">
        <v>50300000</v>
      </c>
      <c r="E1528" t="s">
        <v>25683</v>
      </c>
      <c r="F1528" t="s">
        <v>37</v>
      </c>
      <c r="G1528" t="s">
        <v>56</v>
      </c>
      <c r="H1528">
        <v>6.3</v>
      </c>
      <c r="I1528" t="s">
        <v>1325</v>
      </c>
      <c r="J1528" t="s">
        <v>953</v>
      </c>
      <c r="K1528" t="s">
        <v>10413</v>
      </c>
    </row>
    <row r="1529" spans="1:14" x14ac:dyDescent="0.35">
      <c r="A1529" t="s">
        <v>8293</v>
      </c>
      <c r="B1529">
        <v>85</v>
      </c>
      <c r="C1529">
        <v>30000000</v>
      </c>
      <c r="D1529">
        <v>56068547</v>
      </c>
      <c r="E1529" t="s">
        <v>25684</v>
      </c>
      <c r="F1529" t="s">
        <v>37</v>
      </c>
      <c r="G1529" t="s">
        <v>56</v>
      </c>
      <c r="H1529">
        <v>7.5</v>
      </c>
      <c r="I1529" t="s">
        <v>11526</v>
      </c>
      <c r="J1529" t="s">
        <v>1671</v>
      </c>
      <c r="K1529" t="s">
        <v>18089</v>
      </c>
      <c r="L1529" t="s">
        <v>27947</v>
      </c>
      <c r="M1529" t="s">
        <v>12332</v>
      </c>
    </row>
    <row r="1530" spans="1:14" x14ac:dyDescent="0.35">
      <c r="A1530" t="s">
        <v>5462</v>
      </c>
      <c r="B1530">
        <v>126</v>
      </c>
      <c r="C1530">
        <v>30000000</v>
      </c>
      <c r="D1530">
        <v>53680848</v>
      </c>
      <c r="E1530" t="s">
        <v>25685</v>
      </c>
      <c r="F1530" t="s">
        <v>37</v>
      </c>
      <c r="G1530" t="s">
        <v>38</v>
      </c>
      <c r="H1530">
        <v>7.1</v>
      </c>
      <c r="I1530" t="s">
        <v>3409</v>
      </c>
      <c r="J1530" t="s">
        <v>19711</v>
      </c>
    </row>
    <row r="1531" spans="1:14" x14ac:dyDescent="0.35">
      <c r="A1531" t="s">
        <v>940</v>
      </c>
      <c r="B1531">
        <v>123</v>
      </c>
      <c r="C1531">
        <v>30000000</v>
      </c>
      <c r="D1531">
        <v>50921738</v>
      </c>
      <c r="E1531" t="s">
        <v>25686</v>
      </c>
      <c r="F1531" t="s">
        <v>37</v>
      </c>
      <c r="G1531" t="s">
        <v>56</v>
      </c>
      <c r="H1531">
        <v>7.8</v>
      </c>
      <c r="I1531" t="s">
        <v>3409</v>
      </c>
      <c r="J1531" t="s">
        <v>27947</v>
      </c>
      <c r="K1531" t="s">
        <v>19711</v>
      </c>
      <c r="L1531" t="s">
        <v>25958</v>
      </c>
    </row>
    <row r="1532" spans="1:14" x14ac:dyDescent="0.35">
      <c r="A1532" t="s">
        <v>2561</v>
      </c>
      <c r="B1532">
        <v>105</v>
      </c>
      <c r="C1532">
        <v>30000000</v>
      </c>
      <c r="D1532">
        <v>53021560</v>
      </c>
      <c r="E1532" t="s">
        <v>25687</v>
      </c>
      <c r="F1532" t="s">
        <v>37</v>
      </c>
      <c r="G1532" t="s">
        <v>38</v>
      </c>
      <c r="H1532">
        <v>6.5</v>
      </c>
      <c r="I1532" t="s">
        <v>1671</v>
      </c>
      <c r="J1532" t="s">
        <v>3409</v>
      </c>
      <c r="K1532" t="s">
        <v>19711</v>
      </c>
    </row>
    <row r="1533" spans="1:14" x14ac:dyDescent="0.35">
      <c r="A1533" t="s">
        <v>187</v>
      </c>
      <c r="B1533">
        <v>125</v>
      </c>
      <c r="C1533">
        <v>30000000</v>
      </c>
      <c r="D1533">
        <v>45645204</v>
      </c>
      <c r="E1533" t="s">
        <v>25688</v>
      </c>
      <c r="F1533" t="s">
        <v>37</v>
      </c>
      <c r="G1533" t="s">
        <v>38</v>
      </c>
      <c r="H1533">
        <v>6.6</v>
      </c>
      <c r="I1533" t="s">
        <v>1325</v>
      </c>
      <c r="J1533" t="s">
        <v>27949</v>
      </c>
      <c r="K1533" t="s">
        <v>10413</v>
      </c>
    </row>
    <row r="1534" spans="1:14" x14ac:dyDescent="0.35">
      <c r="A1534" t="s">
        <v>255</v>
      </c>
      <c r="B1534">
        <v>77</v>
      </c>
      <c r="C1534">
        <v>40000000</v>
      </c>
      <c r="D1534">
        <v>53337608</v>
      </c>
      <c r="E1534" t="s">
        <v>25689</v>
      </c>
      <c r="F1534" t="s">
        <v>37</v>
      </c>
      <c r="G1534" t="s">
        <v>38</v>
      </c>
      <c r="H1534">
        <v>7.4</v>
      </c>
      <c r="I1534" t="s">
        <v>11526</v>
      </c>
      <c r="J1534" t="s">
        <v>3409</v>
      </c>
      <c r="K1534" t="s">
        <v>18089</v>
      </c>
      <c r="L1534" t="s">
        <v>1266</v>
      </c>
      <c r="M1534" t="s">
        <v>17378</v>
      </c>
      <c r="N1534" t="s">
        <v>19711</v>
      </c>
    </row>
    <row r="1535" spans="1:14" x14ac:dyDescent="0.35">
      <c r="A1535" t="s">
        <v>5743</v>
      </c>
      <c r="B1535">
        <v>121</v>
      </c>
      <c r="C1535">
        <v>30000000</v>
      </c>
      <c r="D1535">
        <v>46875468</v>
      </c>
      <c r="E1535" t="s">
        <v>25690</v>
      </c>
      <c r="F1535" t="s">
        <v>37</v>
      </c>
      <c r="G1535" t="s">
        <v>38</v>
      </c>
      <c r="H1535">
        <v>7.6</v>
      </c>
      <c r="I1535" t="s">
        <v>1325</v>
      </c>
      <c r="J1535" t="s">
        <v>27949</v>
      </c>
      <c r="K1535" t="s">
        <v>3409</v>
      </c>
      <c r="L1535" t="s">
        <v>27947</v>
      </c>
      <c r="M1535" t="s">
        <v>10413</v>
      </c>
    </row>
    <row r="1536" spans="1:14" x14ac:dyDescent="0.35">
      <c r="A1536" t="s">
        <v>3098</v>
      </c>
      <c r="B1536">
        <v>124</v>
      </c>
      <c r="C1536">
        <v>30000000</v>
      </c>
      <c r="D1536">
        <v>52418902</v>
      </c>
      <c r="E1536" t="s">
        <v>25691</v>
      </c>
      <c r="F1536" t="s">
        <v>37</v>
      </c>
      <c r="G1536" t="s">
        <v>38</v>
      </c>
      <c r="H1536">
        <v>7.5</v>
      </c>
      <c r="I1536" t="s">
        <v>3409</v>
      </c>
      <c r="J1536" t="s">
        <v>27948</v>
      </c>
    </row>
    <row r="1537" spans="1:13" x14ac:dyDescent="0.35">
      <c r="A1537" t="s">
        <v>79</v>
      </c>
      <c r="B1537">
        <v>99</v>
      </c>
      <c r="C1537">
        <v>30000000</v>
      </c>
      <c r="D1537">
        <v>42057340</v>
      </c>
      <c r="E1537" t="s">
        <v>25692</v>
      </c>
      <c r="F1537" t="s">
        <v>37</v>
      </c>
      <c r="G1537" t="s">
        <v>38</v>
      </c>
      <c r="H1537">
        <v>6.6</v>
      </c>
      <c r="I1537" t="s">
        <v>6403</v>
      </c>
      <c r="J1537" t="s">
        <v>10413</v>
      </c>
    </row>
    <row r="1538" spans="1:13" x14ac:dyDescent="0.35">
      <c r="A1538" t="s">
        <v>8351</v>
      </c>
      <c r="B1538">
        <v>112</v>
      </c>
      <c r="C1538">
        <v>25000000</v>
      </c>
      <c r="D1538">
        <v>42478175</v>
      </c>
      <c r="E1538" t="s">
        <v>25693</v>
      </c>
      <c r="F1538" t="s">
        <v>37</v>
      </c>
      <c r="G1538" t="s">
        <v>38</v>
      </c>
      <c r="H1538">
        <v>7.2</v>
      </c>
      <c r="I1538" t="s">
        <v>3409</v>
      </c>
      <c r="J1538" t="s">
        <v>1266</v>
      </c>
      <c r="K1538" t="s">
        <v>19711</v>
      </c>
    </row>
    <row r="1539" spans="1:13" x14ac:dyDescent="0.35">
      <c r="A1539" t="s">
        <v>8355</v>
      </c>
      <c r="B1539">
        <v>111</v>
      </c>
      <c r="C1539">
        <v>30000000</v>
      </c>
      <c r="D1539">
        <v>41407470</v>
      </c>
      <c r="E1539" t="s">
        <v>25694</v>
      </c>
      <c r="F1539" t="s">
        <v>37</v>
      </c>
      <c r="G1539" t="s">
        <v>38</v>
      </c>
      <c r="H1539">
        <v>7.6</v>
      </c>
      <c r="I1539" t="s">
        <v>1671</v>
      </c>
      <c r="J1539" t="s">
        <v>3409</v>
      </c>
      <c r="K1539" t="s">
        <v>18089</v>
      </c>
    </row>
    <row r="1540" spans="1:13" x14ac:dyDescent="0.35">
      <c r="A1540" t="s">
        <v>1071</v>
      </c>
      <c r="B1540">
        <v>107</v>
      </c>
      <c r="C1540">
        <v>30000000</v>
      </c>
      <c r="D1540">
        <v>42385520</v>
      </c>
      <c r="E1540" t="s">
        <v>25695</v>
      </c>
      <c r="F1540" t="s">
        <v>37</v>
      </c>
      <c r="G1540" t="s">
        <v>38</v>
      </c>
      <c r="H1540">
        <v>6.2</v>
      </c>
      <c r="I1540" t="s">
        <v>3409</v>
      </c>
      <c r="J1540" t="s">
        <v>17378</v>
      </c>
      <c r="K1540" t="s">
        <v>19711</v>
      </c>
    </row>
    <row r="1541" spans="1:13" x14ac:dyDescent="0.35">
      <c r="A1541" t="s">
        <v>5408</v>
      </c>
      <c r="B1541">
        <v>104</v>
      </c>
      <c r="C1541">
        <v>30000000</v>
      </c>
      <c r="D1541">
        <v>40118420</v>
      </c>
      <c r="E1541" t="s">
        <v>25696</v>
      </c>
      <c r="F1541" t="s">
        <v>37</v>
      </c>
      <c r="G1541" t="s">
        <v>38</v>
      </c>
      <c r="H1541">
        <v>5.6</v>
      </c>
      <c r="I1541" t="s">
        <v>3409</v>
      </c>
      <c r="J1541" t="s">
        <v>19711</v>
      </c>
      <c r="K1541" t="s">
        <v>27948</v>
      </c>
    </row>
    <row r="1542" spans="1:13" x14ac:dyDescent="0.35">
      <c r="A1542" t="s">
        <v>125</v>
      </c>
      <c r="B1542">
        <v>113</v>
      </c>
      <c r="C1542">
        <v>38000000</v>
      </c>
      <c r="D1542">
        <v>40137776</v>
      </c>
      <c r="E1542" t="s">
        <v>25697</v>
      </c>
      <c r="F1542" t="s">
        <v>37</v>
      </c>
      <c r="G1542" t="s">
        <v>38</v>
      </c>
      <c r="H1542">
        <v>7.6</v>
      </c>
      <c r="I1542" t="s">
        <v>1671</v>
      </c>
      <c r="J1542" t="s">
        <v>3409</v>
      </c>
      <c r="K1542" t="s">
        <v>1266</v>
      </c>
      <c r="L1542" t="s">
        <v>19711</v>
      </c>
    </row>
    <row r="1543" spans="1:13" x14ac:dyDescent="0.35">
      <c r="A1543" t="s">
        <v>3541</v>
      </c>
      <c r="B1543">
        <v>113</v>
      </c>
      <c r="C1543">
        <v>32000000</v>
      </c>
      <c r="D1543">
        <v>39568996</v>
      </c>
      <c r="E1543" t="s">
        <v>25698</v>
      </c>
      <c r="F1543" t="s">
        <v>37</v>
      </c>
      <c r="G1543" t="s">
        <v>38</v>
      </c>
      <c r="H1543">
        <v>6.6</v>
      </c>
      <c r="I1543" t="s">
        <v>6403</v>
      </c>
    </row>
    <row r="1544" spans="1:13" x14ac:dyDescent="0.35">
      <c r="A1544" t="s">
        <v>8378</v>
      </c>
      <c r="B1544">
        <v>95</v>
      </c>
      <c r="C1544">
        <v>30000000</v>
      </c>
      <c r="D1544">
        <v>42043633</v>
      </c>
      <c r="E1544" t="s">
        <v>25699</v>
      </c>
      <c r="F1544" t="s">
        <v>37</v>
      </c>
      <c r="G1544" t="s">
        <v>38</v>
      </c>
      <c r="H1544">
        <v>7</v>
      </c>
      <c r="I1544" t="s">
        <v>1266</v>
      </c>
      <c r="J1544" t="s">
        <v>6403</v>
      </c>
      <c r="K1544" t="s">
        <v>27947</v>
      </c>
      <c r="L1544" t="s">
        <v>10413</v>
      </c>
    </row>
    <row r="1545" spans="1:13" x14ac:dyDescent="0.35">
      <c r="A1545" t="s">
        <v>8382</v>
      </c>
      <c r="B1545">
        <v>86</v>
      </c>
      <c r="C1545">
        <v>30000000</v>
      </c>
      <c r="D1545">
        <v>38232624</v>
      </c>
      <c r="E1545" t="s">
        <v>25700</v>
      </c>
      <c r="F1545" t="s">
        <v>37</v>
      </c>
      <c r="G1545" t="s">
        <v>38</v>
      </c>
      <c r="H1545">
        <v>2.7</v>
      </c>
      <c r="I1545" t="s">
        <v>1671</v>
      </c>
    </row>
    <row r="1546" spans="1:13" x14ac:dyDescent="0.35">
      <c r="A1546" t="s">
        <v>2429</v>
      </c>
      <c r="B1546">
        <v>126</v>
      </c>
      <c r="C1546">
        <v>30000000</v>
      </c>
      <c r="D1546">
        <v>38413606</v>
      </c>
      <c r="E1546" t="s">
        <v>25701</v>
      </c>
      <c r="F1546" t="s">
        <v>37</v>
      </c>
      <c r="G1546" t="s">
        <v>38</v>
      </c>
      <c r="H1546">
        <v>7.6</v>
      </c>
      <c r="I1546" t="s">
        <v>1325</v>
      </c>
      <c r="J1546" t="s">
        <v>1671</v>
      </c>
      <c r="K1546" t="s">
        <v>27949</v>
      </c>
      <c r="L1546" t="s">
        <v>10413</v>
      </c>
    </row>
    <row r="1547" spans="1:13" x14ac:dyDescent="0.35">
      <c r="A1547" t="s">
        <v>2591</v>
      </c>
      <c r="B1547">
        <v>101</v>
      </c>
      <c r="C1547">
        <v>27000000</v>
      </c>
      <c r="D1547">
        <v>38122105</v>
      </c>
      <c r="E1547" t="s">
        <v>25702</v>
      </c>
      <c r="F1547" t="s">
        <v>37</v>
      </c>
      <c r="G1547" t="s">
        <v>38</v>
      </c>
      <c r="H1547">
        <v>6.6</v>
      </c>
      <c r="I1547" t="s">
        <v>1325</v>
      </c>
      <c r="J1547" t="s">
        <v>27949</v>
      </c>
      <c r="K1547" t="s">
        <v>12332</v>
      </c>
      <c r="L1547" t="s">
        <v>10413</v>
      </c>
    </row>
    <row r="1548" spans="1:13" x14ac:dyDescent="0.35">
      <c r="A1548" t="s">
        <v>1954</v>
      </c>
      <c r="B1548">
        <v>102</v>
      </c>
      <c r="C1548">
        <v>25000000</v>
      </c>
      <c r="D1548">
        <v>38747385</v>
      </c>
      <c r="E1548" t="s">
        <v>25703</v>
      </c>
      <c r="F1548" t="s">
        <v>37</v>
      </c>
      <c r="G1548" t="s">
        <v>38</v>
      </c>
      <c r="H1548">
        <v>6.9</v>
      </c>
      <c r="I1548" t="s">
        <v>1671</v>
      </c>
      <c r="J1548" t="s">
        <v>6403</v>
      </c>
      <c r="K1548" t="s">
        <v>17378</v>
      </c>
      <c r="L1548" t="s">
        <v>12332</v>
      </c>
    </row>
    <row r="1549" spans="1:13" x14ac:dyDescent="0.35">
      <c r="A1549" t="s">
        <v>940</v>
      </c>
      <c r="B1549">
        <v>111</v>
      </c>
      <c r="C1549">
        <v>30000000</v>
      </c>
      <c r="D1549">
        <v>40247512</v>
      </c>
      <c r="E1549" t="s">
        <v>25704</v>
      </c>
      <c r="F1549" t="s">
        <v>37</v>
      </c>
      <c r="G1549" t="s">
        <v>38</v>
      </c>
      <c r="H1549">
        <v>6.8</v>
      </c>
      <c r="I1549" t="s">
        <v>1325</v>
      </c>
      <c r="J1549" t="s">
        <v>3409</v>
      </c>
      <c r="K1549" t="s">
        <v>10413</v>
      </c>
    </row>
    <row r="1550" spans="1:13" x14ac:dyDescent="0.35">
      <c r="A1550" t="s">
        <v>8410</v>
      </c>
      <c r="B1550">
        <v>95</v>
      </c>
      <c r="C1550">
        <v>30000000</v>
      </c>
      <c r="D1550">
        <v>35927406</v>
      </c>
      <c r="E1550" t="s">
        <v>25705</v>
      </c>
      <c r="F1550" t="s">
        <v>37</v>
      </c>
      <c r="G1550" t="s">
        <v>38</v>
      </c>
      <c r="H1550">
        <v>3.7</v>
      </c>
      <c r="I1550" t="s">
        <v>1325</v>
      </c>
      <c r="J1550" t="s">
        <v>953</v>
      </c>
      <c r="K1550" t="s">
        <v>1266</v>
      </c>
      <c r="L1550" t="s">
        <v>12332</v>
      </c>
      <c r="M1550" t="s">
        <v>10413</v>
      </c>
    </row>
    <row r="1551" spans="1:13" x14ac:dyDescent="0.35">
      <c r="A1551" t="s">
        <v>322</v>
      </c>
      <c r="B1551">
        <v>98</v>
      </c>
      <c r="C1551">
        <v>30000000</v>
      </c>
      <c r="D1551">
        <v>35565975</v>
      </c>
      <c r="E1551" t="s">
        <v>25706</v>
      </c>
      <c r="F1551" t="s">
        <v>37</v>
      </c>
      <c r="G1551" t="s">
        <v>38</v>
      </c>
      <c r="H1551">
        <v>6.1</v>
      </c>
      <c r="I1551" t="s">
        <v>1671</v>
      </c>
      <c r="J1551" t="s">
        <v>3409</v>
      </c>
      <c r="K1551" t="s">
        <v>19711</v>
      </c>
    </row>
    <row r="1552" spans="1:13" x14ac:dyDescent="0.35">
      <c r="A1552" t="s">
        <v>8417</v>
      </c>
      <c r="B1552">
        <v>100</v>
      </c>
      <c r="C1552">
        <v>30000000</v>
      </c>
      <c r="D1552">
        <v>35266619</v>
      </c>
      <c r="E1552" t="s">
        <v>25707</v>
      </c>
      <c r="F1552" t="s">
        <v>37</v>
      </c>
      <c r="G1552" t="s">
        <v>38</v>
      </c>
      <c r="H1552">
        <v>5.9</v>
      </c>
      <c r="I1552" t="s">
        <v>3409</v>
      </c>
      <c r="J1552" t="s">
        <v>1266</v>
      </c>
      <c r="K1552" t="s">
        <v>6403</v>
      </c>
    </row>
    <row r="1553" spans="1:15" x14ac:dyDescent="0.35">
      <c r="A1553" t="s">
        <v>8421</v>
      </c>
      <c r="B1553">
        <v>118</v>
      </c>
      <c r="C1553">
        <v>30000000</v>
      </c>
      <c r="D1553">
        <v>34703228</v>
      </c>
      <c r="E1553" t="s">
        <v>25708</v>
      </c>
      <c r="F1553" t="s">
        <v>37</v>
      </c>
      <c r="G1553" t="s">
        <v>38</v>
      </c>
      <c r="H1553">
        <v>6.7</v>
      </c>
      <c r="I1553" t="s">
        <v>3409</v>
      </c>
      <c r="J1553" t="s">
        <v>17378</v>
      </c>
    </row>
    <row r="1554" spans="1:15" x14ac:dyDescent="0.35">
      <c r="A1554" t="s">
        <v>8430</v>
      </c>
      <c r="B1554">
        <v>125</v>
      </c>
      <c r="C1554">
        <v>30000000</v>
      </c>
      <c r="D1554">
        <v>38432823</v>
      </c>
      <c r="E1554" t="s">
        <v>25709</v>
      </c>
      <c r="F1554" t="s">
        <v>37</v>
      </c>
      <c r="G1554" t="s">
        <v>38</v>
      </c>
      <c r="H1554">
        <v>6.9</v>
      </c>
      <c r="I1554" t="s">
        <v>27949</v>
      </c>
      <c r="J1554" t="s">
        <v>3409</v>
      </c>
      <c r="K1554" t="s">
        <v>27948</v>
      </c>
    </row>
    <row r="1555" spans="1:15" x14ac:dyDescent="0.35">
      <c r="A1555" t="s">
        <v>4591</v>
      </c>
      <c r="B1555">
        <v>94</v>
      </c>
      <c r="C1555">
        <v>45000000</v>
      </c>
      <c r="D1555">
        <v>32095318</v>
      </c>
      <c r="E1555" t="s">
        <v>25710</v>
      </c>
      <c r="F1555" t="s">
        <v>37</v>
      </c>
      <c r="G1555" t="s">
        <v>38</v>
      </c>
      <c r="H1555">
        <v>5.5</v>
      </c>
      <c r="I1555" t="s">
        <v>1671</v>
      </c>
      <c r="J1555" t="s">
        <v>27949</v>
      </c>
    </row>
    <row r="1556" spans="1:15" x14ac:dyDescent="0.35">
      <c r="A1556" t="s">
        <v>8439</v>
      </c>
      <c r="B1556">
        <v>79</v>
      </c>
      <c r="C1556">
        <v>30000000</v>
      </c>
      <c r="D1556">
        <v>31743332</v>
      </c>
      <c r="E1556">
        <v>9</v>
      </c>
      <c r="F1556" t="s">
        <v>37</v>
      </c>
      <c r="G1556" t="s">
        <v>38</v>
      </c>
      <c r="H1556">
        <v>7.1</v>
      </c>
      <c r="I1556" t="s">
        <v>1325</v>
      </c>
      <c r="J1556" t="s">
        <v>953</v>
      </c>
      <c r="K1556" t="s">
        <v>11526</v>
      </c>
      <c r="L1556" t="s">
        <v>3409</v>
      </c>
      <c r="M1556" t="s">
        <v>27947</v>
      </c>
      <c r="N1556" t="s">
        <v>12332</v>
      </c>
      <c r="O1556" t="s">
        <v>10413</v>
      </c>
    </row>
    <row r="1557" spans="1:15" x14ac:dyDescent="0.35">
      <c r="A1557" t="s">
        <v>1526</v>
      </c>
      <c r="B1557">
        <v>106</v>
      </c>
      <c r="C1557">
        <v>30000000</v>
      </c>
      <c r="D1557">
        <v>32154410</v>
      </c>
      <c r="E1557" t="s">
        <v>25711</v>
      </c>
      <c r="F1557" t="s">
        <v>37</v>
      </c>
      <c r="G1557" t="s">
        <v>38</v>
      </c>
      <c r="H1557">
        <v>7.1</v>
      </c>
      <c r="I1557" t="s">
        <v>27949</v>
      </c>
      <c r="J1557" t="s">
        <v>3409</v>
      </c>
      <c r="K1557" t="s">
        <v>10413</v>
      </c>
    </row>
    <row r="1558" spans="1:15" x14ac:dyDescent="0.35">
      <c r="A1558" t="s">
        <v>8455</v>
      </c>
      <c r="B1558">
        <v>63</v>
      </c>
      <c r="C1558">
        <v>30000000</v>
      </c>
      <c r="D1558">
        <v>26687172</v>
      </c>
      <c r="E1558" t="s">
        <v>25712</v>
      </c>
      <c r="F1558" t="s">
        <v>37</v>
      </c>
      <c r="G1558" t="s">
        <v>38</v>
      </c>
      <c r="H1558">
        <v>7.3</v>
      </c>
      <c r="I1558" t="s">
        <v>953</v>
      </c>
      <c r="J1558" t="s">
        <v>11526</v>
      </c>
      <c r="K1558" t="s">
        <v>1671</v>
      </c>
      <c r="L1558" t="s">
        <v>18089</v>
      </c>
      <c r="M1558" t="s">
        <v>17378</v>
      </c>
    </row>
    <row r="1559" spans="1:15" x14ac:dyDescent="0.35">
      <c r="A1559" t="s">
        <v>8461</v>
      </c>
      <c r="B1559">
        <v>85</v>
      </c>
      <c r="C1559">
        <v>19000000</v>
      </c>
      <c r="D1559">
        <v>26096584</v>
      </c>
      <c r="E1559" t="s">
        <v>25713</v>
      </c>
      <c r="F1559" t="s">
        <v>37</v>
      </c>
      <c r="G1559" t="s">
        <v>38</v>
      </c>
      <c r="H1559">
        <v>3.4</v>
      </c>
      <c r="I1559" t="s">
        <v>1671</v>
      </c>
    </row>
    <row r="1560" spans="1:15" x14ac:dyDescent="0.35">
      <c r="A1560" t="s">
        <v>1680</v>
      </c>
      <c r="B1560">
        <v>108</v>
      </c>
      <c r="C1560">
        <v>30000000</v>
      </c>
      <c r="D1560">
        <v>26525834</v>
      </c>
      <c r="E1560" t="s">
        <v>25714</v>
      </c>
      <c r="F1560" t="s">
        <v>37</v>
      </c>
      <c r="G1560" t="s">
        <v>38</v>
      </c>
      <c r="H1560">
        <v>6.8</v>
      </c>
      <c r="I1560" t="s">
        <v>1671</v>
      </c>
      <c r="J1560" t="s">
        <v>3409</v>
      </c>
      <c r="K1560" t="s">
        <v>19711</v>
      </c>
    </row>
    <row r="1561" spans="1:15" x14ac:dyDescent="0.35">
      <c r="A1561" t="s">
        <v>3453</v>
      </c>
      <c r="B1561">
        <v>139</v>
      </c>
      <c r="C1561">
        <v>30000000</v>
      </c>
      <c r="D1561">
        <v>30513940</v>
      </c>
      <c r="E1561" t="s">
        <v>25715</v>
      </c>
      <c r="F1561" t="s">
        <v>37</v>
      </c>
      <c r="G1561" t="s">
        <v>38</v>
      </c>
      <c r="H1561">
        <v>6.9</v>
      </c>
      <c r="I1561" t="s">
        <v>13307</v>
      </c>
      <c r="J1561" t="s">
        <v>3409</v>
      </c>
      <c r="K1561" t="s">
        <v>17378</v>
      </c>
    </row>
    <row r="1562" spans="1:15" x14ac:dyDescent="0.35">
      <c r="A1562" t="s">
        <v>5273</v>
      </c>
      <c r="B1562">
        <v>127</v>
      </c>
      <c r="C1562">
        <v>30000000</v>
      </c>
      <c r="D1562">
        <v>23209440</v>
      </c>
      <c r="E1562" t="s">
        <v>25716</v>
      </c>
      <c r="F1562" t="s">
        <v>37</v>
      </c>
      <c r="G1562" t="s">
        <v>38</v>
      </c>
      <c r="H1562">
        <v>7</v>
      </c>
      <c r="I1562" t="s">
        <v>3409</v>
      </c>
    </row>
    <row r="1563" spans="1:15" x14ac:dyDescent="0.35">
      <c r="A1563" t="s">
        <v>8480</v>
      </c>
      <c r="B1563">
        <v>106</v>
      </c>
      <c r="C1563">
        <v>30000000</v>
      </c>
      <c r="D1563">
        <v>24048000</v>
      </c>
      <c r="E1563" t="s">
        <v>25717</v>
      </c>
      <c r="F1563" t="s">
        <v>37</v>
      </c>
      <c r="G1563" t="s">
        <v>38</v>
      </c>
      <c r="H1563">
        <v>5.5</v>
      </c>
      <c r="I1563" t="s">
        <v>1325</v>
      </c>
      <c r="J1563" t="s">
        <v>27949</v>
      </c>
      <c r="K1563" t="s">
        <v>12332</v>
      </c>
      <c r="L1563" t="s">
        <v>10413</v>
      </c>
    </row>
    <row r="1564" spans="1:15" x14ac:dyDescent="0.35">
      <c r="A1564" t="s">
        <v>2698</v>
      </c>
      <c r="B1564">
        <v>95</v>
      </c>
      <c r="C1564">
        <v>30000000</v>
      </c>
      <c r="D1564">
        <v>22526144</v>
      </c>
      <c r="E1564" t="s">
        <v>25718</v>
      </c>
      <c r="F1564" t="s">
        <v>37</v>
      </c>
      <c r="G1564" t="s">
        <v>38</v>
      </c>
      <c r="H1564">
        <v>5.0999999999999996</v>
      </c>
      <c r="I1564" t="s">
        <v>1671</v>
      </c>
      <c r="J1564" t="s">
        <v>19711</v>
      </c>
      <c r="K1564" t="s">
        <v>12332</v>
      </c>
    </row>
    <row r="1565" spans="1:15" x14ac:dyDescent="0.35">
      <c r="A1565" t="s">
        <v>2682</v>
      </c>
      <c r="B1565">
        <v>118</v>
      </c>
      <c r="C1565">
        <v>30000000</v>
      </c>
      <c r="D1565">
        <v>30523568</v>
      </c>
      <c r="E1565" t="s">
        <v>25719</v>
      </c>
      <c r="F1565" t="s">
        <v>37</v>
      </c>
      <c r="G1565" t="s">
        <v>38</v>
      </c>
      <c r="H1565">
        <v>6.2</v>
      </c>
      <c r="I1565" t="s">
        <v>6403</v>
      </c>
      <c r="J1565" t="s">
        <v>27947</v>
      </c>
      <c r="K1565" t="s">
        <v>10413</v>
      </c>
    </row>
    <row r="1566" spans="1:15" x14ac:dyDescent="0.35">
      <c r="A1566" t="s">
        <v>8490</v>
      </c>
      <c r="B1566">
        <v>108</v>
      </c>
      <c r="C1566">
        <v>30000000</v>
      </c>
      <c r="D1566">
        <v>23070045</v>
      </c>
      <c r="E1566" t="s">
        <v>25720</v>
      </c>
      <c r="F1566" t="s">
        <v>37</v>
      </c>
      <c r="G1566" t="s">
        <v>38</v>
      </c>
      <c r="H1566">
        <v>5.9</v>
      </c>
      <c r="I1566" t="s">
        <v>953</v>
      </c>
      <c r="J1566" t="s">
        <v>3409</v>
      </c>
      <c r="K1566" t="s">
        <v>10413</v>
      </c>
    </row>
    <row r="1567" spans="1:15" x14ac:dyDescent="0.35">
      <c r="A1567" t="s">
        <v>8495</v>
      </c>
      <c r="B1567">
        <v>105</v>
      </c>
      <c r="C1567">
        <v>35000000</v>
      </c>
      <c r="D1567">
        <v>20422207</v>
      </c>
      <c r="E1567" t="s">
        <v>25721</v>
      </c>
      <c r="F1567" t="s">
        <v>37</v>
      </c>
      <c r="G1567" t="s">
        <v>38</v>
      </c>
      <c r="H1567">
        <v>5.2</v>
      </c>
      <c r="I1567" t="s">
        <v>1671</v>
      </c>
      <c r="J1567" t="s">
        <v>3409</v>
      </c>
      <c r="K1567" t="s">
        <v>19711</v>
      </c>
    </row>
    <row r="1568" spans="1:15" x14ac:dyDescent="0.35">
      <c r="A1568" t="s">
        <v>6417</v>
      </c>
      <c r="B1568">
        <v>131</v>
      </c>
      <c r="C1568">
        <v>30000000</v>
      </c>
      <c r="D1568">
        <v>28644770</v>
      </c>
      <c r="E1568" t="s">
        <v>25722</v>
      </c>
      <c r="F1568" t="s">
        <v>37</v>
      </c>
      <c r="G1568" t="s">
        <v>38</v>
      </c>
      <c r="H1568">
        <v>6.2</v>
      </c>
      <c r="I1568" t="s">
        <v>1671</v>
      </c>
      <c r="J1568" t="s">
        <v>19711</v>
      </c>
    </row>
    <row r="1569" spans="1:13" x14ac:dyDescent="0.35">
      <c r="A1569" t="s">
        <v>8504</v>
      </c>
      <c r="B1569">
        <v>104</v>
      </c>
      <c r="C1569">
        <v>30000000</v>
      </c>
      <c r="D1569">
        <v>21800302</v>
      </c>
      <c r="E1569" t="s">
        <v>25723</v>
      </c>
      <c r="F1569" t="s">
        <v>37</v>
      </c>
      <c r="G1569" t="s">
        <v>38</v>
      </c>
      <c r="H1569">
        <v>5.5</v>
      </c>
      <c r="I1569" t="s">
        <v>1671</v>
      </c>
      <c r="J1569" t="s">
        <v>3409</v>
      </c>
      <c r="K1569" t="s">
        <v>19711</v>
      </c>
      <c r="L1569" t="s">
        <v>27948</v>
      </c>
    </row>
    <row r="1570" spans="1:13" x14ac:dyDescent="0.35">
      <c r="A1570" t="s">
        <v>8508</v>
      </c>
      <c r="B1570">
        <v>133</v>
      </c>
      <c r="C1570">
        <v>35000000</v>
      </c>
      <c r="D1570">
        <v>21129348</v>
      </c>
      <c r="E1570" t="s">
        <v>25724</v>
      </c>
      <c r="F1570" t="s">
        <v>37</v>
      </c>
      <c r="G1570" t="s">
        <v>38</v>
      </c>
      <c r="H1570">
        <v>7.4</v>
      </c>
      <c r="I1570" t="s">
        <v>27949</v>
      </c>
      <c r="J1570" t="s">
        <v>3409</v>
      </c>
      <c r="K1570" t="s">
        <v>19711</v>
      </c>
      <c r="L1570" t="s">
        <v>10413</v>
      </c>
    </row>
    <row r="1571" spans="1:13" x14ac:dyDescent="0.35">
      <c r="A1571" t="s">
        <v>8514</v>
      </c>
      <c r="B1571">
        <v>94</v>
      </c>
      <c r="C1571">
        <v>30000000</v>
      </c>
      <c r="D1571">
        <v>18500966</v>
      </c>
      <c r="E1571" t="s">
        <v>25725</v>
      </c>
      <c r="F1571" t="s">
        <v>37</v>
      </c>
      <c r="G1571" t="s">
        <v>38</v>
      </c>
      <c r="H1571">
        <v>4.4000000000000004</v>
      </c>
      <c r="I1571" t="s">
        <v>1325</v>
      </c>
      <c r="J1571" t="s">
        <v>6403</v>
      </c>
      <c r="K1571" t="s">
        <v>12332</v>
      </c>
      <c r="L1571" t="s">
        <v>10413</v>
      </c>
    </row>
    <row r="1572" spans="1:13" x14ac:dyDescent="0.35">
      <c r="A1572" t="s">
        <v>8519</v>
      </c>
      <c r="B1572">
        <v>109</v>
      </c>
      <c r="C1572">
        <v>20000000</v>
      </c>
      <c r="D1572">
        <v>19976073</v>
      </c>
      <c r="E1572" t="s">
        <v>25726</v>
      </c>
      <c r="F1572" t="s">
        <v>37</v>
      </c>
      <c r="G1572" t="s">
        <v>38</v>
      </c>
      <c r="H1572">
        <v>6.3</v>
      </c>
      <c r="I1572" t="s">
        <v>1325</v>
      </c>
      <c r="J1572" t="s">
        <v>27949</v>
      </c>
      <c r="K1572" t="s">
        <v>3409</v>
      </c>
      <c r="L1572" t="s">
        <v>10413</v>
      </c>
    </row>
    <row r="1573" spans="1:13" x14ac:dyDescent="0.35">
      <c r="A1573" t="s">
        <v>3098</v>
      </c>
      <c r="B1573">
        <v>96</v>
      </c>
      <c r="C1573">
        <v>30000000</v>
      </c>
      <c r="D1573">
        <v>18967571</v>
      </c>
      <c r="E1573" t="s">
        <v>25727</v>
      </c>
      <c r="F1573" t="s">
        <v>37</v>
      </c>
      <c r="G1573" t="s">
        <v>38</v>
      </c>
      <c r="H1573">
        <v>6.1</v>
      </c>
      <c r="I1573" t="s">
        <v>1325</v>
      </c>
      <c r="J1573" t="s">
        <v>27949</v>
      </c>
      <c r="K1573" t="s">
        <v>10413</v>
      </c>
    </row>
    <row r="1574" spans="1:13" x14ac:dyDescent="0.35">
      <c r="A1574" t="s">
        <v>8528</v>
      </c>
      <c r="B1574">
        <v>105</v>
      </c>
      <c r="C1574">
        <v>25000000</v>
      </c>
      <c r="D1574">
        <v>17100000</v>
      </c>
      <c r="E1574" t="s">
        <v>25728</v>
      </c>
      <c r="F1574" t="s">
        <v>37</v>
      </c>
      <c r="G1574" t="s">
        <v>38</v>
      </c>
      <c r="H1574">
        <v>5.3</v>
      </c>
      <c r="I1574" t="s">
        <v>1325</v>
      </c>
      <c r="J1574" t="s">
        <v>953</v>
      </c>
      <c r="K1574" t="s">
        <v>27949</v>
      </c>
      <c r="L1574" t="s">
        <v>3409</v>
      </c>
      <c r="M1574" t="s">
        <v>19711</v>
      </c>
    </row>
    <row r="1575" spans="1:13" x14ac:dyDescent="0.35">
      <c r="A1575" t="s">
        <v>8534</v>
      </c>
      <c r="B1575">
        <v>99</v>
      </c>
      <c r="C1575">
        <v>30000000</v>
      </c>
      <c r="D1575">
        <v>17266505</v>
      </c>
      <c r="E1575" t="s">
        <v>25729</v>
      </c>
      <c r="F1575" t="s">
        <v>37</v>
      </c>
      <c r="G1575" t="s">
        <v>38</v>
      </c>
      <c r="H1575">
        <v>5.4</v>
      </c>
      <c r="I1575" t="s">
        <v>1325</v>
      </c>
      <c r="J1575" t="s">
        <v>1671</v>
      </c>
      <c r="K1575" t="s">
        <v>6403</v>
      </c>
    </row>
    <row r="1576" spans="1:13" x14ac:dyDescent="0.35">
      <c r="A1576" t="s">
        <v>1015</v>
      </c>
      <c r="B1576">
        <v>112</v>
      </c>
      <c r="C1576">
        <v>30000000</v>
      </c>
      <c r="D1576">
        <v>32357532</v>
      </c>
      <c r="E1576" t="s">
        <v>25730</v>
      </c>
      <c r="F1576" t="s">
        <v>37</v>
      </c>
      <c r="G1576" t="s">
        <v>38</v>
      </c>
      <c r="H1576">
        <v>6.7</v>
      </c>
      <c r="I1576" t="s">
        <v>1671</v>
      </c>
      <c r="J1576" t="s">
        <v>3409</v>
      </c>
      <c r="K1576" t="s">
        <v>19711</v>
      </c>
    </row>
    <row r="1577" spans="1:13" x14ac:dyDescent="0.35">
      <c r="A1577" t="s">
        <v>4134</v>
      </c>
      <c r="B1577">
        <v>108</v>
      </c>
      <c r="C1577">
        <v>30000000</v>
      </c>
      <c r="D1577">
        <v>16930884</v>
      </c>
      <c r="E1577" t="s">
        <v>25731</v>
      </c>
      <c r="F1577" t="s">
        <v>37</v>
      </c>
      <c r="G1577" t="s">
        <v>38</v>
      </c>
      <c r="H1577">
        <v>5.9</v>
      </c>
      <c r="I1577" t="s">
        <v>27949</v>
      </c>
      <c r="J1577" t="s">
        <v>3409</v>
      </c>
      <c r="K1577" t="s">
        <v>27947</v>
      </c>
      <c r="L1577" t="s">
        <v>10413</v>
      </c>
    </row>
    <row r="1578" spans="1:13" x14ac:dyDescent="0.35">
      <c r="A1578" t="s">
        <v>8546</v>
      </c>
      <c r="B1578">
        <v>126</v>
      </c>
      <c r="C1578">
        <v>35000000</v>
      </c>
      <c r="D1578">
        <v>18324242</v>
      </c>
      <c r="E1578" t="s">
        <v>25732</v>
      </c>
      <c r="F1578" t="s">
        <v>37</v>
      </c>
      <c r="G1578" t="s">
        <v>38</v>
      </c>
      <c r="H1578">
        <v>7.3</v>
      </c>
      <c r="I1578" t="s">
        <v>3409</v>
      </c>
    </row>
    <row r="1579" spans="1:13" x14ac:dyDescent="0.35">
      <c r="A1579" t="s">
        <v>5225</v>
      </c>
      <c r="B1579">
        <v>98</v>
      </c>
      <c r="C1579">
        <v>40000000</v>
      </c>
      <c r="D1579">
        <v>16323969</v>
      </c>
      <c r="E1579" t="s">
        <v>25733</v>
      </c>
      <c r="F1579" t="s">
        <v>37</v>
      </c>
      <c r="G1579" t="s">
        <v>38</v>
      </c>
      <c r="H1579">
        <v>5.5</v>
      </c>
      <c r="I1579" t="s">
        <v>1671</v>
      </c>
      <c r="J1579" t="s">
        <v>27949</v>
      </c>
      <c r="K1579" t="s">
        <v>10413</v>
      </c>
    </row>
    <row r="1580" spans="1:13" x14ac:dyDescent="0.35">
      <c r="A1580" t="s">
        <v>8553</v>
      </c>
      <c r="B1580">
        <v>104</v>
      </c>
      <c r="C1580">
        <v>26000000</v>
      </c>
      <c r="D1580">
        <v>16999046</v>
      </c>
      <c r="E1580" t="s">
        <v>25734</v>
      </c>
      <c r="F1580" t="s">
        <v>37</v>
      </c>
      <c r="G1580" t="s">
        <v>268</v>
      </c>
      <c r="H1580">
        <v>5.8</v>
      </c>
      <c r="I1580" t="s">
        <v>3409</v>
      </c>
      <c r="J1580" t="s">
        <v>6403</v>
      </c>
      <c r="K1580" t="s">
        <v>12332</v>
      </c>
    </row>
    <row r="1581" spans="1:13" x14ac:dyDescent="0.35">
      <c r="A1581" t="s">
        <v>8560</v>
      </c>
      <c r="B1581">
        <v>110</v>
      </c>
      <c r="C1581">
        <v>35000000</v>
      </c>
      <c r="D1581">
        <v>16295774</v>
      </c>
      <c r="E1581" t="s">
        <v>25735</v>
      </c>
      <c r="F1581" t="s">
        <v>37</v>
      </c>
      <c r="G1581" t="s">
        <v>38</v>
      </c>
      <c r="H1581">
        <v>4.5999999999999996</v>
      </c>
      <c r="I1581" t="s">
        <v>1325</v>
      </c>
      <c r="J1581" t="s">
        <v>953</v>
      </c>
      <c r="K1581" t="s">
        <v>1671</v>
      </c>
      <c r="L1581" t="s">
        <v>19711</v>
      </c>
      <c r="M1581" t="s">
        <v>12332</v>
      </c>
    </row>
    <row r="1582" spans="1:13" x14ac:dyDescent="0.35">
      <c r="A1582" t="s">
        <v>8565</v>
      </c>
      <c r="B1582">
        <v>130</v>
      </c>
      <c r="C1582">
        <v>30000000</v>
      </c>
      <c r="D1582">
        <v>15709385</v>
      </c>
      <c r="E1582" t="s">
        <v>25736</v>
      </c>
      <c r="F1582" t="s">
        <v>37</v>
      </c>
      <c r="G1582" t="s">
        <v>38</v>
      </c>
      <c r="H1582">
        <v>6.7</v>
      </c>
      <c r="I1582" t="s">
        <v>27949</v>
      </c>
      <c r="J1582" t="s">
        <v>3409</v>
      </c>
      <c r="K1582" t="s">
        <v>10413</v>
      </c>
    </row>
    <row r="1583" spans="1:13" x14ac:dyDescent="0.35">
      <c r="A1583" t="s">
        <v>8569</v>
      </c>
      <c r="B1583">
        <v>93</v>
      </c>
      <c r="C1583">
        <v>30000000</v>
      </c>
      <c r="D1583">
        <v>14888028</v>
      </c>
      <c r="E1583" t="s">
        <v>25737</v>
      </c>
      <c r="F1583" t="s">
        <v>37</v>
      </c>
      <c r="G1583" t="s">
        <v>38</v>
      </c>
      <c r="H1583">
        <v>5.0999999999999996</v>
      </c>
      <c r="I1583" t="s">
        <v>953</v>
      </c>
      <c r="J1583" t="s">
        <v>6403</v>
      </c>
      <c r="K1583" t="s">
        <v>10413</v>
      </c>
    </row>
    <row r="1584" spans="1:13" x14ac:dyDescent="0.35">
      <c r="A1584" t="s">
        <v>3891</v>
      </c>
      <c r="B1584">
        <v>96</v>
      </c>
      <c r="C1584">
        <v>30000000</v>
      </c>
      <c r="D1584">
        <v>14208384</v>
      </c>
      <c r="E1584" t="s">
        <v>25738</v>
      </c>
      <c r="F1584" t="s">
        <v>37</v>
      </c>
      <c r="G1584" t="s">
        <v>38</v>
      </c>
      <c r="H1584">
        <v>5.6</v>
      </c>
      <c r="I1584" t="s">
        <v>1671</v>
      </c>
      <c r="J1584" t="s">
        <v>19711</v>
      </c>
    </row>
    <row r="1585" spans="1:13" x14ac:dyDescent="0.35">
      <c r="A1585" t="s">
        <v>6046</v>
      </c>
      <c r="B1585">
        <v>114</v>
      </c>
      <c r="C1585">
        <v>30000000</v>
      </c>
      <c r="D1585">
        <v>12831121</v>
      </c>
      <c r="E1585" t="s">
        <v>25739</v>
      </c>
      <c r="F1585" t="s">
        <v>37</v>
      </c>
      <c r="G1585" t="s">
        <v>38</v>
      </c>
      <c r="H1585">
        <v>7</v>
      </c>
      <c r="I1585" t="s">
        <v>3409</v>
      </c>
      <c r="J1585" t="s">
        <v>27947</v>
      </c>
      <c r="K1585" t="s">
        <v>19711</v>
      </c>
      <c r="L1585" t="s">
        <v>10413</v>
      </c>
    </row>
    <row r="1586" spans="1:13" x14ac:dyDescent="0.35">
      <c r="A1586" t="s">
        <v>3585</v>
      </c>
      <c r="B1586">
        <v>106</v>
      </c>
      <c r="C1586">
        <v>30000000</v>
      </c>
      <c r="D1586">
        <v>18298649</v>
      </c>
      <c r="E1586" t="s">
        <v>25740</v>
      </c>
      <c r="F1586" t="s">
        <v>37</v>
      </c>
      <c r="G1586" t="s">
        <v>38</v>
      </c>
      <c r="H1586">
        <v>6.4</v>
      </c>
      <c r="I1586" t="s">
        <v>1671</v>
      </c>
      <c r="J1586" t="s">
        <v>6403</v>
      </c>
    </row>
    <row r="1587" spans="1:13" x14ac:dyDescent="0.35">
      <c r="A1587" t="s">
        <v>4945</v>
      </c>
      <c r="B1587">
        <v>150</v>
      </c>
      <c r="C1587">
        <v>30000000</v>
      </c>
      <c r="D1587">
        <v>12712093</v>
      </c>
      <c r="E1587" t="s">
        <v>25741</v>
      </c>
      <c r="F1587" t="s">
        <v>37</v>
      </c>
      <c r="G1587" t="s">
        <v>38</v>
      </c>
      <c r="H1587">
        <v>6.7</v>
      </c>
      <c r="I1587" t="s">
        <v>13307</v>
      </c>
      <c r="J1587" t="s">
        <v>3409</v>
      </c>
      <c r="K1587" t="s">
        <v>22704</v>
      </c>
      <c r="L1587" t="s">
        <v>19711</v>
      </c>
    </row>
    <row r="1588" spans="1:13" x14ac:dyDescent="0.35">
      <c r="A1588" t="s">
        <v>8596</v>
      </c>
      <c r="B1588">
        <v>100</v>
      </c>
      <c r="C1588">
        <v>30000000</v>
      </c>
      <c r="D1588">
        <v>11576087</v>
      </c>
      <c r="E1588" t="s">
        <v>25742</v>
      </c>
      <c r="F1588" t="s">
        <v>37</v>
      </c>
      <c r="G1588" t="s">
        <v>38</v>
      </c>
      <c r="H1588">
        <v>4.0999999999999996</v>
      </c>
      <c r="I1588" t="s">
        <v>1325</v>
      </c>
      <c r="J1588" t="s">
        <v>953</v>
      </c>
      <c r="K1588" t="s">
        <v>12332</v>
      </c>
    </row>
    <row r="1589" spans="1:13" x14ac:dyDescent="0.35">
      <c r="A1589" t="s">
        <v>5050</v>
      </c>
      <c r="B1589">
        <v>100</v>
      </c>
      <c r="C1589">
        <v>30000000</v>
      </c>
      <c r="D1589">
        <v>11900000</v>
      </c>
      <c r="E1589" t="s">
        <v>25743</v>
      </c>
      <c r="F1589" t="s">
        <v>37</v>
      </c>
      <c r="G1589" t="s">
        <v>38</v>
      </c>
      <c r="H1589">
        <v>5.5</v>
      </c>
      <c r="I1589" t="s">
        <v>3409</v>
      </c>
      <c r="J1589" t="s">
        <v>1266</v>
      </c>
      <c r="K1589" t="s">
        <v>10413</v>
      </c>
    </row>
    <row r="1590" spans="1:13" x14ac:dyDescent="0.35">
      <c r="A1590" t="s">
        <v>5495</v>
      </c>
      <c r="B1590">
        <v>100</v>
      </c>
      <c r="C1590">
        <v>45000000</v>
      </c>
      <c r="D1590">
        <v>9353573</v>
      </c>
      <c r="E1590" t="s">
        <v>25744</v>
      </c>
      <c r="F1590" t="s">
        <v>37</v>
      </c>
      <c r="G1590" t="s">
        <v>38</v>
      </c>
      <c r="H1590">
        <v>2.7</v>
      </c>
      <c r="I1590" t="s">
        <v>1325</v>
      </c>
      <c r="J1590" t="s">
        <v>953</v>
      </c>
      <c r="K1590" t="s">
        <v>1266</v>
      </c>
      <c r="L1590" t="s">
        <v>12332</v>
      </c>
      <c r="M1590" t="s">
        <v>10413</v>
      </c>
    </row>
    <row r="1591" spans="1:13" x14ac:dyDescent="0.35">
      <c r="A1591" t="s">
        <v>8607</v>
      </c>
      <c r="B1591">
        <v>107</v>
      </c>
      <c r="C1591">
        <v>45000000</v>
      </c>
      <c r="D1591">
        <v>12026670</v>
      </c>
      <c r="E1591" t="s">
        <v>25745</v>
      </c>
      <c r="F1591" t="s">
        <v>37</v>
      </c>
      <c r="G1591" t="s">
        <v>38</v>
      </c>
      <c r="H1591">
        <v>6.4</v>
      </c>
      <c r="I1591" t="s">
        <v>1325</v>
      </c>
      <c r="J1591" t="s">
        <v>27949</v>
      </c>
      <c r="K1591" t="s">
        <v>10413</v>
      </c>
    </row>
    <row r="1592" spans="1:13" x14ac:dyDescent="0.35">
      <c r="A1592" t="s">
        <v>8613</v>
      </c>
      <c r="B1592">
        <v>102</v>
      </c>
      <c r="C1592">
        <v>25000000</v>
      </c>
      <c r="D1592">
        <v>14334645</v>
      </c>
      <c r="E1592" t="s">
        <v>25746</v>
      </c>
      <c r="F1592" t="s">
        <v>37</v>
      </c>
      <c r="G1592" t="s">
        <v>38</v>
      </c>
      <c r="H1592">
        <v>4.8</v>
      </c>
      <c r="I1592" t="s">
        <v>3409</v>
      </c>
      <c r="J1592" t="s">
        <v>6403</v>
      </c>
      <c r="K1592" t="s">
        <v>12332</v>
      </c>
      <c r="L1592" t="s">
        <v>10413</v>
      </c>
    </row>
    <row r="1593" spans="1:13" x14ac:dyDescent="0.35">
      <c r="A1593" t="s">
        <v>8618</v>
      </c>
      <c r="B1593">
        <v>101</v>
      </c>
      <c r="C1593">
        <v>23000000</v>
      </c>
      <c r="D1593">
        <v>12189514</v>
      </c>
      <c r="E1593" t="s">
        <v>25747</v>
      </c>
      <c r="F1593" t="s">
        <v>37</v>
      </c>
      <c r="G1593" t="s">
        <v>38</v>
      </c>
      <c r="H1593">
        <v>6.1</v>
      </c>
      <c r="I1593" t="s">
        <v>1671</v>
      </c>
      <c r="J1593" t="s">
        <v>19711</v>
      </c>
    </row>
    <row r="1594" spans="1:13" x14ac:dyDescent="0.35">
      <c r="A1594" t="s">
        <v>8624</v>
      </c>
      <c r="B1594">
        <v>86</v>
      </c>
      <c r="C1594">
        <v>30000000</v>
      </c>
      <c r="D1594">
        <v>10134754</v>
      </c>
      <c r="E1594" t="s">
        <v>25748</v>
      </c>
      <c r="F1594" t="s">
        <v>37</v>
      </c>
      <c r="G1594" t="s">
        <v>38</v>
      </c>
      <c r="H1594">
        <v>4.8</v>
      </c>
      <c r="I1594" t="s">
        <v>11526</v>
      </c>
      <c r="J1594" t="s">
        <v>1671</v>
      </c>
      <c r="K1594" t="s">
        <v>18089</v>
      </c>
    </row>
    <row r="1595" spans="1:13" x14ac:dyDescent="0.35">
      <c r="A1595" t="s">
        <v>7635</v>
      </c>
      <c r="B1595">
        <v>108</v>
      </c>
      <c r="C1595">
        <v>30000000</v>
      </c>
      <c r="D1595">
        <v>8535575</v>
      </c>
      <c r="E1595" t="s">
        <v>25749</v>
      </c>
      <c r="F1595" t="s">
        <v>37</v>
      </c>
      <c r="G1595" t="s">
        <v>38</v>
      </c>
      <c r="H1595">
        <v>7</v>
      </c>
      <c r="I1595" t="s">
        <v>3409</v>
      </c>
    </row>
    <row r="1596" spans="1:13" x14ac:dyDescent="0.35">
      <c r="A1596" t="s">
        <v>2791</v>
      </c>
      <c r="B1596">
        <v>123</v>
      </c>
      <c r="C1596">
        <v>40000000</v>
      </c>
      <c r="D1596">
        <v>7689458</v>
      </c>
      <c r="E1596" t="s">
        <v>25750</v>
      </c>
      <c r="F1596" t="s">
        <v>37</v>
      </c>
      <c r="G1596" t="s">
        <v>56</v>
      </c>
      <c r="H1596">
        <v>6.8</v>
      </c>
      <c r="I1596" t="s">
        <v>953</v>
      </c>
      <c r="J1596" t="s">
        <v>1266</v>
      </c>
      <c r="K1596" t="s">
        <v>27947</v>
      </c>
    </row>
    <row r="1597" spans="1:13" x14ac:dyDescent="0.35">
      <c r="A1597" t="s">
        <v>5683</v>
      </c>
      <c r="B1597">
        <v>88</v>
      </c>
      <c r="C1597">
        <v>30000000</v>
      </c>
      <c r="D1597">
        <v>19316646</v>
      </c>
      <c r="E1597" t="s">
        <v>25751</v>
      </c>
      <c r="F1597" t="s">
        <v>37</v>
      </c>
      <c r="G1597" t="s">
        <v>38</v>
      </c>
      <c r="H1597">
        <v>5.6</v>
      </c>
      <c r="I1597" t="s">
        <v>27949</v>
      </c>
      <c r="J1597" t="s">
        <v>10413</v>
      </c>
    </row>
    <row r="1598" spans="1:13" x14ac:dyDescent="0.35">
      <c r="A1598" t="s">
        <v>5867</v>
      </c>
      <c r="B1598">
        <v>109</v>
      </c>
      <c r="C1598">
        <v>30000000</v>
      </c>
      <c r="D1598">
        <v>10965209</v>
      </c>
      <c r="E1598" t="s">
        <v>25752</v>
      </c>
      <c r="F1598" t="s">
        <v>37</v>
      </c>
      <c r="G1598" t="s">
        <v>38</v>
      </c>
      <c r="H1598">
        <v>6.1</v>
      </c>
      <c r="I1598" t="s">
        <v>1325</v>
      </c>
      <c r="J1598" t="s">
        <v>27949</v>
      </c>
      <c r="K1598" t="s">
        <v>3409</v>
      </c>
      <c r="L1598" t="s">
        <v>10413</v>
      </c>
    </row>
    <row r="1599" spans="1:13" x14ac:dyDescent="0.35">
      <c r="A1599" t="s">
        <v>1015</v>
      </c>
      <c r="B1599">
        <v>122</v>
      </c>
      <c r="C1599">
        <v>18000000</v>
      </c>
      <c r="D1599">
        <v>26830000</v>
      </c>
      <c r="E1599" t="s">
        <v>25753</v>
      </c>
      <c r="F1599" t="s">
        <v>37</v>
      </c>
      <c r="G1599" t="s">
        <v>38</v>
      </c>
      <c r="H1599">
        <v>7.9</v>
      </c>
      <c r="I1599" t="s">
        <v>3409</v>
      </c>
      <c r="J1599" t="s">
        <v>22704</v>
      </c>
      <c r="K1599" t="s">
        <v>25958</v>
      </c>
    </row>
    <row r="1600" spans="1:13" x14ac:dyDescent="0.35">
      <c r="A1600" t="s">
        <v>8662</v>
      </c>
      <c r="B1600">
        <v>251</v>
      </c>
      <c r="C1600">
        <v>30000000</v>
      </c>
      <c r="D1600">
        <v>5300000</v>
      </c>
      <c r="E1600" t="s">
        <v>25754</v>
      </c>
      <c r="F1600" t="s">
        <v>37</v>
      </c>
      <c r="G1600" t="s">
        <v>7090</v>
      </c>
      <c r="H1600">
        <v>8.4</v>
      </c>
      <c r="I1600" t="s">
        <v>27949</v>
      </c>
      <c r="J1600" t="s">
        <v>3409</v>
      </c>
    </row>
    <row r="1601" spans="1:13" x14ac:dyDescent="0.35">
      <c r="A1601" t="s">
        <v>8666</v>
      </c>
      <c r="B1601">
        <v>118</v>
      </c>
      <c r="C1601">
        <v>30000000</v>
      </c>
      <c r="D1601">
        <v>10880926</v>
      </c>
      <c r="E1601" t="s">
        <v>25755</v>
      </c>
      <c r="F1601" t="s">
        <v>37</v>
      </c>
      <c r="G1601" t="s">
        <v>38</v>
      </c>
      <c r="H1601">
        <v>6.5</v>
      </c>
      <c r="I1601" t="s">
        <v>1325</v>
      </c>
      <c r="J1601" t="s">
        <v>27949</v>
      </c>
      <c r="K1601" t="s">
        <v>3409</v>
      </c>
      <c r="L1601" t="s">
        <v>10413</v>
      </c>
    </row>
    <row r="1602" spans="1:13" x14ac:dyDescent="0.35">
      <c r="A1602" t="s">
        <v>8671</v>
      </c>
      <c r="B1602">
        <v>131</v>
      </c>
      <c r="C1602">
        <v>18000000</v>
      </c>
      <c r="D1602">
        <v>3752725</v>
      </c>
      <c r="E1602" t="s">
        <v>25756</v>
      </c>
      <c r="F1602" t="s">
        <v>37</v>
      </c>
      <c r="G1602" t="s">
        <v>38</v>
      </c>
      <c r="H1602">
        <v>7.1</v>
      </c>
      <c r="I1602" t="s">
        <v>3409</v>
      </c>
      <c r="J1602" t="s">
        <v>19711</v>
      </c>
    </row>
    <row r="1603" spans="1:13" x14ac:dyDescent="0.35">
      <c r="A1603" t="s">
        <v>5050</v>
      </c>
      <c r="B1603">
        <v>109</v>
      </c>
      <c r="C1603">
        <v>25000000</v>
      </c>
      <c r="D1603">
        <v>3517797</v>
      </c>
      <c r="E1603" t="s">
        <v>25757</v>
      </c>
      <c r="F1603" t="s">
        <v>37</v>
      </c>
      <c r="G1603" t="s">
        <v>1465</v>
      </c>
      <c r="H1603">
        <v>6.6</v>
      </c>
      <c r="I1603" t="s">
        <v>1325</v>
      </c>
      <c r="J1603" t="s">
        <v>27949</v>
      </c>
      <c r="K1603" t="s">
        <v>3409</v>
      </c>
      <c r="L1603" t="s">
        <v>19711</v>
      </c>
      <c r="M1603" t="s">
        <v>10413</v>
      </c>
    </row>
    <row r="1604" spans="1:13" x14ac:dyDescent="0.35">
      <c r="A1604" t="s">
        <v>8213</v>
      </c>
      <c r="B1604">
        <v>88</v>
      </c>
      <c r="C1604">
        <v>30000000</v>
      </c>
      <c r="D1604">
        <v>2975649</v>
      </c>
      <c r="E1604" t="s">
        <v>25758</v>
      </c>
      <c r="F1604" t="s">
        <v>37</v>
      </c>
      <c r="G1604" t="s">
        <v>56</v>
      </c>
      <c r="H1604">
        <v>7</v>
      </c>
      <c r="I1604" t="s">
        <v>13307</v>
      </c>
      <c r="J1604" t="s">
        <v>3409</v>
      </c>
      <c r="K1604" t="s">
        <v>19711</v>
      </c>
    </row>
    <row r="1605" spans="1:13" x14ac:dyDescent="0.35">
      <c r="A1605" t="s">
        <v>8690</v>
      </c>
      <c r="B1605">
        <v>103</v>
      </c>
      <c r="C1605">
        <v>60000000</v>
      </c>
      <c r="D1605">
        <v>668171</v>
      </c>
      <c r="E1605" t="s">
        <v>25759</v>
      </c>
      <c r="F1605" t="s">
        <v>1946</v>
      </c>
      <c r="G1605" t="s">
        <v>892</v>
      </c>
      <c r="H1605">
        <v>5.6</v>
      </c>
      <c r="I1605" t="s">
        <v>1325</v>
      </c>
      <c r="J1605" t="s">
        <v>3409</v>
      </c>
      <c r="K1605" t="s">
        <v>1266</v>
      </c>
    </row>
    <row r="1606" spans="1:13" x14ac:dyDescent="0.35">
      <c r="A1606" t="s">
        <v>8696</v>
      </c>
      <c r="B1606">
        <v>87</v>
      </c>
      <c r="C1606">
        <v>21000000</v>
      </c>
      <c r="D1606">
        <v>480314</v>
      </c>
      <c r="E1606" t="s">
        <v>25760</v>
      </c>
      <c r="F1606" t="s">
        <v>37</v>
      </c>
      <c r="G1606" t="s">
        <v>38</v>
      </c>
      <c r="H1606">
        <v>4.8</v>
      </c>
      <c r="I1606" t="s">
        <v>1325</v>
      </c>
      <c r="J1606" t="s">
        <v>953</v>
      </c>
    </row>
    <row r="1607" spans="1:13" x14ac:dyDescent="0.35">
      <c r="A1607" t="s">
        <v>8702</v>
      </c>
      <c r="B1607">
        <v>160</v>
      </c>
      <c r="C1607">
        <v>30000000</v>
      </c>
      <c r="D1607">
        <v>3904982</v>
      </c>
      <c r="E1607" t="s">
        <v>25761</v>
      </c>
      <c r="F1607" t="s">
        <v>37</v>
      </c>
      <c r="G1607" t="s">
        <v>38</v>
      </c>
      <c r="H1607">
        <v>7.5</v>
      </c>
      <c r="I1607" t="s">
        <v>13307</v>
      </c>
      <c r="J1607" t="s">
        <v>27949</v>
      </c>
      <c r="K1607" t="s">
        <v>3409</v>
      </c>
      <c r="L1607" t="s">
        <v>22704</v>
      </c>
      <c r="M1607" t="s">
        <v>15011</v>
      </c>
    </row>
    <row r="1608" spans="1:13" x14ac:dyDescent="0.35">
      <c r="A1608" t="s">
        <v>8707</v>
      </c>
      <c r="B1608">
        <v>121</v>
      </c>
      <c r="C1608">
        <v>18000000</v>
      </c>
      <c r="D1608">
        <v>127437</v>
      </c>
      <c r="E1608">
        <v>1911</v>
      </c>
      <c r="F1608" t="s">
        <v>1946</v>
      </c>
      <c r="G1608" t="s">
        <v>892</v>
      </c>
      <c r="H1608">
        <v>6</v>
      </c>
      <c r="I1608" t="s">
        <v>1325</v>
      </c>
      <c r="J1608" t="s">
        <v>953</v>
      </c>
      <c r="K1608" t="s">
        <v>3409</v>
      </c>
      <c r="L1608" t="s">
        <v>22704</v>
      </c>
      <c r="M1608" t="s">
        <v>25958</v>
      </c>
    </row>
    <row r="1609" spans="1:13" x14ac:dyDescent="0.35">
      <c r="A1609" t="s">
        <v>125</v>
      </c>
      <c r="B1609">
        <v>129</v>
      </c>
      <c r="C1609">
        <v>30000000</v>
      </c>
      <c r="D1609">
        <v>537580</v>
      </c>
      <c r="E1609" t="s">
        <v>25762</v>
      </c>
      <c r="F1609" t="s">
        <v>37</v>
      </c>
      <c r="G1609" t="s">
        <v>38</v>
      </c>
      <c r="H1609">
        <v>6.8</v>
      </c>
      <c r="I1609" t="s">
        <v>1325</v>
      </c>
      <c r="J1609" t="s">
        <v>13307</v>
      </c>
      <c r="K1609" t="s">
        <v>27949</v>
      </c>
      <c r="L1609" t="s">
        <v>3409</v>
      </c>
    </row>
    <row r="1610" spans="1:13" x14ac:dyDescent="0.35">
      <c r="A1610" t="s">
        <v>8764</v>
      </c>
      <c r="B1610">
        <v>115</v>
      </c>
      <c r="C1610">
        <v>29000000</v>
      </c>
      <c r="D1610">
        <v>183436380</v>
      </c>
      <c r="E1610" t="s">
        <v>25763</v>
      </c>
      <c r="F1610" t="s">
        <v>37</v>
      </c>
      <c r="G1610" t="s">
        <v>38</v>
      </c>
      <c r="H1610">
        <v>6.5</v>
      </c>
      <c r="I1610" t="s">
        <v>1671</v>
      </c>
      <c r="J1610" t="s">
        <v>17378</v>
      </c>
    </row>
    <row r="1611" spans="1:13" x14ac:dyDescent="0.35">
      <c r="A1611" t="s">
        <v>1421</v>
      </c>
      <c r="B1611">
        <v>153</v>
      </c>
      <c r="C1611">
        <v>28000000</v>
      </c>
      <c r="D1611">
        <v>119518352</v>
      </c>
      <c r="E1611" t="s">
        <v>25764</v>
      </c>
      <c r="F1611" t="s">
        <v>37</v>
      </c>
      <c r="G1611" t="s">
        <v>38</v>
      </c>
      <c r="H1611">
        <v>7.9</v>
      </c>
      <c r="I1611" t="s">
        <v>13307</v>
      </c>
      <c r="J1611" t="s">
        <v>3409</v>
      </c>
      <c r="K1611" t="s">
        <v>17378</v>
      </c>
      <c r="L1611" t="s">
        <v>19711</v>
      </c>
    </row>
    <row r="1612" spans="1:13" x14ac:dyDescent="0.35">
      <c r="A1612" t="s">
        <v>8782</v>
      </c>
      <c r="B1612">
        <v>128</v>
      </c>
      <c r="C1612">
        <v>30000000</v>
      </c>
      <c r="D1612">
        <v>37036404</v>
      </c>
      <c r="E1612" t="s">
        <v>25765</v>
      </c>
      <c r="F1612" t="s">
        <v>37</v>
      </c>
      <c r="G1612" t="s">
        <v>38</v>
      </c>
      <c r="H1612">
        <v>6.4</v>
      </c>
      <c r="I1612" t="s">
        <v>1671</v>
      </c>
      <c r="J1612" t="s">
        <v>3409</v>
      </c>
      <c r="K1612" t="s">
        <v>19711</v>
      </c>
    </row>
    <row r="1613" spans="1:13" x14ac:dyDescent="0.35">
      <c r="A1613" t="s">
        <v>5111</v>
      </c>
      <c r="B1613">
        <v>89</v>
      </c>
      <c r="C1613">
        <v>29000000</v>
      </c>
      <c r="D1613">
        <v>22359293</v>
      </c>
      <c r="E1613" t="s">
        <v>25766</v>
      </c>
      <c r="F1613" t="s">
        <v>37</v>
      </c>
      <c r="G1613" t="s">
        <v>56</v>
      </c>
      <c r="H1613">
        <v>5.8</v>
      </c>
      <c r="I1613" t="s">
        <v>953</v>
      </c>
      <c r="J1613" t="s">
        <v>1671</v>
      </c>
      <c r="K1613" t="s">
        <v>18089</v>
      </c>
      <c r="L1613" t="s">
        <v>1266</v>
      </c>
    </row>
    <row r="1614" spans="1:13" x14ac:dyDescent="0.35">
      <c r="A1614" t="s">
        <v>850</v>
      </c>
      <c r="B1614">
        <v>122</v>
      </c>
      <c r="C1614">
        <v>35000000</v>
      </c>
      <c r="D1614">
        <v>18593156</v>
      </c>
      <c r="E1614" t="s">
        <v>25767</v>
      </c>
      <c r="F1614" t="s">
        <v>37</v>
      </c>
      <c r="G1614" t="s">
        <v>38</v>
      </c>
      <c r="H1614">
        <v>7.7</v>
      </c>
      <c r="I1614" t="s">
        <v>3409</v>
      </c>
    </row>
    <row r="1615" spans="1:13" x14ac:dyDescent="0.35">
      <c r="A1615" t="s">
        <v>6102</v>
      </c>
      <c r="B1615">
        <v>99</v>
      </c>
      <c r="C1615">
        <v>29000000</v>
      </c>
      <c r="D1615">
        <v>16930185</v>
      </c>
      <c r="E1615" t="s">
        <v>25768</v>
      </c>
      <c r="F1615" t="s">
        <v>37</v>
      </c>
      <c r="G1615" t="s">
        <v>767</v>
      </c>
      <c r="H1615">
        <v>5.3</v>
      </c>
      <c r="I1615" t="s">
        <v>1671</v>
      </c>
      <c r="J1615" t="s">
        <v>19711</v>
      </c>
    </row>
    <row r="1616" spans="1:13" x14ac:dyDescent="0.35">
      <c r="A1616" t="s">
        <v>4309</v>
      </c>
      <c r="B1616">
        <v>99</v>
      </c>
      <c r="C1616">
        <v>29000000</v>
      </c>
      <c r="D1616">
        <v>63034755</v>
      </c>
      <c r="E1616" t="s">
        <v>25769</v>
      </c>
      <c r="F1616" t="s">
        <v>37</v>
      </c>
      <c r="G1616" t="s">
        <v>38</v>
      </c>
      <c r="H1616">
        <v>5.3</v>
      </c>
      <c r="I1616" t="s">
        <v>1671</v>
      </c>
    </row>
    <row r="1617" spans="1:15" x14ac:dyDescent="0.35">
      <c r="A1617" t="s">
        <v>8807</v>
      </c>
      <c r="B1617">
        <v>147</v>
      </c>
      <c r="C1617">
        <v>29000000</v>
      </c>
      <c r="D1617">
        <v>5899797</v>
      </c>
      <c r="E1617" t="s">
        <v>25770</v>
      </c>
      <c r="F1617" t="s">
        <v>37</v>
      </c>
      <c r="G1617" t="s">
        <v>56</v>
      </c>
      <c r="H1617">
        <v>7.5</v>
      </c>
      <c r="I1617" t="s">
        <v>13307</v>
      </c>
      <c r="J1617" t="s">
        <v>3409</v>
      </c>
      <c r="K1617" t="s">
        <v>22704</v>
      </c>
    </row>
    <row r="1618" spans="1:15" x14ac:dyDescent="0.35">
      <c r="A1618" t="s">
        <v>3639</v>
      </c>
      <c r="B1618">
        <v>112</v>
      </c>
      <c r="C1618">
        <v>28000000</v>
      </c>
      <c r="D1618">
        <v>4554569</v>
      </c>
      <c r="E1618" t="s">
        <v>25771</v>
      </c>
      <c r="F1618" t="s">
        <v>37</v>
      </c>
      <c r="G1618" t="s">
        <v>38</v>
      </c>
      <c r="H1618">
        <v>6.9</v>
      </c>
      <c r="I1618" t="s">
        <v>1671</v>
      </c>
      <c r="J1618" t="s">
        <v>3409</v>
      </c>
    </row>
    <row r="1619" spans="1:15" x14ac:dyDescent="0.35">
      <c r="A1619" t="s">
        <v>8814</v>
      </c>
      <c r="B1619">
        <v>88</v>
      </c>
      <c r="C1619">
        <v>12000000</v>
      </c>
      <c r="D1619">
        <v>17016190</v>
      </c>
      <c r="E1619" t="s">
        <v>25772</v>
      </c>
      <c r="F1619" t="s">
        <v>37</v>
      </c>
      <c r="G1619" t="s">
        <v>8819</v>
      </c>
      <c r="H1619">
        <v>4.9000000000000004</v>
      </c>
      <c r="I1619" t="s">
        <v>1671</v>
      </c>
      <c r="J1619" t="s">
        <v>1266</v>
      </c>
      <c r="K1619" t="s">
        <v>6403</v>
      </c>
      <c r="L1619" t="s">
        <v>10413</v>
      </c>
    </row>
    <row r="1620" spans="1:15" x14ac:dyDescent="0.35">
      <c r="A1620" t="s">
        <v>8820</v>
      </c>
      <c r="B1620">
        <v>94</v>
      </c>
      <c r="C1620">
        <v>29000000</v>
      </c>
      <c r="D1620">
        <v>6301131</v>
      </c>
      <c r="E1620" t="s">
        <v>25773</v>
      </c>
      <c r="F1620" t="s">
        <v>37</v>
      </c>
      <c r="G1620" t="s">
        <v>38</v>
      </c>
      <c r="H1620">
        <v>7.1</v>
      </c>
      <c r="I1620" t="s">
        <v>3409</v>
      </c>
      <c r="J1620" t="s">
        <v>27947</v>
      </c>
      <c r="K1620" t="s">
        <v>12332</v>
      </c>
      <c r="L1620" t="s">
        <v>10413</v>
      </c>
    </row>
    <row r="1621" spans="1:15" x14ac:dyDescent="0.35">
      <c r="A1621" t="s">
        <v>1658</v>
      </c>
      <c r="B1621">
        <v>90</v>
      </c>
      <c r="C1621">
        <v>28000000</v>
      </c>
      <c r="D1621">
        <v>217350219</v>
      </c>
      <c r="E1621" t="s">
        <v>25774</v>
      </c>
      <c r="F1621" t="s">
        <v>37</v>
      </c>
      <c r="G1621" t="s">
        <v>38</v>
      </c>
      <c r="H1621">
        <v>8</v>
      </c>
      <c r="I1621" t="s">
        <v>953</v>
      </c>
      <c r="J1621" t="s">
        <v>11526</v>
      </c>
      <c r="K1621" t="s">
        <v>1671</v>
      </c>
      <c r="L1621" t="s">
        <v>18089</v>
      </c>
      <c r="M1621" t="s">
        <v>1266</v>
      </c>
      <c r="N1621" t="s">
        <v>17378</v>
      </c>
      <c r="O1621" t="s">
        <v>19711</v>
      </c>
    </row>
    <row r="1622" spans="1:15" x14ac:dyDescent="0.35">
      <c r="A1622" t="s">
        <v>3088</v>
      </c>
      <c r="B1622">
        <v>167</v>
      </c>
      <c r="C1622">
        <v>28000000</v>
      </c>
      <c r="D1622">
        <v>161029270</v>
      </c>
      <c r="E1622" t="s">
        <v>25775</v>
      </c>
      <c r="F1622" t="s">
        <v>37</v>
      </c>
      <c r="G1622" t="s">
        <v>38</v>
      </c>
      <c r="H1622">
        <v>7.9</v>
      </c>
      <c r="I1622" t="s">
        <v>13307</v>
      </c>
      <c r="J1622" t="s">
        <v>27949</v>
      </c>
      <c r="K1622" t="s">
        <v>3409</v>
      </c>
      <c r="L1622" t="s">
        <v>22704</v>
      </c>
      <c r="M1622" t="s">
        <v>17378</v>
      </c>
    </row>
    <row r="1623" spans="1:15" x14ac:dyDescent="0.35">
      <c r="A1623" t="s">
        <v>389</v>
      </c>
      <c r="B1623">
        <v>118</v>
      </c>
      <c r="C1623">
        <v>28000000</v>
      </c>
      <c r="D1623">
        <v>179870271</v>
      </c>
      <c r="E1623" t="s">
        <v>25776</v>
      </c>
      <c r="F1623" t="s">
        <v>37</v>
      </c>
      <c r="G1623" t="s">
        <v>38</v>
      </c>
      <c r="H1623">
        <v>7.6</v>
      </c>
      <c r="I1623" t="s">
        <v>1325</v>
      </c>
      <c r="J1623" t="s">
        <v>953</v>
      </c>
    </row>
    <row r="1624" spans="1:15" x14ac:dyDescent="0.35">
      <c r="A1624" t="s">
        <v>8840</v>
      </c>
      <c r="B1624">
        <v>83</v>
      </c>
      <c r="C1624">
        <v>24000000</v>
      </c>
      <c r="D1624">
        <v>100491683</v>
      </c>
      <c r="E1624" t="s">
        <v>25777</v>
      </c>
      <c r="F1624" t="s">
        <v>37</v>
      </c>
      <c r="G1624" t="s">
        <v>38</v>
      </c>
      <c r="H1624">
        <v>5.9</v>
      </c>
      <c r="I1624" t="s">
        <v>953</v>
      </c>
      <c r="J1624" t="s">
        <v>11526</v>
      </c>
      <c r="K1624" t="s">
        <v>1671</v>
      </c>
      <c r="L1624" t="s">
        <v>3409</v>
      </c>
      <c r="M1624" t="s">
        <v>18089</v>
      </c>
      <c r="N1624" t="s">
        <v>17378</v>
      </c>
    </row>
    <row r="1625" spans="1:15" x14ac:dyDescent="0.35">
      <c r="A1625" t="s">
        <v>962</v>
      </c>
      <c r="B1625">
        <v>104</v>
      </c>
      <c r="C1625">
        <v>60000000</v>
      </c>
      <c r="D1625">
        <v>74058698</v>
      </c>
      <c r="E1625" t="s">
        <v>25778</v>
      </c>
      <c r="F1625" t="s">
        <v>37</v>
      </c>
      <c r="G1625" t="s">
        <v>38</v>
      </c>
      <c r="H1625">
        <v>6.3</v>
      </c>
      <c r="I1625" t="s">
        <v>27949</v>
      </c>
      <c r="J1625" t="s">
        <v>3409</v>
      </c>
      <c r="K1625" t="s">
        <v>10413</v>
      </c>
    </row>
    <row r="1626" spans="1:15" x14ac:dyDescent="0.35">
      <c r="A1626" t="s">
        <v>4903</v>
      </c>
      <c r="B1626">
        <v>102</v>
      </c>
      <c r="C1626">
        <v>29000000</v>
      </c>
      <c r="D1626">
        <v>55845943</v>
      </c>
      <c r="E1626" t="s">
        <v>25779</v>
      </c>
      <c r="F1626" t="s">
        <v>37</v>
      </c>
      <c r="G1626" t="s">
        <v>38</v>
      </c>
      <c r="H1626">
        <v>6.4</v>
      </c>
      <c r="I1626" t="s">
        <v>1325</v>
      </c>
      <c r="J1626" t="s">
        <v>27949</v>
      </c>
      <c r="K1626" t="s">
        <v>10413</v>
      </c>
    </row>
    <row r="1627" spans="1:15" x14ac:dyDescent="0.35">
      <c r="A1627" t="s">
        <v>1311</v>
      </c>
      <c r="B1627">
        <v>131</v>
      </c>
      <c r="C1627">
        <v>28000000</v>
      </c>
      <c r="D1627">
        <v>81350242</v>
      </c>
      <c r="E1627" t="s">
        <v>25780</v>
      </c>
      <c r="F1627" t="s">
        <v>37</v>
      </c>
      <c r="G1627" t="s">
        <v>38</v>
      </c>
      <c r="H1627">
        <v>8.1999999999999993</v>
      </c>
      <c r="I1627" t="s">
        <v>1325</v>
      </c>
      <c r="J1627" t="s">
        <v>10413</v>
      </c>
    </row>
    <row r="1628" spans="1:15" x14ac:dyDescent="0.35">
      <c r="A1628" t="s">
        <v>7885</v>
      </c>
      <c r="B1628">
        <v>101</v>
      </c>
      <c r="C1628">
        <v>28000000</v>
      </c>
      <c r="D1628">
        <v>67266300</v>
      </c>
      <c r="E1628" t="s">
        <v>25781</v>
      </c>
      <c r="F1628" t="s">
        <v>37</v>
      </c>
      <c r="G1628" t="s">
        <v>767</v>
      </c>
      <c r="H1628">
        <v>6.9</v>
      </c>
      <c r="I1628" t="s">
        <v>1671</v>
      </c>
    </row>
    <row r="1629" spans="1:15" x14ac:dyDescent="0.35">
      <c r="A1629" t="s">
        <v>1751</v>
      </c>
      <c r="B1629">
        <v>130</v>
      </c>
      <c r="C1629">
        <v>28000000</v>
      </c>
      <c r="D1629">
        <v>70235322</v>
      </c>
      <c r="E1629" t="s">
        <v>25782</v>
      </c>
      <c r="F1629" t="s">
        <v>37</v>
      </c>
      <c r="G1629" t="s">
        <v>38</v>
      </c>
      <c r="H1629">
        <v>7.8</v>
      </c>
      <c r="I1629" t="s">
        <v>13307</v>
      </c>
      <c r="J1629" t="s">
        <v>1671</v>
      </c>
      <c r="K1629" t="s">
        <v>3409</v>
      </c>
      <c r="L1629" t="s">
        <v>22704</v>
      </c>
    </row>
    <row r="1630" spans="1:15" x14ac:dyDescent="0.35">
      <c r="A1630" t="s">
        <v>1064</v>
      </c>
      <c r="B1630">
        <v>120</v>
      </c>
      <c r="C1630">
        <v>30000000</v>
      </c>
      <c r="D1630">
        <v>7443007</v>
      </c>
      <c r="E1630" t="s">
        <v>25783</v>
      </c>
      <c r="F1630" t="s">
        <v>37</v>
      </c>
      <c r="G1630" t="s">
        <v>38</v>
      </c>
      <c r="H1630">
        <v>6.7</v>
      </c>
      <c r="I1630" t="s">
        <v>1671</v>
      </c>
      <c r="J1630" t="s">
        <v>3409</v>
      </c>
      <c r="K1630" t="s">
        <v>17378</v>
      </c>
    </row>
    <row r="1631" spans="1:15" x14ac:dyDescent="0.35">
      <c r="A1631" t="s">
        <v>8565</v>
      </c>
      <c r="B1631">
        <v>135</v>
      </c>
      <c r="C1631">
        <v>28000000</v>
      </c>
      <c r="D1631">
        <v>64371181</v>
      </c>
      <c r="E1631" t="s">
        <v>25784</v>
      </c>
      <c r="F1631" t="s">
        <v>37</v>
      </c>
      <c r="G1631" t="s">
        <v>38</v>
      </c>
      <c r="H1631">
        <v>7.5</v>
      </c>
      <c r="I1631" t="s">
        <v>13307</v>
      </c>
      <c r="J1631" t="s">
        <v>3409</v>
      </c>
      <c r="K1631" t="s">
        <v>22704</v>
      </c>
      <c r="L1631" t="s">
        <v>27948</v>
      </c>
    </row>
    <row r="1632" spans="1:15" x14ac:dyDescent="0.35">
      <c r="A1632" t="s">
        <v>111</v>
      </c>
      <c r="B1632">
        <v>110</v>
      </c>
      <c r="C1632">
        <v>26000000</v>
      </c>
      <c r="D1632">
        <v>58885635</v>
      </c>
      <c r="E1632" t="s">
        <v>25785</v>
      </c>
      <c r="F1632" t="s">
        <v>37</v>
      </c>
      <c r="G1632" t="s">
        <v>38</v>
      </c>
      <c r="H1632">
        <v>7.4</v>
      </c>
      <c r="I1632" t="s">
        <v>1325</v>
      </c>
      <c r="J1632" t="s">
        <v>6403</v>
      </c>
      <c r="K1632" t="s">
        <v>10413</v>
      </c>
    </row>
    <row r="1633" spans="1:12" x14ac:dyDescent="0.35">
      <c r="A1633" t="s">
        <v>2612</v>
      </c>
      <c r="B1633">
        <v>103</v>
      </c>
      <c r="C1633">
        <v>35000000</v>
      </c>
      <c r="D1633">
        <v>60400856</v>
      </c>
      <c r="E1633" t="s">
        <v>25786</v>
      </c>
      <c r="F1633" t="s">
        <v>37</v>
      </c>
      <c r="G1633" t="s">
        <v>767</v>
      </c>
      <c r="H1633">
        <v>5.2</v>
      </c>
      <c r="I1633" t="s">
        <v>1671</v>
      </c>
      <c r="J1633" t="s">
        <v>19711</v>
      </c>
    </row>
    <row r="1634" spans="1:12" x14ac:dyDescent="0.35">
      <c r="A1634" t="s">
        <v>5382</v>
      </c>
      <c r="B1634">
        <v>110</v>
      </c>
      <c r="C1634">
        <v>21000000</v>
      </c>
      <c r="D1634">
        <v>52353636</v>
      </c>
      <c r="E1634" t="s">
        <v>25787</v>
      </c>
      <c r="F1634" t="s">
        <v>37</v>
      </c>
      <c r="G1634" t="s">
        <v>38</v>
      </c>
      <c r="H1634">
        <v>7.6</v>
      </c>
      <c r="I1634" t="s">
        <v>1671</v>
      </c>
      <c r="J1634" t="s">
        <v>3409</v>
      </c>
    </row>
    <row r="1635" spans="1:12" x14ac:dyDescent="0.35">
      <c r="A1635" t="s">
        <v>1421</v>
      </c>
      <c r="B1635">
        <v>91</v>
      </c>
      <c r="C1635">
        <v>30000000</v>
      </c>
      <c r="D1635">
        <v>51475962</v>
      </c>
      <c r="E1635" t="s">
        <v>25788</v>
      </c>
      <c r="F1635" t="s">
        <v>37</v>
      </c>
      <c r="G1635" t="s">
        <v>38</v>
      </c>
      <c r="H1635">
        <v>7.3</v>
      </c>
      <c r="I1635" t="s">
        <v>27947</v>
      </c>
      <c r="J1635" t="s">
        <v>10413</v>
      </c>
    </row>
    <row r="1636" spans="1:12" x14ac:dyDescent="0.35">
      <c r="A1636" t="s">
        <v>703</v>
      </c>
      <c r="B1636">
        <v>105</v>
      </c>
      <c r="C1636">
        <v>28000000</v>
      </c>
      <c r="D1636">
        <v>63910583</v>
      </c>
      <c r="E1636" t="s">
        <v>25789</v>
      </c>
      <c r="F1636" t="s">
        <v>37</v>
      </c>
      <c r="G1636" t="s">
        <v>38</v>
      </c>
      <c r="H1636">
        <v>6.6</v>
      </c>
      <c r="I1636" t="s">
        <v>1671</v>
      </c>
      <c r="J1636" t="s">
        <v>19711</v>
      </c>
    </row>
    <row r="1637" spans="1:12" x14ac:dyDescent="0.35">
      <c r="A1637" t="s">
        <v>6142</v>
      </c>
      <c r="B1637">
        <v>127</v>
      </c>
      <c r="C1637">
        <v>28000000</v>
      </c>
      <c r="D1637">
        <v>62300000</v>
      </c>
      <c r="E1637" t="s">
        <v>25790</v>
      </c>
      <c r="F1637" t="s">
        <v>37</v>
      </c>
      <c r="G1637" t="s">
        <v>56</v>
      </c>
      <c r="H1637">
        <v>6.8</v>
      </c>
      <c r="I1637" t="s">
        <v>1325</v>
      </c>
      <c r="J1637" t="s">
        <v>953</v>
      </c>
      <c r="K1637" t="s">
        <v>10413</v>
      </c>
    </row>
    <row r="1638" spans="1:12" x14ac:dyDescent="0.35">
      <c r="A1638" t="s">
        <v>1679</v>
      </c>
      <c r="B1638">
        <v>82</v>
      </c>
      <c r="C1638">
        <v>28000000</v>
      </c>
      <c r="D1638">
        <v>49968653</v>
      </c>
      <c r="E1638" t="s">
        <v>25791</v>
      </c>
      <c r="F1638" t="s">
        <v>37</v>
      </c>
      <c r="G1638" t="s">
        <v>38</v>
      </c>
      <c r="H1638">
        <v>6.9</v>
      </c>
      <c r="I1638" t="s">
        <v>1671</v>
      </c>
      <c r="J1638" t="s">
        <v>19711</v>
      </c>
    </row>
    <row r="1639" spans="1:12" x14ac:dyDescent="0.35">
      <c r="A1639" t="s">
        <v>1819</v>
      </c>
      <c r="B1639">
        <v>99</v>
      </c>
      <c r="C1639">
        <v>27000000</v>
      </c>
      <c r="D1639">
        <v>44450000</v>
      </c>
      <c r="E1639" t="s">
        <v>25792</v>
      </c>
      <c r="F1639" t="s">
        <v>37</v>
      </c>
      <c r="G1639" t="s">
        <v>268</v>
      </c>
      <c r="H1639">
        <v>5.8</v>
      </c>
      <c r="I1639" t="s">
        <v>1325</v>
      </c>
      <c r="J1639" t="s">
        <v>27949</v>
      </c>
      <c r="K1639" t="s">
        <v>12332</v>
      </c>
      <c r="L1639" t="s">
        <v>10413</v>
      </c>
    </row>
    <row r="1640" spans="1:12" x14ac:dyDescent="0.35">
      <c r="A1640" t="s">
        <v>2112</v>
      </c>
      <c r="B1640">
        <v>90</v>
      </c>
      <c r="C1640">
        <v>28000000</v>
      </c>
      <c r="D1640">
        <v>45162741</v>
      </c>
      <c r="E1640" t="s">
        <v>25793</v>
      </c>
      <c r="F1640" t="s">
        <v>37</v>
      </c>
      <c r="G1640" t="s">
        <v>767</v>
      </c>
      <c r="H1640">
        <v>6.6</v>
      </c>
      <c r="I1640" t="s">
        <v>1671</v>
      </c>
    </row>
    <row r="1641" spans="1:12" x14ac:dyDescent="0.35">
      <c r="A1641" t="s">
        <v>7635</v>
      </c>
      <c r="B1641">
        <v>115</v>
      </c>
      <c r="C1641">
        <v>28000000</v>
      </c>
      <c r="D1641">
        <v>71346930</v>
      </c>
      <c r="E1641" t="s">
        <v>25794</v>
      </c>
      <c r="F1641" t="s">
        <v>37</v>
      </c>
      <c r="G1641" t="s">
        <v>38</v>
      </c>
      <c r="H1641">
        <v>6.7</v>
      </c>
      <c r="I1641" t="s">
        <v>3409</v>
      </c>
      <c r="J1641" t="s">
        <v>19711</v>
      </c>
      <c r="K1641" t="s">
        <v>10413</v>
      </c>
    </row>
    <row r="1642" spans="1:12" x14ac:dyDescent="0.35">
      <c r="A1642" t="s">
        <v>4066</v>
      </c>
      <c r="B1642">
        <v>96</v>
      </c>
      <c r="C1642">
        <v>28000000</v>
      </c>
      <c r="D1642">
        <v>39514713</v>
      </c>
      <c r="E1642" t="s">
        <v>25795</v>
      </c>
      <c r="F1642" t="s">
        <v>37</v>
      </c>
      <c r="G1642" t="s">
        <v>38</v>
      </c>
      <c r="H1642">
        <v>6.7</v>
      </c>
      <c r="I1642" t="s">
        <v>1671</v>
      </c>
      <c r="J1642" t="s">
        <v>18089</v>
      </c>
      <c r="K1642" t="s">
        <v>1266</v>
      </c>
    </row>
    <row r="1643" spans="1:12" x14ac:dyDescent="0.35">
      <c r="A1643" t="s">
        <v>7204</v>
      </c>
      <c r="B1643">
        <v>104</v>
      </c>
      <c r="C1643">
        <v>28000000</v>
      </c>
      <c r="D1643">
        <v>43097652</v>
      </c>
      <c r="E1643" t="s">
        <v>25796</v>
      </c>
      <c r="F1643" t="s">
        <v>37</v>
      </c>
      <c r="G1643" t="s">
        <v>38</v>
      </c>
      <c r="H1643">
        <v>6.3</v>
      </c>
      <c r="I1643" t="s">
        <v>1671</v>
      </c>
      <c r="J1643" t="s">
        <v>3409</v>
      </c>
      <c r="K1643" t="s">
        <v>19711</v>
      </c>
    </row>
    <row r="1644" spans="1:12" x14ac:dyDescent="0.35">
      <c r="A1644" t="s">
        <v>692</v>
      </c>
      <c r="B1644">
        <v>117</v>
      </c>
      <c r="C1644">
        <v>30000000</v>
      </c>
      <c r="D1644">
        <v>48043505</v>
      </c>
      <c r="E1644" t="s">
        <v>25797</v>
      </c>
      <c r="F1644" t="s">
        <v>37</v>
      </c>
      <c r="G1644" t="s">
        <v>56</v>
      </c>
      <c r="H1644">
        <v>7.7</v>
      </c>
      <c r="I1644" t="s">
        <v>1325</v>
      </c>
      <c r="J1644" t="s">
        <v>1671</v>
      </c>
    </row>
    <row r="1645" spans="1:12" x14ac:dyDescent="0.35">
      <c r="A1645" t="s">
        <v>4212</v>
      </c>
      <c r="B1645">
        <v>83</v>
      </c>
      <c r="C1645">
        <v>28000000</v>
      </c>
      <c r="D1645">
        <v>37053924</v>
      </c>
      <c r="E1645" t="s">
        <v>25798</v>
      </c>
      <c r="F1645" t="s">
        <v>37</v>
      </c>
      <c r="G1645" t="s">
        <v>767</v>
      </c>
      <c r="H1645">
        <v>6.1</v>
      </c>
      <c r="I1645" t="s">
        <v>1325</v>
      </c>
      <c r="J1645" t="s">
        <v>1671</v>
      </c>
      <c r="K1645" t="s">
        <v>27949</v>
      </c>
    </row>
    <row r="1646" spans="1:12" x14ac:dyDescent="0.35">
      <c r="A1646" t="s">
        <v>5486</v>
      </c>
      <c r="B1646">
        <v>99</v>
      </c>
      <c r="C1646">
        <v>28000000</v>
      </c>
      <c r="D1646">
        <v>33000377</v>
      </c>
      <c r="E1646" t="s">
        <v>25799</v>
      </c>
      <c r="F1646" t="s">
        <v>37</v>
      </c>
      <c r="G1646" t="s">
        <v>38</v>
      </c>
      <c r="H1646">
        <v>4.9000000000000004</v>
      </c>
      <c r="I1646" t="s">
        <v>1325</v>
      </c>
      <c r="J1646" t="s">
        <v>1266</v>
      </c>
      <c r="K1646" t="s">
        <v>6403</v>
      </c>
      <c r="L1646" t="s">
        <v>10413</v>
      </c>
    </row>
    <row r="1647" spans="1:12" x14ac:dyDescent="0.35">
      <c r="A1647" t="s">
        <v>8950</v>
      </c>
      <c r="B1647">
        <v>81</v>
      </c>
      <c r="C1647">
        <v>28000000</v>
      </c>
      <c r="D1647">
        <v>66950483</v>
      </c>
      <c r="E1647" t="s">
        <v>25800</v>
      </c>
      <c r="F1647" t="s">
        <v>37</v>
      </c>
      <c r="G1647" t="s">
        <v>38</v>
      </c>
      <c r="H1647">
        <v>6.2</v>
      </c>
      <c r="I1647" t="s">
        <v>1671</v>
      </c>
      <c r="J1647" t="s">
        <v>18089</v>
      </c>
    </row>
    <row r="1648" spans="1:12" x14ac:dyDescent="0.35">
      <c r="A1648" t="s">
        <v>940</v>
      </c>
      <c r="B1648">
        <v>135</v>
      </c>
      <c r="C1648">
        <v>28000000</v>
      </c>
      <c r="D1648">
        <v>38372662</v>
      </c>
      <c r="E1648" t="s">
        <v>25801</v>
      </c>
      <c r="F1648" t="s">
        <v>37</v>
      </c>
      <c r="G1648" t="s">
        <v>1465</v>
      </c>
      <c r="H1648">
        <v>7.8</v>
      </c>
      <c r="I1648" t="s">
        <v>3409</v>
      </c>
      <c r="J1648" t="s">
        <v>19711</v>
      </c>
    </row>
    <row r="1649" spans="1:12" x14ac:dyDescent="0.35">
      <c r="A1649" t="s">
        <v>187</v>
      </c>
      <c r="B1649">
        <v>117</v>
      </c>
      <c r="C1649">
        <v>28000000</v>
      </c>
      <c r="D1649">
        <v>27000000</v>
      </c>
      <c r="E1649" t="s">
        <v>25802</v>
      </c>
      <c r="F1649" t="s">
        <v>37</v>
      </c>
      <c r="G1649" t="s">
        <v>38</v>
      </c>
      <c r="H1649">
        <v>8.1999999999999993</v>
      </c>
      <c r="I1649" t="s">
        <v>12332</v>
      </c>
      <c r="J1649" t="s">
        <v>10413</v>
      </c>
    </row>
    <row r="1650" spans="1:12" x14ac:dyDescent="0.35">
      <c r="A1650" t="s">
        <v>3516</v>
      </c>
      <c r="B1650">
        <v>139</v>
      </c>
      <c r="C1650">
        <v>28000000</v>
      </c>
      <c r="D1650">
        <v>31600000</v>
      </c>
      <c r="E1650" t="s">
        <v>25803</v>
      </c>
      <c r="F1650" t="s">
        <v>37</v>
      </c>
      <c r="G1650" t="s">
        <v>38</v>
      </c>
      <c r="H1650">
        <v>6.9</v>
      </c>
      <c r="I1650" t="s">
        <v>953</v>
      </c>
      <c r="J1650" t="s">
        <v>13307</v>
      </c>
    </row>
    <row r="1651" spans="1:12" x14ac:dyDescent="0.35">
      <c r="A1651" t="s">
        <v>327</v>
      </c>
      <c r="B1651">
        <v>123</v>
      </c>
      <c r="C1651">
        <v>28000000</v>
      </c>
      <c r="D1651">
        <v>30688364</v>
      </c>
      <c r="E1651" t="s">
        <v>25804</v>
      </c>
      <c r="F1651" t="s">
        <v>37</v>
      </c>
      <c r="G1651" t="s">
        <v>38</v>
      </c>
      <c r="H1651">
        <v>6.2</v>
      </c>
      <c r="I1651" t="s">
        <v>1325</v>
      </c>
      <c r="J1651" t="s">
        <v>3409</v>
      </c>
      <c r="K1651" t="s">
        <v>10413</v>
      </c>
    </row>
    <row r="1652" spans="1:12" x14ac:dyDescent="0.35">
      <c r="A1652" t="s">
        <v>8972</v>
      </c>
      <c r="B1652">
        <v>117</v>
      </c>
      <c r="C1652">
        <v>21000000</v>
      </c>
      <c r="D1652">
        <v>28563179</v>
      </c>
      <c r="E1652" t="s">
        <v>25805</v>
      </c>
      <c r="F1652" t="s">
        <v>37</v>
      </c>
      <c r="G1652" t="s">
        <v>38</v>
      </c>
      <c r="H1652">
        <v>6.9</v>
      </c>
      <c r="I1652" t="s">
        <v>27949</v>
      </c>
      <c r="J1652" t="s">
        <v>3409</v>
      </c>
      <c r="K1652" t="s">
        <v>10413</v>
      </c>
    </row>
    <row r="1653" spans="1:12" x14ac:dyDescent="0.35">
      <c r="A1653" t="s">
        <v>8978</v>
      </c>
      <c r="B1653">
        <v>97</v>
      </c>
      <c r="C1653">
        <v>28000000</v>
      </c>
      <c r="D1653">
        <v>16779636</v>
      </c>
      <c r="E1653" t="s">
        <v>25806</v>
      </c>
      <c r="F1653" t="s">
        <v>37</v>
      </c>
      <c r="G1653" t="s">
        <v>38</v>
      </c>
      <c r="H1653">
        <v>4.8</v>
      </c>
      <c r="I1653" t="s">
        <v>3409</v>
      </c>
      <c r="J1653" t="s">
        <v>6403</v>
      </c>
      <c r="K1653" t="s">
        <v>10413</v>
      </c>
    </row>
    <row r="1654" spans="1:12" x14ac:dyDescent="0.35">
      <c r="A1654" t="s">
        <v>2888</v>
      </c>
      <c r="B1654">
        <v>81</v>
      </c>
      <c r="C1654">
        <v>160000000</v>
      </c>
      <c r="D1654">
        <v>10762178</v>
      </c>
      <c r="E1654" t="s">
        <v>25807</v>
      </c>
      <c r="F1654" t="s">
        <v>37</v>
      </c>
      <c r="G1654" t="s">
        <v>1465</v>
      </c>
      <c r="H1654">
        <v>8</v>
      </c>
      <c r="I1654" t="s">
        <v>67</v>
      </c>
    </row>
    <row r="1655" spans="1:12" x14ac:dyDescent="0.35">
      <c r="A1655" t="s">
        <v>4239</v>
      </c>
      <c r="B1655">
        <v>103</v>
      </c>
      <c r="C1655">
        <v>28000000</v>
      </c>
      <c r="D1655">
        <v>17324744</v>
      </c>
      <c r="E1655" t="s">
        <v>25808</v>
      </c>
      <c r="F1655" t="s">
        <v>37</v>
      </c>
      <c r="G1655" t="s">
        <v>38</v>
      </c>
      <c r="H1655">
        <v>5.3</v>
      </c>
      <c r="I1655" t="s">
        <v>1671</v>
      </c>
      <c r="J1655" t="s">
        <v>1266</v>
      </c>
      <c r="K1655" t="s">
        <v>19711</v>
      </c>
    </row>
    <row r="1656" spans="1:12" x14ac:dyDescent="0.35">
      <c r="A1656" t="s">
        <v>1965</v>
      </c>
      <c r="B1656">
        <v>119</v>
      </c>
      <c r="C1656">
        <v>28000000</v>
      </c>
      <c r="D1656">
        <v>8888143</v>
      </c>
      <c r="E1656" t="s">
        <v>25809</v>
      </c>
      <c r="F1656" t="s">
        <v>37</v>
      </c>
      <c r="G1656" t="s">
        <v>268</v>
      </c>
      <c r="H1656">
        <v>6.7</v>
      </c>
      <c r="I1656" t="s">
        <v>1671</v>
      </c>
      <c r="J1656" t="s">
        <v>3409</v>
      </c>
      <c r="K1656" t="s">
        <v>27948</v>
      </c>
    </row>
    <row r="1657" spans="1:12" x14ac:dyDescent="0.35">
      <c r="A1657" t="s">
        <v>4107</v>
      </c>
      <c r="B1657">
        <v>94</v>
      </c>
      <c r="C1657">
        <v>28000000</v>
      </c>
      <c r="D1657">
        <v>24268828</v>
      </c>
      <c r="E1657" t="s">
        <v>25810</v>
      </c>
      <c r="F1657" t="s">
        <v>37</v>
      </c>
      <c r="G1657" t="s">
        <v>38</v>
      </c>
      <c r="H1657">
        <v>5.4</v>
      </c>
      <c r="I1657" t="s">
        <v>1325</v>
      </c>
      <c r="J1657" t="s">
        <v>1671</v>
      </c>
      <c r="K1657" t="s">
        <v>18089</v>
      </c>
    </row>
    <row r="1658" spans="1:12" x14ac:dyDescent="0.35">
      <c r="A1658" t="s">
        <v>7443</v>
      </c>
      <c r="B1658">
        <v>89</v>
      </c>
      <c r="C1658">
        <v>28000000</v>
      </c>
      <c r="D1658">
        <v>8119205</v>
      </c>
      <c r="E1658" t="s">
        <v>25811</v>
      </c>
      <c r="F1658" t="s">
        <v>37</v>
      </c>
      <c r="G1658" t="s">
        <v>38</v>
      </c>
      <c r="H1658">
        <v>5.4</v>
      </c>
      <c r="I1658" t="s">
        <v>1671</v>
      </c>
      <c r="J1658" t="s">
        <v>18089</v>
      </c>
      <c r="K1658" t="s">
        <v>1266</v>
      </c>
    </row>
    <row r="1659" spans="1:12" x14ac:dyDescent="0.35">
      <c r="A1659" t="s">
        <v>5367</v>
      </c>
      <c r="B1659">
        <v>98</v>
      </c>
      <c r="C1659">
        <v>28000000</v>
      </c>
      <c r="D1659">
        <v>8434601</v>
      </c>
      <c r="E1659" t="s">
        <v>25812</v>
      </c>
      <c r="F1659" t="s">
        <v>37</v>
      </c>
      <c r="G1659" t="s">
        <v>38</v>
      </c>
      <c r="H1659">
        <v>4.9000000000000004</v>
      </c>
      <c r="I1659" t="s">
        <v>1325</v>
      </c>
      <c r="J1659" t="s">
        <v>6403</v>
      </c>
      <c r="K1659" t="s">
        <v>12332</v>
      </c>
    </row>
    <row r="1660" spans="1:12" x14ac:dyDescent="0.35">
      <c r="A1660" t="s">
        <v>5418</v>
      </c>
      <c r="B1660">
        <v>107</v>
      </c>
      <c r="C1660">
        <v>28000000</v>
      </c>
      <c r="D1660">
        <v>6998324</v>
      </c>
      <c r="E1660" t="s">
        <v>25813</v>
      </c>
      <c r="F1660" t="s">
        <v>37</v>
      </c>
      <c r="G1660" t="s">
        <v>38</v>
      </c>
      <c r="H1660">
        <v>6.1</v>
      </c>
      <c r="I1660" t="s">
        <v>1671</v>
      </c>
      <c r="J1660" t="s">
        <v>3409</v>
      </c>
    </row>
    <row r="1661" spans="1:12" x14ac:dyDescent="0.35">
      <c r="A1661" t="s">
        <v>6074</v>
      </c>
      <c r="B1661">
        <v>108</v>
      </c>
      <c r="C1661">
        <v>28000000</v>
      </c>
      <c r="D1661">
        <v>10907291</v>
      </c>
      <c r="E1661" t="s">
        <v>25814</v>
      </c>
      <c r="F1661" t="s">
        <v>37</v>
      </c>
      <c r="G1661" t="s">
        <v>38</v>
      </c>
      <c r="H1661">
        <v>5.8</v>
      </c>
      <c r="I1661" t="s">
        <v>1325</v>
      </c>
      <c r="J1661" t="s">
        <v>6403</v>
      </c>
      <c r="K1661" t="s">
        <v>19711</v>
      </c>
    </row>
    <row r="1662" spans="1:12" x14ac:dyDescent="0.35">
      <c r="A1662" t="s">
        <v>487</v>
      </c>
      <c r="B1662">
        <v>134</v>
      </c>
      <c r="C1662">
        <v>28000000</v>
      </c>
      <c r="D1662">
        <v>5532301</v>
      </c>
      <c r="E1662" t="s">
        <v>25815</v>
      </c>
      <c r="F1662" t="s">
        <v>37</v>
      </c>
      <c r="G1662" t="s">
        <v>38</v>
      </c>
      <c r="H1662">
        <v>7</v>
      </c>
      <c r="I1662" t="s">
        <v>13307</v>
      </c>
      <c r="J1662" t="s">
        <v>3409</v>
      </c>
      <c r="K1662" t="s">
        <v>22704</v>
      </c>
      <c r="L1662" t="s">
        <v>25958</v>
      </c>
    </row>
    <row r="1663" spans="1:12" x14ac:dyDescent="0.35">
      <c r="A1663" t="s">
        <v>9025</v>
      </c>
      <c r="B1663">
        <v>110</v>
      </c>
      <c r="C1663">
        <v>27000000</v>
      </c>
      <c r="D1663">
        <v>2775593</v>
      </c>
      <c r="E1663" t="s">
        <v>25816</v>
      </c>
      <c r="F1663" t="s">
        <v>37</v>
      </c>
      <c r="G1663" t="s">
        <v>56</v>
      </c>
      <c r="H1663">
        <v>6.5</v>
      </c>
      <c r="I1663" t="s">
        <v>1671</v>
      </c>
      <c r="J1663" t="s">
        <v>3409</v>
      </c>
      <c r="K1663" t="s">
        <v>19711</v>
      </c>
    </row>
    <row r="1664" spans="1:12" x14ac:dyDescent="0.35">
      <c r="A1664" t="s">
        <v>9031</v>
      </c>
      <c r="B1664">
        <v>103</v>
      </c>
      <c r="C1664">
        <v>28000000</v>
      </c>
      <c r="D1664">
        <v>28751715</v>
      </c>
      <c r="E1664" t="s">
        <v>25817</v>
      </c>
      <c r="F1664" t="s">
        <v>37</v>
      </c>
      <c r="G1664" t="s">
        <v>38</v>
      </c>
      <c r="H1664">
        <v>6.6</v>
      </c>
      <c r="I1664" t="s">
        <v>1325</v>
      </c>
      <c r="J1664" t="s">
        <v>1671</v>
      </c>
      <c r="K1664" t="s">
        <v>27949</v>
      </c>
    </row>
    <row r="1665" spans="1:12" x14ac:dyDescent="0.35">
      <c r="A1665" t="s">
        <v>9043</v>
      </c>
      <c r="B1665">
        <v>100</v>
      </c>
      <c r="C1665">
        <v>28000000</v>
      </c>
      <c r="D1665">
        <v>20285518</v>
      </c>
      <c r="E1665" t="s">
        <v>25818</v>
      </c>
      <c r="F1665" t="s">
        <v>37</v>
      </c>
      <c r="G1665" t="s">
        <v>1465</v>
      </c>
      <c r="H1665">
        <v>5.7</v>
      </c>
      <c r="I1665" t="s">
        <v>1325</v>
      </c>
      <c r="J1665" t="s">
        <v>27949</v>
      </c>
      <c r="K1665" t="s">
        <v>3409</v>
      </c>
      <c r="L1665" t="s">
        <v>10413</v>
      </c>
    </row>
    <row r="1666" spans="1:12" x14ac:dyDescent="0.35">
      <c r="A1666" t="s">
        <v>6142</v>
      </c>
      <c r="B1666">
        <v>131</v>
      </c>
      <c r="C1666">
        <v>27500000</v>
      </c>
      <c r="D1666">
        <v>67900000</v>
      </c>
      <c r="E1666" t="s">
        <v>25819</v>
      </c>
      <c r="F1666" t="s">
        <v>37</v>
      </c>
      <c r="G1666" t="s">
        <v>56</v>
      </c>
      <c r="H1666">
        <v>6.6</v>
      </c>
      <c r="I1666" t="s">
        <v>1325</v>
      </c>
      <c r="J1666" t="s">
        <v>953</v>
      </c>
      <c r="K1666" t="s">
        <v>10413</v>
      </c>
    </row>
    <row r="1667" spans="1:12" x14ac:dyDescent="0.35">
      <c r="A1667" t="s">
        <v>3218</v>
      </c>
      <c r="B1667">
        <v>133</v>
      </c>
      <c r="C1667">
        <v>30000000</v>
      </c>
      <c r="D1667">
        <v>148734225</v>
      </c>
      <c r="E1667" t="s">
        <v>25820</v>
      </c>
      <c r="F1667" t="s">
        <v>37</v>
      </c>
      <c r="G1667" t="s">
        <v>38</v>
      </c>
      <c r="H1667">
        <v>7</v>
      </c>
      <c r="I1667" t="s">
        <v>1671</v>
      </c>
      <c r="J1667" t="s">
        <v>19711</v>
      </c>
    </row>
    <row r="1668" spans="1:12" x14ac:dyDescent="0.35">
      <c r="A1668" t="s">
        <v>6396</v>
      </c>
      <c r="B1668">
        <v>109</v>
      </c>
      <c r="C1668">
        <v>30000000</v>
      </c>
      <c r="D1668">
        <v>49185998</v>
      </c>
      <c r="E1668" t="s">
        <v>25821</v>
      </c>
      <c r="F1668" t="s">
        <v>37</v>
      </c>
      <c r="G1668" t="s">
        <v>38</v>
      </c>
      <c r="H1668">
        <v>7.4</v>
      </c>
      <c r="I1668" t="s">
        <v>3409</v>
      </c>
    </row>
    <row r="1669" spans="1:12" x14ac:dyDescent="0.35">
      <c r="A1669" t="s">
        <v>6800</v>
      </c>
      <c r="B1669">
        <v>114</v>
      </c>
      <c r="C1669">
        <v>35000000</v>
      </c>
      <c r="D1669">
        <v>42168445</v>
      </c>
      <c r="E1669" t="s">
        <v>25822</v>
      </c>
      <c r="F1669" t="s">
        <v>37</v>
      </c>
      <c r="G1669" t="s">
        <v>38</v>
      </c>
      <c r="H1669">
        <v>5.3</v>
      </c>
      <c r="I1669" t="s">
        <v>1671</v>
      </c>
      <c r="J1669" t="s">
        <v>3409</v>
      </c>
      <c r="K1669" t="s">
        <v>19711</v>
      </c>
    </row>
    <row r="1670" spans="1:12" x14ac:dyDescent="0.35">
      <c r="A1670" t="s">
        <v>9065</v>
      </c>
      <c r="B1670">
        <v>164</v>
      </c>
      <c r="C1670">
        <v>16000000</v>
      </c>
      <c r="D1670">
        <v>26400000</v>
      </c>
      <c r="E1670" t="s">
        <v>25823</v>
      </c>
      <c r="F1670" t="s">
        <v>37</v>
      </c>
      <c r="G1670" t="s">
        <v>56</v>
      </c>
      <c r="H1670">
        <v>7.4</v>
      </c>
      <c r="I1670" t="s">
        <v>953</v>
      </c>
      <c r="J1670" t="s">
        <v>3409</v>
      </c>
      <c r="K1670" t="s">
        <v>22704</v>
      </c>
    </row>
    <row r="1671" spans="1:12" x14ac:dyDescent="0.35">
      <c r="A1671" t="s">
        <v>9070</v>
      </c>
      <c r="B1671">
        <v>92</v>
      </c>
      <c r="C1671">
        <v>15000000</v>
      </c>
      <c r="D1671">
        <v>17508670</v>
      </c>
      <c r="E1671" t="s">
        <v>25824</v>
      </c>
      <c r="F1671" t="s">
        <v>37</v>
      </c>
      <c r="G1671" t="s">
        <v>56</v>
      </c>
      <c r="H1671">
        <v>7.4</v>
      </c>
      <c r="I1671" t="s">
        <v>27949</v>
      </c>
      <c r="J1671" t="s">
        <v>3409</v>
      </c>
      <c r="K1671" t="s">
        <v>19711</v>
      </c>
      <c r="L1671" t="s">
        <v>10413</v>
      </c>
    </row>
    <row r="1672" spans="1:12" x14ac:dyDescent="0.35">
      <c r="A1672" t="s">
        <v>816</v>
      </c>
      <c r="B1672">
        <v>122</v>
      </c>
      <c r="C1672">
        <v>27500000</v>
      </c>
      <c r="D1672">
        <v>9664316</v>
      </c>
      <c r="E1672" t="s">
        <v>25825</v>
      </c>
      <c r="F1672" t="s">
        <v>37</v>
      </c>
      <c r="G1672" t="s">
        <v>38</v>
      </c>
      <c r="H1672">
        <v>6.8</v>
      </c>
      <c r="I1672" t="s">
        <v>3409</v>
      </c>
      <c r="J1672" t="s">
        <v>10413</v>
      </c>
    </row>
    <row r="1673" spans="1:12" x14ac:dyDescent="0.35">
      <c r="A1673" t="s">
        <v>9085</v>
      </c>
      <c r="B1673">
        <v>110</v>
      </c>
      <c r="C1673">
        <v>30000000</v>
      </c>
      <c r="D1673">
        <v>74888996</v>
      </c>
      <c r="E1673" t="s">
        <v>25826</v>
      </c>
      <c r="F1673" t="s">
        <v>37</v>
      </c>
      <c r="G1673" t="s">
        <v>38</v>
      </c>
      <c r="H1673">
        <v>7.2</v>
      </c>
      <c r="I1673" t="s">
        <v>1325</v>
      </c>
      <c r="J1673" t="s">
        <v>953</v>
      </c>
      <c r="K1673" t="s">
        <v>12332</v>
      </c>
      <c r="L1673" t="s">
        <v>10413</v>
      </c>
    </row>
    <row r="1674" spans="1:12" x14ac:dyDescent="0.35">
      <c r="A1674" t="s">
        <v>9089</v>
      </c>
      <c r="B1674">
        <v>116</v>
      </c>
      <c r="C1674">
        <v>27000000</v>
      </c>
      <c r="D1674">
        <v>69586544</v>
      </c>
      <c r="E1674" t="s">
        <v>25827</v>
      </c>
      <c r="F1674" t="s">
        <v>37</v>
      </c>
      <c r="G1674" t="s">
        <v>38</v>
      </c>
      <c r="H1674">
        <v>6</v>
      </c>
      <c r="I1674" t="s">
        <v>3409</v>
      </c>
    </row>
    <row r="1675" spans="1:12" x14ac:dyDescent="0.35">
      <c r="A1675" t="s">
        <v>5164</v>
      </c>
      <c r="B1675">
        <v>115</v>
      </c>
      <c r="C1675">
        <v>27000000</v>
      </c>
      <c r="D1675">
        <v>60491560</v>
      </c>
      <c r="E1675" t="s">
        <v>25828</v>
      </c>
      <c r="F1675" t="s">
        <v>37</v>
      </c>
      <c r="G1675" t="s">
        <v>38</v>
      </c>
      <c r="H1675">
        <v>6.6</v>
      </c>
      <c r="I1675" t="s">
        <v>27949</v>
      </c>
      <c r="J1675" t="s">
        <v>3409</v>
      </c>
      <c r="K1675" t="s">
        <v>27947</v>
      </c>
      <c r="L1675" t="s">
        <v>10413</v>
      </c>
    </row>
    <row r="1676" spans="1:12" x14ac:dyDescent="0.35">
      <c r="A1676" t="s">
        <v>5245</v>
      </c>
      <c r="B1676">
        <v>148</v>
      </c>
      <c r="C1676">
        <v>27000000</v>
      </c>
      <c r="D1676">
        <v>54200000</v>
      </c>
      <c r="E1676" t="s">
        <v>25829</v>
      </c>
      <c r="F1676" t="s">
        <v>37</v>
      </c>
      <c r="G1676" t="s">
        <v>38</v>
      </c>
      <c r="H1676">
        <v>7.9</v>
      </c>
      <c r="I1676" t="s">
        <v>1325</v>
      </c>
      <c r="J1676" t="s">
        <v>1671</v>
      </c>
      <c r="K1676" t="s">
        <v>27949</v>
      </c>
      <c r="L1676" t="s">
        <v>17378</v>
      </c>
    </row>
    <row r="1677" spans="1:12" x14ac:dyDescent="0.35">
      <c r="A1677" t="s">
        <v>3405</v>
      </c>
      <c r="B1677">
        <v>118</v>
      </c>
      <c r="C1677">
        <v>25000000</v>
      </c>
      <c r="D1677">
        <v>30920167</v>
      </c>
      <c r="E1677" t="s">
        <v>25830</v>
      </c>
      <c r="F1677" t="s">
        <v>37</v>
      </c>
      <c r="G1677" t="s">
        <v>38</v>
      </c>
      <c r="H1677">
        <v>5.7</v>
      </c>
      <c r="I1677" t="s">
        <v>1671</v>
      </c>
      <c r="J1677" t="s">
        <v>17378</v>
      </c>
    </row>
    <row r="1678" spans="1:12" x14ac:dyDescent="0.35">
      <c r="A1678" t="s">
        <v>198</v>
      </c>
      <c r="B1678">
        <v>101</v>
      </c>
      <c r="C1678">
        <v>30000000</v>
      </c>
      <c r="D1678">
        <v>40566655</v>
      </c>
      <c r="E1678" t="s">
        <v>25831</v>
      </c>
      <c r="F1678" t="s">
        <v>37</v>
      </c>
      <c r="G1678" t="s">
        <v>56</v>
      </c>
      <c r="H1678">
        <v>7.1</v>
      </c>
      <c r="I1678" t="s">
        <v>1671</v>
      </c>
      <c r="J1678" t="s">
        <v>3409</v>
      </c>
      <c r="K1678" t="s">
        <v>19711</v>
      </c>
    </row>
    <row r="1679" spans="1:12" x14ac:dyDescent="0.35">
      <c r="A1679" t="s">
        <v>7064</v>
      </c>
      <c r="B1679">
        <v>82</v>
      </c>
      <c r="C1679">
        <v>27000000</v>
      </c>
      <c r="D1679">
        <v>31768374</v>
      </c>
      <c r="E1679" t="s">
        <v>25832</v>
      </c>
      <c r="F1679" t="s">
        <v>37</v>
      </c>
      <c r="G1679" t="s">
        <v>38</v>
      </c>
      <c r="H1679">
        <v>5.6</v>
      </c>
      <c r="I1679" t="s">
        <v>1325</v>
      </c>
      <c r="J1679" t="s">
        <v>1671</v>
      </c>
      <c r="K1679" t="s">
        <v>6403</v>
      </c>
    </row>
    <row r="1680" spans="1:12" x14ac:dyDescent="0.35">
      <c r="A1680" t="s">
        <v>6046</v>
      </c>
      <c r="B1680">
        <v>110</v>
      </c>
      <c r="C1680">
        <v>27000000</v>
      </c>
      <c r="D1680">
        <v>22494487</v>
      </c>
      <c r="E1680" t="s">
        <v>25833</v>
      </c>
      <c r="F1680" t="s">
        <v>37</v>
      </c>
      <c r="G1680" t="s">
        <v>767</v>
      </c>
      <c r="H1680">
        <v>7.8</v>
      </c>
      <c r="I1680" t="s">
        <v>27949</v>
      </c>
      <c r="J1680" t="s">
        <v>3409</v>
      </c>
      <c r="K1680" t="s">
        <v>27947</v>
      </c>
      <c r="L1680" t="s">
        <v>10413</v>
      </c>
    </row>
    <row r="1681" spans="1:14" x14ac:dyDescent="0.35">
      <c r="A1681" t="s">
        <v>9128</v>
      </c>
      <c r="B1681">
        <v>193</v>
      </c>
      <c r="C1681">
        <v>27000000</v>
      </c>
      <c r="D1681">
        <v>21500000</v>
      </c>
      <c r="E1681" t="s">
        <v>25834</v>
      </c>
      <c r="F1681" t="s">
        <v>37</v>
      </c>
      <c r="G1681" t="s">
        <v>38</v>
      </c>
      <c r="H1681">
        <v>7.9</v>
      </c>
      <c r="I1681" t="s">
        <v>953</v>
      </c>
      <c r="J1681" t="s">
        <v>3409</v>
      </c>
      <c r="K1681" t="s">
        <v>22704</v>
      </c>
    </row>
    <row r="1682" spans="1:14" x14ac:dyDescent="0.35">
      <c r="A1682" t="s">
        <v>428</v>
      </c>
      <c r="B1682">
        <v>130</v>
      </c>
      <c r="C1682">
        <v>30000000</v>
      </c>
      <c r="D1682">
        <v>4463292</v>
      </c>
      <c r="E1682" t="s">
        <v>25835</v>
      </c>
      <c r="F1682" t="s">
        <v>37</v>
      </c>
      <c r="G1682" t="s">
        <v>56</v>
      </c>
      <c r="H1682">
        <v>6.9</v>
      </c>
      <c r="I1682" t="s">
        <v>3409</v>
      </c>
      <c r="J1682" t="s">
        <v>22704</v>
      </c>
      <c r="K1682" t="s">
        <v>10413</v>
      </c>
    </row>
    <row r="1683" spans="1:14" x14ac:dyDescent="0.35">
      <c r="A1683" t="s">
        <v>1039</v>
      </c>
      <c r="B1683">
        <v>111</v>
      </c>
      <c r="C1683">
        <v>27000000</v>
      </c>
      <c r="D1683">
        <v>14337579</v>
      </c>
      <c r="E1683" t="s">
        <v>25836</v>
      </c>
      <c r="F1683" t="s">
        <v>37</v>
      </c>
      <c r="G1683" t="s">
        <v>370</v>
      </c>
      <c r="H1683">
        <v>7.7</v>
      </c>
      <c r="I1683" t="s">
        <v>1325</v>
      </c>
      <c r="J1683" t="s">
        <v>3409</v>
      </c>
      <c r="K1683" t="s">
        <v>1266</v>
      </c>
      <c r="L1683" t="s">
        <v>27947</v>
      </c>
      <c r="M1683" t="s">
        <v>12332</v>
      </c>
      <c r="N1683" t="s">
        <v>10413</v>
      </c>
    </row>
    <row r="1684" spans="1:14" x14ac:dyDescent="0.35">
      <c r="A1684" t="s">
        <v>9144</v>
      </c>
      <c r="B1684">
        <v>110</v>
      </c>
      <c r="C1684">
        <v>13500000</v>
      </c>
      <c r="D1684">
        <v>13823741</v>
      </c>
      <c r="E1684" t="s">
        <v>25837</v>
      </c>
      <c r="F1684" t="s">
        <v>37</v>
      </c>
      <c r="G1684" t="s">
        <v>56</v>
      </c>
      <c r="H1684">
        <v>6.9</v>
      </c>
      <c r="I1684" t="s">
        <v>13307</v>
      </c>
      <c r="J1684" t="s">
        <v>3409</v>
      </c>
      <c r="K1684" t="s">
        <v>22704</v>
      </c>
      <c r="L1684" t="s">
        <v>19711</v>
      </c>
    </row>
    <row r="1685" spans="1:14" x14ac:dyDescent="0.35">
      <c r="A1685" t="s">
        <v>9162</v>
      </c>
      <c r="B1685">
        <v>123</v>
      </c>
      <c r="C1685">
        <v>27000000</v>
      </c>
      <c r="D1685">
        <v>10297897</v>
      </c>
      <c r="E1685" t="s">
        <v>25838</v>
      </c>
      <c r="F1685" t="s">
        <v>37</v>
      </c>
      <c r="G1685" t="s">
        <v>38</v>
      </c>
      <c r="H1685">
        <v>6</v>
      </c>
      <c r="I1685" t="s">
        <v>1325</v>
      </c>
      <c r="J1685" t="s">
        <v>27949</v>
      </c>
      <c r="K1685" t="s">
        <v>3409</v>
      </c>
      <c r="L1685" t="s">
        <v>22704</v>
      </c>
      <c r="M1685" t="s">
        <v>15011</v>
      </c>
    </row>
    <row r="1686" spans="1:14" x14ac:dyDescent="0.35">
      <c r="A1686" t="s">
        <v>6813</v>
      </c>
      <c r="B1686">
        <v>109</v>
      </c>
      <c r="C1686">
        <v>27000000</v>
      </c>
      <c r="D1686">
        <v>13248477</v>
      </c>
      <c r="E1686" t="s">
        <v>25839</v>
      </c>
      <c r="F1686" t="s">
        <v>37</v>
      </c>
      <c r="G1686" t="s">
        <v>38</v>
      </c>
      <c r="H1686">
        <v>6.2</v>
      </c>
      <c r="I1686" t="s">
        <v>6403</v>
      </c>
      <c r="J1686" t="s">
        <v>27947</v>
      </c>
      <c r="K1686" t="s">
        <v>10413</v>
      </c>
    </row>
    <row r="1687" spans="1:14" x14ac:dyDescent="0.35">
      <c r="A1687" t="s">
        <v>9172</v>
      </c>
      <c r="B1687">
        <v>99</v>
      </c>
      <c r="C1687">
        <v>27000000</v>
      </c>
      <c r="D1687">
        <v>8712564</v>
      </c>
      <c r="E1687" t="s">
        <v>25840</v>
      </c>
      <c r="F1687" t="s">
        <v>37</v>
      </c>
      <c r="G1687" t="s">
        <v>38</v>
      </c>
      <c r="H1687">
        <v>5.9</v>
      </c>
      <c r="I1687" t="s">
        <v>27949</v>
      </c>
      <c r="J1687" t="s">
        <v>3409</v>
      </c>
      <c r="K1687" t="s">
        <v>27947</v>
      </c>
      <c r="L1687" t="s">
        <v>10413</v>
      </c>
    </row>
    <row r="1688" spans="1:14" x14ac:dyDescent="0.35">
      <c r="A1688" t="s">
        <v>9177</v>
      </c>
      <c r="B1688">
        <v>106</v>
      </c>
      <c r="C1688">
        <v>27000000</v>
      </c>
      <c r="D1688">
        <v>7486906</v>
      </c>
      <c r="E1688" t="s">
        <v>25841</v>
      </c>
      <c r="F1688" t="s">
        <v>37</v>
      </c>
      <c r="G1688" t="s">
        <v>38</v>
      </c>
      <c r="H1688">
        <v>6.8</v>
      </c>
      <c r="I1688" t="s">
        <v>1671</v>
      </c>
      <c r="J1688" t="s">
        <v>3409</v>
      </c>
      <c r="K1688" t="s">
        <v>18089</v>
      </c>
    </row>
    <row r="1689" spans="1:14" x14ac:dyDescent="0.35">
      <c r="A1689" t="s">
        <v>4903</v>
      </c>
      <c r="B1689">
        <v>89</v>
      </c>
      <c r="C1689">
        <v>27000000</v>
      </c>
      <c r="D1689">
        <v>38536376</v>
      </c>
      <c r="E1689" t="s">
        <v>25842</v>
      </c>
      <c r="F1689" t="s">
        <v>37</v>
      </c>
      <c r="G1689" t="s">
        <v>38</v>
      </c>
      <c r="H1689">
        <v>3.6</v>
      </c>
      <c r="I1689" t="s">
        <v>1325</v>
      </c>
      <c r="J1689" t="s">
        <v>953</v>
      </c>
      <c r="K1689" t="s">
        <v>1671</v>
      </c>
      <c r="L1689" t="s">
        <v>18089</v>
      </c>
      <c r="M1689" t="s">
        <v>12332</v>
      </c>
    </row>
    <row r="1690" spans="1:14" x14ac:dyDescent="0.35">
      <c r="A1690" t="s">
        <v>9184</v>
      </c>
      <c r="B1690">
        <v>98</v>
      </c>
      <c r="C1690">
        <v>27000000</v>
      </c>
      <c r="D1690">
        <v>41008532</v>
      </c>
      <c r="E1690" t="s">
        <v>25843</v>
      </c>
      <c r="F1690" t="s">
        <v>37</v>
      </c>
      <c r="G1690" t="s">
        <v>38</v>
      </c>
      <c r="H1690">
        <v>6.7</v>
      </c>
      <c r="I1690" t="s">
        <v>27949</v>
      </c>
      <c r="J1690" t="s">
        <v>3409</v>
      </c>
      <c r="K1690" t="s">
        <v>10413</v>
      </c>
    </row>
    <row r="1691" spans="1:14" x14ac:dyDescent="0.35">
      <c r="A1691" t="s">
        <v>7687</v>
      </c>
      <c r="B1691">
        <v>93</v>
      </c>
      <c r="C1691">
        <v>28000000</v>
      </c>
      <c r="D1691">
        <v>5204007</v>
      </c>
      <c r="E1691" t="s">
        <v>25844</v>
      </c>
      <c r="F1691" t="s">
        <v>37</v>
      </c>
      <c r="G1691" t="s">
        <v>56</v>
      </c>
      <c r="H1691">
        <v>6.3</v>
      </c>
      <c r="I1691" t="s">
        <v>1325</v>
      </c>
      <c r="J1691" t="s">
        <v>1671</v>
      </c>
      <c r="K1691" t="s">
        <v>27949</v>
      </c>
      <c r="L1691" t="s">
        <v>10413</v>
      </c>
    </row>
    <row r="1692" spans="1:14" x14ac:dyDescent="0.35">
      <c r="A1692" t="s">
        <v>1324</v>
      </c>
      <c r="B1692">
        <v>112</v>
      </c>
      <c r="C1692">
        <v>15000000</v>
      </c>
      <c r="D1692">
        <v>4485485</v>
      </c>
      <c r="E1692" t="s">
        <v>25845</v>
      </c>
      <c r="F1692" t="s">
        <v>37</v>
      </c>
      <c r="G1692" t="s">
        <v>38</v>
      </c>
      <c r="H1692">
        <v>6.4</v>
      </c>
      <c r="I1692" t="s">
        <v>1671</v>
      </c>
      <c r="J1692" t="s">
        <v>27949</v>
      </c>
      <c r="K1692" t="s">
        <v>3409</v>
      </c>
    </row>
    <row r="1693" spans="1:14" x14ac:dyDescent="0.35">
      <c r="A1693" t="s">
        <v>2066</v>
      </c>
      <c r="B1693">
        <v>101</v>
      </c>
      <c r="C1693">
        <v>27000000</v>
      </c>
      <c r="D1693">
        <v>4476235</v>
      </c>
      <c r="E1693" t="s">
        <v>25846</v>
      </c>
      <c r="F1693" t="s">
        <v>37</v>
      </c>
      <c r="G1693" t="s">
        <v>38</v>
      </c>
      <c r="H1693">
        <v>6.4</v>
      </c>
      <c r="I1693" t="s">
        <v>27949</v>
      </c>
      <c r="J1693" t="s">
        <v>6403</v>
      </c>
      <c r="K1693" t="s">
        <v>27947</v>
      </c>
      <c r="L1693" t="s">
        <v>10413</v>
      </c>
    </row>
    <row r="1694" spans="1:14" x14ac:dyDescent="0.35">
      <c r="A1694" t="s">
        <v>3122</v>
      </c>
      <c r="B1694">
        <v>104</v>
      </c>
      <c r="C1694">
        <v>25000000</v>
      </c>
      <c r="D1694">
        <v>1089365</v>
      </c>
      <c r="E1694" t="s">
        <v>25847</v>
      </c>
      <c r="F1694" t="s">
        <v>37</v>
      </c>
      <c r="G1694" t="s">
        <v>38</v>
      </c>
      <c r="H1694">
        <v>5.7</v>
      </c>
      <c r="I1694" t="s">
        <v>1671</v>
      </c>
      <c r="J1694" t="s">
        <v>3409</v>
      </c>
    </row>
    <row r="1695" spans="1:14" x14ac:dyDescent="0.35">
      <c r="A1695" t="s">
        <v>6997</v>
      </c>
      <c r="B1695">
        <v>120</v>
      </c>
      <c r="C1695">
        <v>23000000</v>
      </c>
      <c r="D1695">
        <v>763044</v>
      </c>
      <c r="E1695" t="s">
        <v>25848</v>
      </c>
      <c r="F1695" t="s">
        <v>37</v>
      </c>
      <c r="G1695" t="s">
        <v>268</v>
      </c>
      <c r="H1695">
        <v>6.2</v>
      </c>
      <c r="I1695" t="s">
        <v>3409</v>
      </c>
      <c r="J1695" t="s">
        <v>10413</v>
      </c>
    </row>
    <row r="1696" spans="1:14" x14ac:dyDescent="0.35">
      <c r="A1696" t="s">
        <v>3233</v>
      </c>
      <c r="B1696">
        <v>91</v>
      </c>
      <c r="C1696">
        <v>26000000</v>
      </c>
      <c r="D1696">
        <v>20819129</v>
      </c>
      <c r="E1696" t="s">
        <v>25849</v>
      </c>
      <c r="F1696" t="s">
        <v>37</v>
      </c>
      <c r="G1696" t="s">
        <v>38</v>
      </c>
      <c r="H1696">
        <v>5.2</v>
      </c>
      <c r="I1696" t="s">
        <v>1325</v>
      </c>
      <c r="J1696" t="s">
        <v>1671</v>
      </c>
      <c r="K1696" t="s">
        <v>27949</v>
      </c>
    </row>
    <row r="1697" spans="1:13" x14ac:dyDescent="0.35">
      <c r="A1697" t="s">
        <v>2042</v>
      </c>
      <c r="B1697">
        <v>97</v>
      </c>
      <c r="C1697">
        <v>26000000</v>
      </c>
      <c r="D1697">
        <v>110222438</v>
      </c>
      <c r="E1697" t="s">
        <v>25850</v>
      </c>
      <c r="F1697" t="s">
        <v>37</v>
      </c>
      <c r="G1697" t="s">
        <v>38</v>
      </c>
      <c r="H1697">
        <v>6.1</v>
      </c>
      <c r="I1697" t="s">
        <v>1671</v>
      </c>
      <c r="J1697" t="s">
        <v>18089</v>
      </c>
      <c r="K1697" t="s">
        <v>1266</v>
      </c>
      <c r="L1697" t="s">
        <v>17378</v>
      </c>
      <c r="M1697" t="s">
        <v>19711</v>
      </c>
    </row>
    <row r="1698" spans="1:13" x14ac:dyDescent="0.35">
      <c r="A1698" t="s">
        <v>3218</v>
      </c>
      <c r="B1698">
        <v>133</v>
      </c>
      <c r="C1698">
        <v>26000000</v>
      </c>
      <c r="D1698">
        <v>109243478</v>
      </c>
      <c r="E1698" t="s">
        <v>25851</v>
      </c>
      <c r="F1698" t="s">
        <v>37</v>
      </c>
      <c r="G1698" t="s">
        <v>38</v>
      </c>
      <c r="H1698">
        <v>7.1</v>
      </c>
      <c r="I1698" t="s">
        <v>1671</v>
      </c>
      <c r="J1698" t="s">
        <v>19711</v>
      </c>
    </row>
    <row r="1699" spans="1:13" x14ac:dyDescent="0.35">
      <c r="A1699" t="s">
        <v>4537</v>
      </c>
      <c r="B1699">
        <v>123</v>
      </c>
      <c r="C1699">
        <v>25000000</v>
      </c>
      <c r="D1699">
        <v>100241322</v>
      </c>
      <c r="E1699" t="s">
        <v>25852</v>
      </c>
      <c r="F1699" t="s">
        <v>37</v>
      </c>
      <c r="G1699" t="s">
        <v>38</v>
      </c>
      <c r="H1699">
        <v>7.2</v>
      </c>
      <c r="I1699" t="s">
        <v>1671</v>
      </c>
      <c r="J1699" t="s">
        <v>3409</v>
      </c>
      <c r="K1699" t="s">
        <v>19711</v>
      </c>
    </row>
    <row r="1700" spans="1:13" x14ac:dyDescent="0.35">
      <c r="A1700" t="s">
        <v>9230</v>
      </c>
      <c r="B1700">
        <v>114</v>
      </c>
      <c r="C1700">
        <v>28000000</v>
      </c>
      <c r="D1700">
        <v>25977365</v>
      </c>
      <c r="E1700" t="s">
        <v>25853</v>
      </c>
      <c r="F1700" t="s">
        <v>37</v>
      </c>
      <c r="G1700" t="s">
        <v>38</v>
      </c>
      <c r="H1700">
        <v>6.5</v>
      </c>
      <c r="I1700" t="s">
        <v>27949</v>
      </c>
      <c r="J1700" t="s">
        <v>3409</v>
      </c>
      <c r="K1700" t="s">
        <v>27947</v>
      </c>
      <c r="L1700" t="s">
        <v>10413</v>
      </c>
    </row>
    <row r="1701" spans="1:13" x14ac:dyDescent="0.35">
      <c r="A1701" t="s">
        <v>2698</v>
      </c>
      <c r="B1701">
        <v>111</v>
      </c>
      <c r="C1701">
        <v>26000000</v>
      </c>
      <c r="D1701">
        <v>91457688</v>
      </c>
      <c r="E1701" t="s">
        <v>25854</v>
      </c>
      <c r="F1701" t="s">
        <v>37</v>
      </c>
      <c r="G1701" t="s">
        <v>38</v>
      </c>
      <c r="H1701">
        <v>6</v>
      </c>
      <c r="I1701" t="s">
        <v>1325</v>
      </c>
      <c r="J1701" t="s">
        <v>1671</v>
      </c>
      <c r="K1701" t="s">
        <v>27949</v>
      </c>
    </row>
    <row r="1702" spans="1:13" x14ac:dyDescent="0.35">
      <c r="A1702" t="s">
        <v>5418</v>
      </c>
      <c r="B1702">
        <v>117</v>
      </c>
      <c r="C1702">
        <v>27000000</v>
      </c>
      <c r="D1702">
        <v>87341380</v>
      </c>
      <c r="E1702" t="s">
        <v>25855</v>
      </c>
      <c r="F1702" t="s">
        <v>37</v>
      </c>
      <c r="G1702" t="s">
        <v>38</v>
      </c>
      <c r="H1702">
        <v>7</v>
      </c>
      <c r="I1702" t="s">
        <v>1325</v>
      </c>
      <c r="J1702" t="s">
        <v>1671</v>
      </c>
      <c r="K1702" t="s">
        <v>27949</v>
      </c>
    </row>
    <row r="1703" spans="1:13" x14ac:dyDescent="0.35">
      <c r="A1703" t="s">
        <v>3136</v>
      </c>
      <c r="B1703">
        <v>121</v>
      </c>
      <c r="C1703">
        <v>26000000</v>
      </c>
      <c r="D1703">
        <v>65703412</v>
      </c>
      <c r="E1703" t="s">
        <v>25856</v>
      </c>
      <c r="F1703" t="s">
        <v>37</v>
      </c>
      <c r="G1703" t="s">
        <v>38</v>
      </c>
      <c r="H1703">
        <v>7</v>
      </c>
      <c r="I1703" t="s">
        <v>1671</v>
      </c>
      <c r="J1703" t="s">
        <v>3409</v>
      </c>
      <c r="K1703" t="s">
        <v>19711</v>
      </c>
    </row>
    <row r="1704" spans="1:13" x14ac:dyDescent="0.35">
      <c r="A1704" t="s">
        <v>2859</v>
      </c>
      <c r="B1704">
        <v>139</v>
      </c>
      <c r="C1704">
        <v>22000000</v>
      </c>
      <c r="D1704">
        <v>58328680</v>
      </c>
      <c r="E1704" t="s">
        <v>25857</v>
      </c>
      <c r="F1704" t="s">
        <v>37</v>
      </c>
      <c r="G1704" t="s">
        <v>38</v>
      </c>
      <c r="H1704">
        <v>7.5</v>
      </c>
      <c r="I1704" t="s">
        <v>3409</v>
      </c>
      <c r="J1704" t="s">
        <v>19711</v>
      </c>
      <c r="K1704" t="s">
        <v>15011</v>
      </c>
    </row>
    <row r="1705" spans="1:13" x14ac:dyDescent="0.35">
      <c r="A1705" t="s">
        <v>1324</v>
      </c>
      <c r="B1705">
        <v>115</v>
      </c>
      <c r="C1705">
        <v>26000000</v>
      </c>
      <c r="D1705">
        <v>61490000</v>
      </c>
      <c r="E1705" t="s">
        <v>25858</v>
      </c>
      <c r="F1705" t="s">
        <v>37</v>
      </c>
      <c r="G1705" t="s">
        <v>38</v>
      </c>
      <c r="H1705">
        <v>6.6</v>
      </c>
      <c r="I1705" t="s">
        <v>3409</v>
      </c>
      <c r="J1705" t="s">
        <v>6403</v>
      </c>
      <c r="K1705" t="s">
        <v>12332</v>
      </c>
      <c r="L1705" t="s">
        <v>10413</v>
      </c>
    </row>
    <row r="1706" spans="1:13" x14ac:dyDescent="0.35">
      <c r="A1706" t="s">
        <v>8807</v>
      </c>
      <c r="B1706">
        <v>175</v>
      </c>
      <c r="C1706">
        <v>26000000</v>
      </c>
      <c r="D1706">
        <v>50800000</v>
      </c>
      <c r="E1706" t="s">
        <v>25859</v>
      </c>
      <c r="F1706" t="s">
        <v>37</v>
      </c>
      <c r="G1706" t="s">
        <v>38</v>
      </c>
      <c r="H1706">
        <v>7.4</v>
      </c>
      <c r="I1706" t="s">
        <v>3409</v>
      </c>
      <c r="J1706" t="s">
        <v>22704</v>
      </c>
      <c r="K1706" t="s">
        <v>25958</v>
      </c>
    </row>
    <row r="1707" spans="1:13" x14ac:dyDescent="0.35">
      <c r="A1707" t="s">
        <v>6308</v>
      </c>
      <c r="B1707">
        <v>85</v>
      </c>
      <c r="C1707">
        <v>26000000</v>
      </c>
      <c r="D1707">
        <v>57859105</v>
      </c>
      <c r="E1707" t="s">
        <v>25860</v>
      </c>
      <c r="F1707" t="s">
        <v>37</v>
      </c>
      <c r="G1707" t="s">
        <v>38</v>
      </c>
      <c r="H1707">
        <v>6.5</v>
      </c>
      <c r="I1707" t="s">
        <v>27947</v>
      </c>
      <c r="J1707" t="s">
        <v>10413</v>
      </c>
    </row>
    <row r="1708" spans="1:13" x14ac:dyDescent="0.35">
      <c r="A1708" t="s">
        <v>5861</v>
      </c>
      <c r="B1708">
        <v>90</v>
      </c>
      <c r="C1708">
        <v>26000000</v>
      </c>
      <c r="D1708">
        <v>46455802</v>
      </c>
      <c r="E1708" t="s">
        <v>25861</v>
      </c>
      <c r="F1708" t="s">
        <v>37</v>
      </c>
      <c r="G1708" t="s">
        <v>38</v>
      </c>
      <c r="H1708">
        <v>6.2</v>
      </c>
      <c r="I1708" t="s">
        <v>6403</v>
      </c>
      <c r="J1708" t="s">
        <v>10413</v>
      </c>
    </row>
    <row r="1709" spans="1:13" x14ac:dyDescent="0.35">
      <c r="A1709" t="s">
        <v>4260</v>
      </c>
      <c r="B1709">
        <v>107</v>
      </c>
      <c r="C1709">
        <v>26000000</v>
      </c>
      <c r="D1709">
        <v>45506619</v>
      </c>
      <c r="E1709" t="s">
        <v>25862</v>
      </c>
      <c r="F1709" t="s">
        <v>37</v>
      </c>
      <c r="G1709" t="s">
        <v>56</v>
      </c>
      <c r="H1709">
        <v>7.8</v>
      </c>
      <c r="I1709" t="s">
        <v>953</v>
      </c>
      <c r="J1709" t="s">
        <v>1671</v>
      </c>
      <c r="K1709" t="s">
        <v>27949</v>
      </c>
      <c r="L1709" t="s">
        <v>17378</v>
      </c>
    </row>
    <row r="1710" spans="1:13" x14ac:dyDescent="0.35">
      <c r="A1710" t="s">
        <v>4317</v>
      </c>
      <c r="B1710">
        <v>100</v>
      </c>
      <c r="C1710">
        <v>26000000</v>
      </c>
      <c r="D1710">
        <v>40168080</v>
      </c>
      <c r="E1710" t="s">
        <v>25863</v>
      </c>
      <c r="F1710" t="s">
        <v>37</v>
      </c>
      <c r="G1710" t="s">
        <v>38</v>
      </c>
      <c r="H1710">
        <v>5.2</v>
      </c>
      <c r="I1710" t="s">
        <v>1325</v>
      </c>
      <c r="J1710" t="s">
        <v>1266</v>
      </c>
      <c r="K1710" t="s">
        <v>6403</v>
      </c>
    </row>
    <row r="1711" spans="1:13" x14ac:dyDescent="0.35">
      <c r="A1711" t="s">
        <v>278</v>
      </c>
      <c r="B1711">
        <v>129</v>
      </c>
      <c r="C1711">
        <v>26000000</v>
      </c>
      <c r="D1711">
        <v>49874933</v>
      </c>
      <c r="E1711" t="s">
        <v>25864</v>
      </c>
      <c r="F1711" t="s">
        <v>37</v>
      </c>
      <c r="G1711" t="s">
        <v>38</v>
      </c>
      <c r="H1711">
        <v>6.5</v>
      </c>
      <c r="I1711" t="s">
        <v>1671</v>
      </c>
      <c r="J1711" t="s">
        <v>27949</v>
      </c>
      <c r="K1711" t="s">
        <v>3409</v>
      </c>
    </row>
    <row r="1712" spans="1:13" x14ac:dyDescent="0.35">
      <c r="A1712" t="s">
        <v>1744</v>
      </c>
      <c r="B1712">
        <v>109</v>
      </c>
      <c r="C1712">
        <v>26000000</v>
      </c>
      <c r="D1712">
        <v>45489752</v>
      </c>
      <c r="E1712" t="s">
        <v>25865</v>
      </c>
      <c r="F1712" t="s">
        <v>37</v>
      </c>
      <c r="G1712" t="s">
        <v>38</v>
      </c>
      <c r="H1712">
        <v>6.5</v>
      </c>
      <c r="I1712" t="s">
        <v>1671</v>
      </c>
      <c r="J1712" t="s">
        <v>3409</v>
      </c>
      <c r="K1712" t="s">
        <v>19711</v>
      </c>
    </row>
    <row r="1713" spans="1:14" x14ac:dyDescent="0.35">
      <c r="A1713" t="s">
        <v>3376</v>
      </c>
      <c r="B1713">
        <v>94</v>
      </c>
      <c r="C1713">
        <v>26000000</v>
      </c>
      <c r="D1713">
        <v>36985501</v>
      </c>
      <c r="E1713" t="s">
        <v>25866</v>
      </c>
      <c r="F1713" t="s">
        <v>37</v>
      </c>
      <c r="G1713" t="s">
        <v>38</v>
      </c>
      <c r="H1713">
        <v>5.2</v>
      </c>
      <c r="I1713" t="s">
        <v>1325</v>
      </c>
      <c r="J1713" t="s">
        <v>953</v>
      </c>
      <c r="K1713" t="s">
        <v>1671</v>
      </c>
      <c r="L1713" t="s">
        <v>12332</v>
      </c>
      <c r="M1713" t="s">
        <v>10413</v>
      </c>
    </row>
    <row r="1714" spans="1:14" x14ac:dyDescent="0.35">
      <c r="A1714" t="s">
        <v>3639</v>
      </c>
      <c r="B1714">
        <v>133</v>
      </c>
      <c r="C1714">
        <v>26000000</v>
      </c>
      <c r="D1714">
        <v>33200000</v>
      </c>
      <c r="E1714" t="s">
        <v>25867</v>
      </c>
      <c r="F1714" t="s">
        <v>37</v>
      </c>
      <c r="G1714" t="s">
        <v>38</v>
      </c>
      <c r="H1714">
        <v>7.2</v>
      </c>
      <c r="I1714" t="s">
        <v>1325</v>
      </c>
      <c r="J1714" t="s">
        <v>27949</v>
      </c>
      <c r="K1714" t="s">
        <v>3409</v>
      </c>
      <c r="L1714" t="s">
        <v>15011</v>
      </c>
    </row>
    <row r="1715" spans="1:14" x14ac:dyDescent="0.35">
      <c r="A1715" t="s">
        <v>5423</v>
      </c>
      <c r="B1715">
        <v>105</v>
      </c>
      <c r="C1715">
        <v>26000000</v>
      </c>
      <c r="D1715">
        <v>28501651</v>
      </c>
      <c r="E1715" t="s">
        <v>25868</v>
      </c>
      <c r="F1715" t="s">
        <v>37</v>
      </c>
      <c r="G1715" t="s">
        <v>38</v>
      </c>
      <c r="H1715">
        <v>7.1</v>
      </c>
      <c r="I1715" t="s">
        <v>3409</v>
      </c>
      <c r="J1715" t="s">
        <v>10413</v>
      </c>
    </row>
    <row r="1716" spans="1:14" x14ac:dyDescent="0.35">
      <c r="A1716" t="s">
        <v>9305</v>
      </c>
      <c r="B1716">
        <v>100</v>
      </c>
      <c r="C1716">
        <v>26000000</v>
      </c>
      <c r="D1716">
        <v>23222861</v>
      </c>
      <c r="E1716" t="s">
        <v>25869</v>
      </c>
      <c r="F1716" t="s">
        <v>37</v>
      </c>
      <c r="G1716" t="s">
        <v>38</v>
      </c>
      <c r="H1716">
        <v>4.5</v>
      </c>
      <c r="I1716" t="s">
        <v>1325</v>
      </c>
      <c r="J1716" t="s">
        <v>953</v>
      </c>
      <c r="K1716" t="s">
        <v>1671</v>
      </c>
      <c r="L1716" t="s">
        <v>18089</v>
      </c>
      <c r="M1716" t="s">
        <v>19711</v>
      </c>
      <c r="N1716" t="s">
        <v>12332</v>
      </c>
    </row>
    <row r="1717" spans="1:14" x14ac:dyDescent="0.35">
      <c r="A1717" t="s">
        <v>3303</v>
      </c>
      <c r="B1717">
        <v>113</v>
      </c>
      <c r="C1717">
        <v>56000000</v>
      </c>
      <c r="D1717">
        <v>54540525</v>
      </c>
      <c r="E1717" t="s">
        <v>25870</v>
      </c>
      <c r="F1717" t="s">
        <v>37</v>
      </c>
      <c r="G1717" t="s">
        <v>38</v>
      </c>
      <c r="H1717">
        <v>5.7</v>
      </c>
      <c r="I1717" t="s">
        <v>1671</v>
      </c>
      <c r="J1717" t="s">
        <v>19711</v>
      </c>
    </row>
    <row r="1718" spans="1:14" x14ac:dyDescent="0.35">
      <c r="A1718" t="s">
        <v>9314</v>
      </c>
      <c r="B1718">
        <v>118</v>
      </c>
      <c r="C1718">
        <v>42000000</v>
      </c>
      <c r="D1718">
        <v>16252765</v>
      </c>
      <c r="E1718" t="s">
        <v>25871</v>
      </c>
      <c r="F1718" t="s">
        <v>37</v>
      </c>
      <c r="G1718" t="s">
        <v>1465</v>
      </c>
      <c r="H1718">
        <v>6</v>
      </c>
      <c r="I1718" t="s">
        <v>3409</v>
      </c>
      <c r="J1718" t="s">
        <v>27947</v>
      </c>
      <c r="K1718" t="s">
        <v>19711</v>
      </c>
      <c r="L1718" t="s">
        <v>10413</v>
      </c>
    </row>
    <row r="1719" spans="1:14" x14ac:dyDescent="0.35">
      <c r="A1719" t="s">
        <v>5139</v>
      </c>
      <c r="B1719">
        <v>110</v>
      </c>
      <c r="C1719">
        <v>26000000</v>
      </c>
      <c r="D1719">
        <v>16005978</v>
      </c>
      <c r="E1719" t="s">
        <v>25872</v>
      </c>
      <c r="F1719" t="s">
        <v>37</v>
      </c>
      <c r="G1719" t="s">
        <v>38</v>
      </c>
      <c r="H1719">
        <v>6.4</v>
      </c>
      <c r="I1719" t="s">
        <v>27949</v>
      </c>
      <c r="J1719" t="s">
        <v>27947</v>
      </c>
      <c r="K1719" t="s">
        <v>10413</v>
      </c>
    </row>
    <row r="1720" spans="1:14" x14ac:dyDescent="0.35">
      <c r="A1720" t="s">
        <v>4239</v>
      </c>
      <c r="B1720">
        <v>110</v>
      </c>
      <c r="C1720">
        <v>26000000</v>
      </c>
      <c r="D1720">
        <v>14469428</v>
      </c>
      <c r="E1720" t="s">
        <v>25873</v>
      </c>
      <c r="F1720" t="s">
        <v>37</v>
      </c>
      <c r="G1720" t="s">
        <v>38</v>
      </c>
      <c r="H1720">
        <v>5.2</v>
      </c>
      <c r="I1720" t="s">
        <v>1671</v>
      </c>
      <c r="J1720" t="s">
        <v>19711</v>
      </c>
    </row>
    <row r="1721" spans="1:14" x14ac:dyDescent="0.35">
      <c r="A1721" t="s">
        <v>9327</v>
      </c>
      <c r="B1721">
        <v>99</v>
      </c>
      <c r="C1721">
        <v>26000000</v>
      </c>
      <c r="D1721">
        <v>13829734</v>
      </c>
      <c r="E1721" t="s">
        <v>25874</v>
      </c>
      <c r="F1721" t="s">
        <v>37</v>
      </c>
      <c r="G1721" t="s">
        <v>268</v>
      </c>
      <c r="H1721">
        <v>4.3</v>
      </c>
      <c r="I1721" t="s">
        <v>1325</v>
      </c>
      <c r="J1721" t="s">
        <v>1266</v>
      </c>
      <c r="K1721" t="s">
        <v>19711</v>
      </c>
      <c r="L1721" t="s">
        <v>12332</v>
      </c>
    </row>
    <row r="1722" spans="1:14" x14ac:dyDescent="0.35">
      <c r="A1722" t="s">
        <v>9333</v>
      </c>
      <c r="B1722">
        <v>101</v>
      </c>
      <c r="C1722">
        <v>22000000</v>
      </c>
      <c r="D1722">
        <v>1075288</v>
      </c>
      <c r="E1722" t="s">
        <v>25875</v>
      </c>
      <c r="F1722" t="s">
        <v>37</v>
      </c>
      <c r="G1722" t="s">
        <v>38</v>
      </c>
      <c r="H1722">
        <v>6.1</v>
      </c>
      <c r="I1722" t="s">
        <v>27949</v>
      </c>
      <c r="J1722" t="s">
        <v>3409</v>
      </c>
      <c r="K1722" t="s">
        <v>10413</v>
      </c>
    </row>
    <row r="1723" spans="1:14" x14ac:dyDescent="0.35">
      <c r="A1723" t="s">
        <v>4003</v>
      </c>
      <c r="B1723">
        <v>103</v>
      </c>
      <c r="C1723">
        <v>26000000</v>
      </c>
      <c r="D1723">
        <v>7496522</v>
      </c>
      <c r="E1723" t="s">
        <v>25876</v>
      </c>
      <c r="F1723" t="s">
        <v>37</v>
      </c>
      <c r="G1723" t="s">
        <v>38</v>
      </c>
      <c r="H1723">
        <v>6.8</v>
      </c>
      <c r="I1723" t="s">
        <v>1671</v>
      </c>
      <c r="J1723" t="s">
        <v>27949</v>
      </c>
      <c r="K1723" t="s">
        <v>27947</v>
      </c>
      <c r="L1723" t="s">
        <v>19711</v>
      </c>
    </row>
    <row r="1724" spans="1:14" x14ac:dyDescent="0.35">
      <c r="A1724" t="s">
        <v>9351</v>
      </c>
      <c r="B1724">
        <v>95</v>
      </c>
      <c r="C1724">
        <v>25530000</v>
      </c>
      <c r="D1724">
        <v>20047715</v>
      </c>
      <c r="E1724" t="s">
        <v>25877</v>
      </c>
      <c r="F1724" t="s">
        <v>37</v>
      </c>
      <c r="G1724" t="s">
        <v>38</v>
      </c>
      <c r="H1724">
        <v>5.2</v>
      </c>
      <c r="I1724" t="s">
        <v>953</v>
      </c>
      <c r="J1724" t="s">
        <v>18089</v>
      </c>
    </row>
    <row r="1725" spans="1:14" x14ac:dyDescent="0.35">
      <c r="A1725" t="s">
        <v>2448</v>
      </c>
      <c r="B1725">
        <v>117</v>
      </c>
      <c r="C1725">
        <v>26000000</v>
      </c>
      <c r="D1725">
        <v>12276810</v>
      </c>
      <c r="E1725" t="s">
        <v>25878</v>
      </c>
      <c r="F1725" t="s">
        <v>37</v>
      </c>
      <c r="G1725" t="s">
        <v>38</v>
      </c>
      <c r="H1725">
        <v>6.5</v>
      </c>
      <c r="I1725" t="s">
        <v>1325</v>
      </c>
      <c r="J1725" t="s">
        <v>27947</v>
      </c>
      <c r="K1725" t="s">
        <v>12332</v>
      </c>
      <c r="L1725" t="s">
        <v>10413</v>
      </c>
    </row>
    <row r="1726" spans="1:14" x14ac:dyDescent="0.35">
      <c r="A1726" t="s">
        <v>9362</v>
      </c>
      <c r="B1726">
        <v>129</v>
      </c>
      <c r="C1726">
        <v>15000000</v>
      </c>
      <c r="D1726">
        <v>33565375</v>
      </c>
      <c r="E1726" t="s">
        <v>25879</v>
      </c>
      <c r="F1726" t="s">
        <v>37</v>
      </c>
      <c r="G1726" t="s">
        <v>56</v>
      </c>
      <c r="H1726">
        <v>7.5</v>
      </c>
      <c r="I1726" t="s">
        <v>3409</v>
      </c>
      <c r="J1726" t="s">
        <v>27947</v>
      </c>
      <c r="K1726" t="s">
        <v>19711</v>
      </c>
      <c r="L1726" t="s">
        <v>10413</v>
      </c>
    </row>
    <row r="1727" spans="1:14" x14ac:dyDescent="0.35">
      <c r="A1727" t="s">
        <v>3239</v>
      </c>
      <c r="B1727">
        <v>120</v>
      </c>
      <c r="C1727">
        <v>30000000</v>
      </c>
      <c r="D1727">
        <v>499263</v>
      </c>
      <c r="E1727" t="s">
        <v>25880</v>
      </c>
      <c r="F1727" t="s">
        <v>9373</v>
      </c>
      <c r="G1727" t="s">
        <v>38</v>
      </c>
      <c r="H1727">
        <v>7.1</v>
      </c>
      <c r="I1727" t="s">
        <v>3409</v>
      </c>
    </row>
    <row r="1728" spans="1:14" x14ac:dyDescent="0.35">
      <c r="A1728" t="s">
        <v>1252</v>
      </c>
      <c r="B1728">
        <v>125</v>
      </c>
      <c r="C1728">
        <v>25000000</v>
      </c>
      <c r="D1728">
        <v>219200000</v>
      </c>
      <c r="E1728" t="s">
        <v>25881</v>
      </c>
      <c r="F1728" t="s">
        <v>37</v>
      </c>
      <c r="G1728" t="s">
        <v>38</v>
      </c>
      <c r="H1728">
        <v>6.9</v>
      </c>
      <c r="I1728" t="s">
        <v>1671</v>
      </c>
      <c r="J1728" t="s">
        <v>3409</v>
      </c>
      <c r="K1728" t="s">
        <v>18089</v>
      </c>
      <c r="L1728" t="s">
        <v>19711</v>
      </c>
    </row>
    <row r="1729" spans="1:14" x14ac:dyDescent="0.35">
      <c r="A1729" t="s">
        <v>3122</v>
      </c>
      <c r="B1729">
        <v>133</v>
      </c>
      <c r="C1729">
        <v>25000000</v>
      </c>
      <c r="D1729">
        <v>172825435</v>
      </c>
      <c r="E1729" t="s">
        <v>25882</v>
      </c>
      <c r="F1729" t="s">
        <v>37</v>
      </c>
      <c r="G1729" t="s">
        <v>38</v>
      </c>
      <c r="H1729">
        <v>8</v>
      </c>
      <c r="I1729" t="s">
        <v>3409</v>
      </c>
    </row>
    <row r="1730" spans="1:14" x14ac:dyDescent="0.35">
      <c r="A1730" t="s">
        <v>3694</v>
      </c>
      <c r="B1730">
        <v>116</v>
      </c>
      <c r="C1730">
        <v>33000000</v>
      </c>
      <c r="D1730">
        <v>148085755</v>
      </c>
      <c r="E1730" t="s">
        <v>25883</v>
      </c>
      <c r="F1730" t="s">
        <v>37</v>
      </c>
      <c r="G1730" t="s">
        <v>38</v>
      </c>
      <c r="H1730">
        <v>8.1999999999999993</v>
      </c>
      <c r="I1730" t="s">
        <v>3409</v>
      </c>
    </row>
    <row r="1731" spans="1:14" x14ac:dyDescent="0.35">
      <c r="A1731" t="s">
        <v>760</v>
      </c>
      <c r="B1731">
        <v>129</v>
      </c>
      <c r="C1731">
        <v>25100000</v>
      </c>
      <c r="D1731">
        <v>25517500</v>
      </c>
      <c r="E1731" t="s">
        <v>25884</v>
      </c>
      <c r="F1731" t="s">
        <v>37</v>
      </c>
      <c r="G1731" t="s">
        <v>38</v>
      </c>
      <c r="H1731">
        <v>6.4</v>
      </c>
      <c r="I1731" t="s">
        <v>13307</v>
      </c>
      <c r="J1731" t="s">
        <v>3409</v>
      </c>
      <c r="K1731" t="s">
        <v>22704</v>
      </c>
    </row>
    <row r="1732" spans="1:14" x14ac:dyDescent="0.35">
      <c r="A1732" t="s">
        <v>4965</v>
      </c>
      <c r="B1732">
        <v>93</v>
      </c>
      <c r="C1732">
        <v>25000000</v>
      </c>
      <c r="D1732">
        <v>145000989</v>
      </c>
      <c r="E1732" t="s">
        <v>25885</v>
      </c>
      <c r="F1732" t="s">
        <v>37</v>
      </c>
      <c r="G1732" t="s">
        <v>1465</v>
      </c>
      <c r="H1732">
        <v>7.9</v>
      </c>
      <c r="I1732" t="s">
        <v>1325</v>
      </c>
      <c r="J1732" t="s">
        <v>10413</v>
      </c>
    </row>
    <row r="1733" spans="1:14" x14ac:dyDescent="0.35">
      <c r="A1733" t="s">
        <v>9392</v>
      </c>
      <c r="B1733">
        <v>118</v>
      </c>
      <c r="C1733">
        <v>26000000</v>
      </c>
      <c r="D1733">
        <v>26761283</v>
      </c>
      <c r="E1733" t="s">
        <v>25886</v>
      </c>
      <c r="F1733" t="s">
        <v>37</v>
      </c>
      <c r="G1733" t="s">
        <v>38</v>
      </c>
      <c r="H1733">
        <v>6.7</v>
      </c>
      <c r="I1733" t="s">
        <v>3409</v>
      </c>
      <c r="J1733" t="s">
        <v>19711</v>
      </c>
    </row>
    <row r="1734" spans="1:14" x14ac:dyDescent="0.35">
      <c r="A1734" t="s">
        <v>2260</v>
      </c>
      <c r="B1734">
        <v>129</v>
      </c>
      <c r="C1734">
        <v>25000000</v>
      </c>
      <c r="D1734">
        <v>121945720</v>
      </c>
      <c r="E1734" t="s">
        <v>25887</v>
      </c>
      <c r="F1734" t="s">
        <v>37</v>
      </c>
      <c r="G1734" t="s">
        <v>38</v>
      </c>
      <c r="H1734">
        <v>6.1</v>
      </c>
      <c r="I1734" t="s">
        <v>1325</v>
      </c>
      <c r="J1734" t="s">
        <v>3409</v>
      </c>
      <c r="K1734" t="s">
        <v>17378</v>
      </c>
      <c r="L1734" t="s">
        <v>19711</v>
      </c>
    </row>
    <row r="1735" spans="1:14" x14ac:dyDescent="0.35">
      <c r="A1735" t="s">
        <v>389</v>
      </c>
      <c r="B1735">
        <v>185</v>
      </c>
      <c r="C1735">
        <v>22000000</v>
      </c>
      <c r="D1735">
        <v>96067179</v>
      </c>
      <c r="E1735" t="s">
        <v>25888</v>
      </c>
      <c r="F1735" t="s">
        <v>37</v>
      </c>
      <c r="G1735" t="s">
        <v>38</v>
      </c>
      <c r="H1735">
        <v>8.9</v>
      </c>
      <c r="I1735" t="s">
        <v>13307</v>
      </c>
      <c r="J1735" t="s">
        <v>3409</v>
      </c>
      <c r="K1735" t="s">
        <v>22704</v>
      </c>
    </row>
    <row r="1736" spans="1:14" x14ac:dyDescent="0.35">
      <c r="A1736" t="s">
        <v>3453</v>
      </c>
      <c r="B1736">
        <v>146</v>
      </c>
      <c r="C1736">
        <v>25000000</v>
      </c>
      <c r="D1736">
        <v>169705587</v>
      </c>
      <c r="E1736" t="s">
        <v>25889</v>
      </c>
      <c r="F1736" t="s">
        <v>37</v>
      </c>
      <c r="G1736" t="s">
        <v>38</v>
      </c>
      <c r="H1736">
        <v>8.1</v>
      </c>
      <c r="I1736" t="s">
        <v>3409</v>
      </c>
    </row>
    <row r="1737" spans="1:14" x14ac:dyDescent="0.35">
      <c r="A1737" t="s">
        <v>1104</v>
      </c>
      <c r="B1737">
        <v>128</v>
      </c>
      <c r="C1737">
        <v>28000000</v>
      </c>
      <c r="D1737">
        <v>3254172</v>
      </c>
      <c r="E1737" t="s">
        <v>25890</v>
      </c>
      <c r="F1737" t="s">
        <v>37</v>
      </c>
      <c r="G1737" t="s">
        <v>38</v>
      </c>
      <c r="H1737">
        <v>6.2</v>
      </c>
      <c r="I1737" t="s">
        <v>13307</v>
      </c>
      <c r="J1737" t="s">
        <v>3409</v>
      </c>
      <c r="K1737" t="s">
        <v>10413</v>
      </c>
    </row>
    <row r="1738" spans="1:14" x14ac:dyDescent="0.35">
      <c r="A1738" t="s">
        <v>1575</v>
      </c>
      <c r="B1738">
        <v>93</v>
      </c>
      <c r="C1738">
        <v>80000000</v>
      </c>
      <c r="D1738">
        <v>84185387</v>
      </c>
      <c r="E1738" t="s">
        <v>25891</v>
      </c>
      <c r="F1738" t="s">
        <v>37</v>
      </c>
      <c r="G1738" t="s">
        <v>38</v>
      </c>
      <c r="H1738">
        <v>4.9000000000000004</v>
      </c>
      <c r="I1738" t="s">
        <v>953</v>
      </c>
      <c r="J1738" t="s">
        <v>1671</v>
      </c>
      <c r="K1738" t="s">
        <v>18089</v>
      </c>
      <c r="L1738" t="s">
        <v>1266</v>
      </c>
      <c r="M1738" t="s">
        <v>6403</v>
      </c>
      <c r="N1738" t="s">
        <v>27947</v>
      </c>
    </row>
    <row r="1739" spans="1:14" x14ac:dyDescent="0.35">
      <c r="A1739" t="s">
        <v>7687</v>
      </c>
      <c r="B1739">
        <v>97</v>
      </c>
      <c r="C1739">
        <v>30000000</v>
      </c>
      <c r="D1739">
        <v>82163317</v>
      </c>
      <c r="E1739" t="s">
        <v>25892</v>
      </c>
      <c r="F1739" t="s">
        <v>37</v>
      </c>
      <c r="G1739" t="s">
        <v>38</v>
      </c>
      <c r="H1739">
        <v>5.8</v>
      </c>
      <c r="I1739" t="s">
        <v>1325</v>
      </c>
      <c r="J1739" t="s">
        <v>6403</v>
      </c>
      <c r="K1739" t="s">
        <v>10413</v>
      </c>
    </row>
    <row r="1740" spans="1:14" x14ac:dyDescent="0.35">
      <c r="A1740" t="s">
        <v>5873</v>
      </c>
      <c r="B1740">
        <v>82</v>
      </c>
      <c r="C1740">
        <v>30000000</v>
      </c>
      <c r="D1740">
        <v>80920948</v>
      </c>
      <c r="E1740" t="s">
        <v>25893</v>
      </c>
      <c r="F1740" t="s">
        <v>37</v>
      </c>
      <c r="G1740" t="s">
        <v>38</v>
      </c>
      <c r="H1740">
        <v>6</v>
      </c>
      <c r="I1740" t="s">
        <v>1325</v>
      </c>
      <c r="J1740" t="s">
        <v>953</v>
      </c>
      <c r="K1740" t="s">
        <v>11526</v>
      </c>
      <c r="L1740" t="s">
        <v>1671</v>
      </c>
      <c r="M1740" t="s">
        <v>18089</v>
      </c>
      <c r="N1740" t="s">
        <v>12332</v>
      </c>
    </row>
    <row r="1741" spans="1:14" x14ac:dyDescent="0.35">
      <c r="A1741" t="s">
        <v>570</v>
      </c>
      <c r="B1741">
        <v>85</v>
      </c>
      <c r="C1741">
        <v>25000000</v>
      </c>
      <c r="D1741">
        <v>80034302</v>
      </c>
      <c r="E1741" t="s">
        <v>25894</v>
      </c>
      <c r="F1741" t="s">
        <v>37</v>
      </c>
      <c r="G1741" t="s">
        <v>38</v>
      </c>
      <c r="H1741">
        <v>7</v>
      </c>
      <c r="I1741" t="s">
        <v>1325</v>
      </c>
      <c r="J1741" t="s">
        <v>953</v>
      </c>
      <c r="K1741" t="s">
        <v>6403</v>
      </c>
      <c r="L1741" t="s">
        <v>12332</v>
      </c>
    </row>
    <row r="1742" spans="1:14" x14ac:dyDescent="0.35">
      <c r="A1742" t="s">
        <v>9443</v>
      </c>
      <c r="B1742">
        <v>88</v>
      </c>
      <c r="C1742">
        <v>25000000</v>
      </c>
      <c r="D1742">
        <v>78656813</v>
      </c>
      <c r="E1742" t="s">
        <v>25895</v>
      </c>
      <c r="F1742" t="s">
        <v>37</v>
      </c>
      <c r="G1742" t="s">
        <v>38</v>
      </c>
      <c r="H1742">
        <v>6</v>
      </c>
      <c r="I1742" t="s">
        <v>1325</v>
      </c>
      <c r="J1742" t="s">
        <v>953</v>
      </c>
      <c r="K1742" t="s">
        <v>1671</v>
      </c>
      <c r="L1742" t="s">
        <v>18089</v>
      </c>
      <c r="M1742" t="s">
        <v>12332</v>
      </c>
    </row>
    <row r="1743" spans="1:14" x14ac:dyDescent="0.35">
      <c r="A1743" t="s">
        <v>2246</v>
      </c>
      <c r="B1743">
        <v>119</v>
      </c>
      <c r="C1743">
        <v>25000000</v>
      </c>
      <c r="D1743">
        <v>76270454</v>
      </c>
      <c r="E1743" t="s">
        <v>25896</v>
      </c>
      <c r="F1743" t="s">
        <v>37</v>
      </c>
      <c r="G1743" t="s">
        <v>38</v>
      </c>
      <c r="H1743">
        <v>7.9</v>
      </c>
      <c r="I1743" t="s">
        <v>27949</v>
      </c>
      <c r="J1743" t="s">
        <v>3409</v>
      </c>
      <c r="K1743" t="s">
        <v>10413</v>
      </c>
    </row>
    <row r="1744" spans="1:14" x14ac:dyDescent="0.35">
      <c r="A1744" t="s">
        <v>7113</v>
      </c>
      <c r="B1744">
        <v>122</v>
      </c>
      <c r="C1744">
        <v>25000000</v>
      </c>
      <c r="D1744">
        <v>74273505</v>
      </c>
      <c r="E1744" t="s">
        <v>25897</v>
      </c>
      <c r="F1744" t="s">
        <v>37</v>
      </c>
      <c r="G1744" t="s">
        <v>38</v>
      </c>
      <c r="H1744">
        <v>8.1</v>
      </c>
      <c r="I1744" t="s">
        <v>27949</v>
      </c>
      <c r="J1744" t="s">
        <v>3409</v>
      </c>
      <c r="K1744" t="s">
        <v>10413</v>
      </c>
    </row>
    <row r="1745" spans="1:14" x14ac:dyDescent="0.35">
      <c r="A1745" t="s">
        <v>1351</v>
      </c>
      <c r="B1745">
        <v>99</v>
      </c>
      <c r="C1745">
        <v>25000000</v>
      </c>
      <c r="D1745">
        <v>134141530</v>
      </c>
      <c r="E1745" t="s">
        <v>25898</v>
      </c>
      <c r="F1745" t="s">
        <v>37</v>
      </c>
      <c r="G1745" t="s">
        <v>38</v>
      </c>
      <c r="H1745">
        <v>6.2</v>
      </c>
      <c r="I1745" t="s">
        <v>1325</v>
      </c>
      <c r="J1745" t="s">
        <v>1671</v>
      </c>
      <c r="K1745" t="s">
        <v>27949</v>
      </c>
      <c r="L1745" t="s">
        <v>19711</v>
      </c>
    </row>
    <row r="1746" spans="1:14" x14ac:dyDescent="0.35">
      <c r="A1746" t="s">
        <v>9461</v>
      </c>
      <c r="B1746">
        <v>97</v>
      </c>
      <c r="C1746">
        <v>26000000</v>
      </c>
      <c r="D1746">
        <v>71500556</v>
      </c>
      <c r="E1746" t="s">
        <v>25899</v>
      </c>
      <c r="F1746" t="s">
        <v>37</v>
      </c>
      <c r="G1746" t="s">
        <v>56</v>
      </c>
      <c r="H1746">
        <v>6.7</v>
      </c>
      <c r="I1746" t="s">
        <v>1671</v>
      </c>
      <c r="J1746" t="s">
        <v>3409</v>
      </c>
      <c r="K1746" t="s">
        <v>19711</v>
      </c>
    </row>
    <row r="1747" spans="1:14" x14ac:dyDescent="0.35">
      <c r="A1747" t="s">
        <v>7635</v>
      </c>
      <c r="B1747">
        <v>121</v>
      </c>
      <c r="C1747">
        <v>25000000</v>
      </c>
      <c r="D1747">
        <v>71309760</v>
      </c>
      <c r="E1747" t="s">
        <v>25900</v>
      </c>
      <c r="F1747" t="s">
        <v>37</v>
      </c>
      <c r="G1747" t="s">
        <v>56</v>
      </c>
      <c r="H1747">
        <v>7.3</v>
      </c>
      <c r="I1747" t="s">
        <v>3409</v>
      </c>
      <c r="J1747" t="s">
        <v>19711</v>
      </c>
    </row>
    <row r="1748" spans="1:14" x14ac:dyDescent="0.35">
      <c r="A1748" t="s">
        <v>9470</v>
      </c>
      <c r="B1748">
        <v>95</v>
      </c>
      <c r="C1748">
        <v>45000000</v>
      </c>
      <c r="D1748">
        <v>89808372</v>
      </c>
      <c r="E1748" t="s">
        <v>25901</v>
      </c>
      <c r="F1748" t="s">
        <v>37</v>
      </c>
      <c r="G1748" t="s">
        <v>38</v>
      </c>
      <c r="H1748">
        <v>4.5999999999999996</v>
      </c>
      <c r="I1748" t="s">
        <v>1671</v>
      </c>
    </row>
    <row r="1749" spans="1:14" x14ac:dyDescent="0.35">
      <c r="A1749" t="s">
        <v>5133</v>
      </c>
      <c r="B1749">
        <v>105</v>
      </c>
      <c r="C1749">
        <v>25000000</v>
      </c>
      <c r="D1749">
        <v>77264926</v>
      </c>
      <c r="E1749" t="s">
        <v>25902</v>
      </c>
      <c r="F1749" t="s">
        <v>37</v>
      </c>
      <c r="G1749" t="s">
        <v>38</v>
      </c>
      <c r="H1749">
        <v>6.1</v>
      </c>
      <c r="I1749" t="s">
        <v>1671</v>
      </c>
      <c r="J1749" t="s">
        <v>18089</v>
      </c>
    </row>
    <row r="1750" spans="1:14" x14ac:dyDescent="0.35">
      <c r="A1750" t="s">
        <v>2698</v>
      </c>
      <c r="B1750">
        <v>108</v>
      </c>
      <c r="C1750">
        <v>25000000</v>
      </c>
      <c r="D1750">
        <v>70625986</v>
      </c>
      <c r="E1750" t="s">
        <v>25903</v>
      </c>
      <c r="F1750" t="s">
        <v>37</v>
      </c>
      <c r="G1750" t="s">
        <v>38</v>
      </c>
      <c r="H1750">
        <v>6.2</v>
      </c>
      <c r="I1750" t="s">
        <v>1671</v>
      </c>
      <c r="J1750" t="s">
        <v>19711</v>
      </c>
    </row>
    <row r="1751" spans="1:14" x14ac:dyDescent="0.35">
      <c r="A1751" t="s">
        <v>5985</v>
      </c>
      <c r="B1751">
        <v>134</v>
      </c>
      <c r="C1751">
        <v>25000000</v>
      </c>
      <c r="D1751">
        <v>56505065</v>
      </c>
      <c r="E1751" t="s">
        <v>25904</v>
      </c>
      <c r="F1751" t="s">
        <v>37</v>
      </c>
      <c r="G1751" t="s">
        <v>38</v>
      </c>
      <c r="H1751">
        <v>7.8</v>
      </c>
      <c r="I1751" t="s">
        <v>1325</v>
      </c>
      <c r="J1751" t="s">
        <v>13307</v>
      </c>
      <c r="K1751" t="s">
        <v>3409</v>
      </c>
      <c r="L1751" t="s">
        <v>22704</v>
      </c>
      <c r="M1751" t="s">
        <v>19711</v>
      </c>
      <c r="N1751" t="s">
        <v>15011</v>
      </c>
    </row>
    <row r="1752" spans="1:14" x14ac:dyDescent="0.35">
      <c r="A1752" t="s">
        <v>3444</v>
      </c>
      <c r="B1752">
        <v>115</v>
      </c>
      <c r="C1752">
        <v>25000000</v>
      </c>
      <c r="D1752">
        <v>55973336</v>
      </c>
      <c r="E1752" t="s">
        <v>25905</v>
      </c>
      <c r="F1752" t="s">
        <v>37</v>
      </c>
      <c r="G1752" t="s">
        <v>38</v>
      </c>
      <c r="H1752">
        <v>6.1</v>
      </c>
      <c r="I1752" t="s">
        <v>1325</v>
      </c>
      <c r="J1752" t="s">
        <v>27949</v>
      </c>
      <c r="K1752" t="s">
        <v>10413</v>
      </c>
    </row>
    <row r="1753" spans="1:14" x14ac:dyDescent="0.35">
      <c r="A1753" t="s">
        <v>5495</v>
      </c>
      <c r="B1753">
        <v>86</v>
      </c>
      <c r="C1753">
        <v>25000000</v>
      </c>
      <c r="D1753">
        <v>54098051</v>
      </c>
      <c r="E1753" t="s">
        <v>25906</v>
      </c>
      <c r="F1753" t="s">
        <v>37</v>
      </c>
      <c r="G1753" t="s">
        <v>767</v>
      </c>
      <c r="H1753">
        <v>5.8</v>
      </c>
      <c r="I1753" t="s">
        <v>6403</v>
      </c>
    </row>
    <row r="1754" spans="1:14" x14ac:dyDescent="0.35">
      <c r="A1754" t="s">
        <v>7204</v>
      </c>
      <c r="B1754">
        <v>101</v>
      </c>
      <c r="C1754">
        <v>25000000</v>
      </c>
      <c r="D1754">
        <v>60443237</v>
      </c>
      <c r="E1754" t="s">
        <v>25907</v>
      </c>
      <c r="F1754" t="s">
        <v>37</v>
      </c>
      <c r="G1754" t="s">
        <v>38</v>
      </c>
      <c r="H1754">
        <v>6.5</v>
      </c>
      <c r="I1754" t="s">
        <v>3409</v>
      </c>
      <c r="J1754" t="s">
        <v>19711</v>
      </c>
    </row>
    <row r="1755" spans="1:14" x14ac:dyDescent="0.35">
      <c r="A1755" t="s">
        <v>9508</v>
      </c>
      <c r="B1755">
        <v>96</v>
      </c>
      <c r="C1755">
        <v>17000000</v>
      </c>
      <c r="D1755">
        <v>82234139</v>
      </c>
      <c r="E1755" t="s">
        <v>25908</v>
      </c>
      <c r="F1755" t="s">
        <v>37</v>
      </c>
      <c r="G1755" t="s">
        <v>38</v>
      </c>
      <c r="H1755">
        <v>7.2</v>
      </c>
      <c r="I1755" t="s">
        <v>953</v>
      </c>
      <c r="J1755" t="s">
        <v>3409</v>
      </c>
      <c r="K1755" t="s">
        <v>18089</v>
      </c>
      <c r="L1755" t="s">
        <v>1266</v>
      </c>
    </row>
    <row r="1756" spans="1:14" x14ac:dyDescent="0.35">
      <c r="A1756" t="s">
        <v>125</v>
      </c>
      <c r="B1756">
        <v>101</v>
      </c>
      <c r="C1756">
        <v>25000000</v>
      </c>
      <c r="D1756">
        <v>51676606</v>
      </c>
      <c r="E1756" t="s">
        <v>25909</v>
      </c>
      <c r="F1756" t="s">
        <v>37</v>
      </c>
      <c r="G1756" t="s">
        <v>38</v>
      </c>
      <c r="H1756">
        <v>7.8</v>
      </c>
      <c r="I1756" t="s">
        <v>13307</v>
      </c>
      <c r="J1756" t="s">
        <v>3409</v>
      </c>
      <c r="K1756" t="s">
        <v>18089</v>
      </c>
    </row>
    <row r="1757" spans="1:14" x14ac:dyDescent="0.35">
      <c r="A1757" t="s">
        <v>9516</v>
      </c>
      <c r="B1757">
        <v>100</v>
      </c>
      <c r="C1757">
        <v>25000000</v>
      </c>
      <c r="D1757">
        <v>52528330</v>
      </c>
      <c r="E1757" t="s">
        <v>25910</v>
      </c>
      <c r="F1757" t="s">
        <v>37</v>
      </c>
      <c r="G1757" t="s">
        <v>38</v>
      </c>
      <c r="H1757">
        <v>4.7</v>
      </c>
      <c r="I1757" t="s">
        <v>1671</v>
      </c>
      <c r="J1757" t="s">
        <v>3409</v>
      </c>
    </row>
    <row r="1758" spans="1:14" x14ac:dyDescent="0.35">
      <c r="A1758" t="s">
        <v>9521</v>
      </c>
      <c r="B1758">
        <v>117</v>
      </c>
      <c r="C1758">
        <v>25000000</v>
      </c>
      <c r="D1758">
        <v>51533608</v>
      </c>
      <c r="E1758" t="s">
        <v>25911</v>
      </c>
      <c r="F1758" t="s">
        <v>37</v>
      </c>
      <c r="G1758" t="s">
        <v>38</v>
      </c>
      <c r="H1758">
        <v>6.8</v>
      </c>
      <c r="I1758" t="s">
        <v>1325</v>
      </c>
      <c r="J1758" t="s">
        <v>953</v>
      </c>
      <c r="K1758" t="s">
        <v>3409</v>
      </c>
      <c r="L1758" t="s">
        <v>10413</v>
      </c>
    </row>
    <row r="1759" spans="1:14" x14ac:dyDescent="0.35">
      <c r="A1759" t="s">
        <v>9525</v>
      </c>
      <c r="B1759">
        <v>101</v>
      </c>
      <c r="C1759">
        <v>30000000</v>
      </c>
      <c r="D1759">
        <v>51097664</v>
      </c>
      <c r="E1759" t="s">
        <v>25912</v>
      </c>
      <c r="F1759" t="s">
        <v>37</v>
      </c>
      <c r="G1759" t="s">
        <v>38</v>
      </c>
      <c r="H1759">
        <v>5.9</v>
      </c>
      <c r="I1759" t="s">
        <v>3409</v>
      </c>
      <c r="J1759" t="s">
        <v>6403</v>
      </c>
      <c r="K1759" t="s">
        <v>27947</v>
      </c>
      <c r="L1759" t="s">
        <v>10413</v>
      </c>
    </row>
    <row r="1760" spans="1:14" x14ac:dyDescent="0.35">
      <c r="A1760" t="s">
        <v>1751</v>
      </c>
      <c r="B1760">
        <v>98</v>
      </c>
      <c r="C1760">
        <v>26000000</v>
      </c>
      <c r="D1760">
        <v>84136909</v>
      </c>
      <c r="E1760" t="s">
        <v>25913</v>
      </c>
      <c r="F1760" t="s">
        <v>37</v>
      </c>
      <c r="G1760" t="s">
        <v>38</v>
      </c>
      <c r="H1760">
        <v>7.2</v>
      </c>
      <c r="I1760" t="s">
        <v>1671</v>
      </c>
    </row>
    <row r="1761" spans="1:15" x14ac:dyDescent="0.35">
      <c r="A1761" t="s">
        <v>487</v>
      </c>
      <c r="B1761">
        <v>146</v>
      </c>
      <c r="C1761">
        <v>25000000</v>
      </c>
      <c r="D1761">
        <v>46836394</v>
      </c>
      <c r="E1761" t="s">
        <v>25914</v>
      </c>
      <c r="F1761" t="s">
        <v>37</v>
      </c>
      <c r="G1761" t="s">
        <v>38</v>
      </c>
      <c r="H1761">
        <v>8.6999999999999993</v>
      </c>
      <c r="I1761" t="s">
        <v>13307</v>
      </c>
      <c r="J1761" t="s">
        <v>27949</v>
      </c>
      <c r="K1761" t="s">
        <v>3409</v>
      </c>
    </row>
    <row r="1762" spans="1:15" x14ac:dyDescent="0.35">
      <c r="A1762" t="s">
        <v>4370</v>
      </c>
      <c r="B1762">
        <v>102</v>
      </c>
      <c r="C1762">
        <v>26000000</v>
      </c>
      <c r="D1762">
        <v>47285499</v>
      </c>
      <c r="E1762" t="s">
        <v>25915</v>
      </c>
      <c r="F1762" t="s">
        <v>37</v>
      </c>
      <c r="G1762" t="s">
        <v>38</v>
      </c>
      <c r="H1762">
        <v>5</v>
      </c>
      <c r="I1762" t="s">
        <v>1325</v>
      </c>
      <c r="J1762" t="s">
        <v>953</v>
      </c>
      <c r="K1762" t="s">
        <v>1671</v>
      </c>
      <c r="L1762" t="s">
        <v>27949</v>
      </c>
      <c r="M1762" t="s">
        <v>18089</v>
      </c>
      <c r="N1762" t="s">
        <v>19711</v>
      </c>
      <c r="O1762" t="s">
        <v>10413</v>
      </c>
    </row>
    <row r="1763" spans="1:15" x14ac:dyDescent="0.35">
      <c r="A1763" t="s">
        <v>7109</v>
      </c>
      <c r="B1763">
        <v>97</v>
      </c>
      <c r="C1763">
        <v>25000000</v>
      </c>
      <c r="D1763">
        <v>47124400</v>
      </c>
      <c r="E1763" t="s">
        <v>25916</v>
      </c>
      <c r="F1763" t="s">
        <v>37</v>
      </c>
      <c r="G1763" t="s">
        <v>38</v>
      </c>
      <c r="H1763">
        <v>6.6</v>
      </c>
      <c r="I1763" t="s">
        <v>1671</v>
      </c>
      <c r="J1763" t="s">
        <v>18089</v>
      </c>
      <c r="K1763" t="s">
        <v>1266</v>
      </c>
    </row>
    <row r="1764" spans="1:15" x14ac:dyDescent="0.35">
      <c r="A1764" t="s">
        <v>2246</v>
      </c>
      <c r="B1764">
        <v>142</v>
      </c>
      <c r="C1764">
        <v>25000000</v>
      </c>
      <c r="D1764">
        <v>44700000</v>
      </c>
      <c r="E1764" t="s">
        <v>25917</v>
      </c>
      <c r="F1764" t="s">
        <v>37</v>
      </c>
      <c r="G1764" t="s">
        <v>38</v>
      </c>
      <c r="H1764">
        <v>8.3000000000000007</v>
      </c>
      <c r="I1764" t="s">
        <v>27949</v>
      </c>
      <c r="J1764" t="s">
        <v>3409</v>
      </c>
    </row>
    <row r="1765" spans="1:15" x14ac:dyDescent="0.35">
      <c r="A1765" t="s">
        <v>4982</v>
      </c>
      <c r="B1765">
        <v>98</v>
      </c>
      <c r="C1765">
        <v>25000000</v>
      </c>
      <c r="D1765">
        <v>44455658</v>
      </c>
      <c r="E1765" t="s">
        <v>25918</v>
      </c>
      <c r="F1765" t="s">
        <v>37</v>
      </c>
      <c r="G1765" t="s">
        <v>38</v>
      </c>
      <c r="H1765">
        <v>6.7</v>
      </c>
      <c r="I1765" t="s">
        <v>1325</v>
      </c>
      <c r="J1765" t="s">
        <v>953</v>
      </c>
      <c r="K1765" t="s">
        <v>1671</v>
      </c>
      <c r="L1765" t="s">
        <v>27949</v>
      </c>
    </row>
    <row r="1766" spans="1:15" x14ac:dyDescent="0.35">
      <c r="A1766" t="s">
        <v>9551</v>
      </c>
      <c r="B1766">
        <v>219</v>
      </c>
      <c r="C1766">
        <v>23000000</v>
      </c>
      <c r="D1766">
        <v>43984230</v>
      </c>
      <c r="E1766" t="s">
        <v>25919</v>
      </c>
      <c r="F1766" t="s">
        <v>37</v>
      </c>
      <c r="G1766" t="s">
        <v>892</v>
      </c>
      <c r="H1766">
        <v>7.8</v>
      </c>
      <c r="I1766" t="s">
        <v>13307</v>
      </c>
      <c r="J1766" t="s">
        <v>3409</v>
      </c>
      <c r="K1766" t="s">
        <v>22704</v>
      </c>
    </row>
    <row r="1767" spans="1:15" x14ac:dyDescent="0.35">
      <c r="A1767" t="s">
        <v>3836</v>
      </c>
      <c r="B1767">
        <v>109</v>
      </c>
      <c r="C1767">
        <v>25000000</v>
      </c>
      <c r="D1767">
        <v>66489425</v>
      </c>
      <c r="E1767" t="s">
        <v>25920</v>
      </c>
      <c r="F1767" t="s">
        <v>37</v>
      </c>
      <c r="G1767" t="s">
        <v>38</v>
      </c>
      <c r="H1767">
        <v>6.5</v>
      </c>
      <c r="I1767" t="s">
        <v>1325</v>
      </c>
      <c r="J1767" t="s">
        <v>27949</v>
      </c>
      <c r="K1767" t="s">
        <v>3409</v>
      </c>
      <c r="L1767" t="s">
        <v>10413</v>
      </c>
    </row>
    <row r="1768" spans="1:15" x14ac:dyDescent="0.35">
      <c r="A1768" t="s">
        <v>260</v>
      </c>
      <c r="B1768">
        <v>97</v>
      </c>
      <c r="C1768">
        <v>25000000</v>
      </c>
      <c r="D1768">
        <v>41067398</v>
      </c>
      <c r="E1768" t="s">
        <v>25921</v>
      </c>
      <c r="F1768" t="s">
        <v>37</v>
      </c>
      <c r="G1768" t="s">
        <v>38</v>
      </c>
      <c r="H1768">
        <v>6.1</v>
      </c>
      <c r="I1768" t="s">
        <v>1325</v>
      </c>
      <c r="J1768" t="s">
        <v>1671</v>
      </c>
      <c r="K1768" t="s">
        <v>27949</v>
      </c>
      <c r="L1768" t="s">
        <v>10413</v>
      </c>
    </row>
    <row r="1769" spans="1:15" x14ac:dyDescent="0.35">
      <c r="A1769" t="s">
        <v>7076</v>
      </c>
      <c r="B1769">
        <v>158</v>
      </c>
      <c r="C1769">
        <v>25000000</v>
      </c>
      <c r="D1769">
        <v>40218903</v>
      </c>
      <c r="E1769" t="s">
        <v>25922</v>
      </c>
      <c r="F1769" t="s">
        <v>37</v>
      </c>
      <c r="G1769" t="s">
        <v>38</v>
      </c>
      <c r="H1769">
        <v>8.1</v>
      </c>
      <c r="I1769" t="s">
        <v>3409</v>
      </c>
    </row>
    <row r="1770" spans="1:15" x14ac:dyDescent="0.35">
      <c r="A1770" t="s">
        <v>9567</v>
      </c>
      <c r="B1770">
        <v>85</v>
      </c>
      <c r="C1770">
        <v>25000000</v>
      </c>
      <c r="D1770">
        <v>39880476</v>
      </c>
      <c r="E1770" t="s">
        <v>25923</v>
      </c>
      <c r="F1770" t="s">
        <v>37</v>
      </c>
      <c r="G1770" t="s">
        <v>38</v>
      </c>
      <c r="H1770">
        <v>5.2</v>
      </c>
      <c r="I1770" t="s">
        <v>953</v>
      </c>
      <c r="J1770" t="s">
        <v>11526</v>
      </c>
      <c r="K1770" t="s">
        <v>1671</v>
      </c>
      <c r="L1770" t="s">
        <v>18089</v>
      </c>
      <c r="M1770" t="s">
        <v>1266</v>
      </c>
    </row>
    <row r="1771" spans="1:15" x14ac:dyDescent="0.35">
      <c r="A1771" t="s">
        <v>9572</v>
      </c>
      <c r="B1771">
        <v>80</v>
      </c>
      <c r="C1771">
        <v>25000000</v>
      </c>
      <c r="D1771">
        <v>39399750</v>
      </c>
      <c r="E1771" t="s">
        <v>25924</v>
      </c>
      <c r="F1771" t="s">
        <v>37</v>
      </c>
      <c r="G1771" t="s">
        <v>38</v>
      </c>
      <c r="H1771">
        <v>5.6</v>
      </c>
      <c r="I1771" t="s">
        <v>953</v>
      </c>
      <c r="J1771" t="s">
        <v>11526</v>
      </c>
      <c r="K1771" t="s">
        <v>1671</v>
      </c>
      <c r="L1771" t="s">
        <v>18089</v>
      </c>
      <c r="M1771" t="s">
        <v>1266</v>
      </c>
      <c r="N1771" t="s">
        <v>17378</v>
      </c>
    </row>
    <row r="1772" spans="1:15" x14ac:dyDescent="0.35">
      <c r="A1772" t="s">
        <v>6800</v>
      </c>
      <c r="B1772">
        <v>86</v>
      </c>
      <c r="C1772">
        <v>25000000</v>
      </c>
      <c r="D1772">
        <v>38230435</v>
      </c>
      <c r="E1772" t="s">
        <v>25925</v>
      </c>
      <c r="F1772" t="s">
        <v>37</v>
      </c>
      <c r="G1772" t="s">
        <v>38</v>
      </c>
      <c r="H1772">
        <v>5.8</v>
      </c>
      <c r="I1772" t="s">
        <v>1325</v>
      </c>
      <c r="J1772" t="s">
        <v>1671</v>
      </c>
    </row>
    <row r="1773" spans="1:15" x14ac:dyDescent="0.35">
      <c r="A1773" t="s">
        <v>6297</v>
      </c>
      <c r="B1773">
        <v>119</v>
      </c>
      <c r="C1773">
        <v>25000000</v>
      </c>
      <c r="D1773">
        <v>39008741</v>
      </c>
      <c r="E1773" t="s">
        <v>25926</v>
      </c>
      <c r="F1773" t="s">
        <v>37</v>
      </c>
      <c r="G1773" t="s">
        <v>38</v>
      </c>
      <c r="H1773">
        <v>6.6</v>
      </c>
      <c r="I1773" t="s">
        <v>1671</v>
      </c>
      <c r="J1773" t="s">
        <v>3409</v>
      </c>
      <c r="K1773" t="s">
        <v>18089</v>
      </c>
      <c r="L1773" t="s">
        <v>19711</v>
      </c>
    </row>
    <row r="1774" spans="1:15" x14ac:dyDescent="0.35">
      <c r="A1774" t="s">
        <v>9584</v>
      </c>
      <c r="B1774">
        <v>98</v>
      </c>
      <c r="C1774">
        <v>25000000</v>
      </c>
      <c r="D1774">
        <v>36833473</v>
      </c>
      <c r="E1774" t="s">
        <v>25927</v>
      </c>
      <c r="F1774" t="s">
        <v>37</v>
      </c>
      <c r="G1774" t="s">
        <v>1465</v>
      </c>
      <c r="H1774">
        <v>6.6</v>
      </c>
      <c r="I1774" t="s">
        <v>1325</v>
      </c>
      <c r="J1774" t="s">
        <v>27949</v>
      </c>
      <c r="K1774" t="s">
        <v>3409</v>
      </c>
      <c r="L1774" t="s">
        <v>10413</v>
      </c>
    </row>
    <row r="1775" spans="1:15" x14ac:dyDescent="0.35">
      <c r="A1775" t="s">
        <v>9588</v>
      </c>
      <c r="B1775">
        <v>97</v>
      </c>
      <c r="C1775">
        <v>25000000</v>
      </c>
      <c r="D1775">
        <v>48237389</v>
      </c>
      <c r="E1775" t="s">
        <v>25928</v>
      </c>
      <c r="F1775" t="s">
        <v>37</v>
      </c>
      <c r="G1775" t="s">
        <v>38</v>
      </c>
      <c r="H1775">
        <v>5.5</v>
      </c>
      <c r="I1775" t="s">
        <v>1671</v>
      </c>
      <c r="J1775" t="s">
        <v>19711</v>
      </c>
    </row>
    <row r="1776" spans="1:15" x14ac:dyDescent="0.35">
      <c r="A1776" t="s">
        <v>3585</v>
      </c>
      <c r="B1776">
        <v>124</v>
      </c>
      <c r="C1776">
        <v>25000000</v>
      </c>
      <c r="D1776">
        <v>36447959</v>
      </c>
      <c r="E1776" t="s">
        <v>25929</v>
      </c>
      <c r="F1776" t="s">
        <v>37</v>
      </c>
      <c r="G1776" t="s">
        <v>38</v>
      </c>
      <c r="H1776">
        <v>7</v>
      </c>
      <c r="I1776" t="s">
        <v>13307</v>
      </c>
      <c r="J1776" t="s">
        <v>3409</v>
      </c>
      <c r="K1776" t="s">
        <v>27948</v>
      </c>
    </row>
    <row r="1777" spans="1:12" x14ac:dyDescent="0.35">
      <c r="A1777" t="s">
        <v>1198</v>
      </c>
      <c r="B1777">
        <v>97</v>
      </c>
      <c r="C1777">
        <v>25000000</v>
      </c>
      <c r="D1777">
        <v>45089048</v>
      </c>
      <c r="E1777" t="s">
        <v>25930</v>
      </c>
      <c r="F1777" t="s">
        <v>37</v>
      </c>
      <c r="G1777" t="s">
        <v>8144</v>
      </c>
      <c r="H1777">
        <v>6.5</v>
      </c>
      <c r="I1777" t="s">
        <v>3409</v>
      </c>
      <c r="J1777" t="s">
        <v>19711</v>
      </c>
      <c r="K1777" t="s">
        <v>12332</v>
      </c>
    </row>
    <row r="1778" spans="1:12" x14ac:dyDescent="0.35">
      <c r="A1778" t="s">
        <v>6767</v>
      </c>
      <c r="B1778">
        <v>105</v>
      </c>
      <c r="C1778">
        <v>20000000</v>
      </c>
      <c r="D1778">
        <v>35990505</v>
      </c>
      <c r="E1778" t="s">
        <v>25931</v>
      </c>
      <c r="F1778" t="s">
        <v>37</v>
      </c>
      <c r="G1778" t="s">
        <v>38</v>
      </c>
      <c r="H1778">
        <v>5.8</v>
      </c>
      <c r="I1778" t="s">
        <v>1671</v>
      </c>
      <c r="J1778" t="s">
        <v>3409</v>
      </c>
      <c r="K1778" t="s">
        <v>18089</v>
      </c>
      <c r="L1778" t="s">
        <v>19711</v>
      </c>
    </row>
    <row r="1779" spans="1:12" x14ac:dyDescent="0.35">
      <c r="A1779" t="s">
        <v>9610</v>
      </c>
      <c r="B1779">
        <v>104</v>
      </c>
      <c r="C1779">
        <v>17000000</v>
      </c>
      <c r="D1779">
        <v>35143332</v>
      </c>
      <c r="E1779" t="s">
        <v>25932</v>
      </c>
      <c r="F1779" t="s">
        <v>37</v>
      </c>
      <c r="G1779" t="s">
        <v>38</v>
      </c>
      <c r="H1779">
        <v>5.6</v>
      </c>
      <c r="I1779" t="s">
        <v>6403</v>
      </c>
    </row>
    <row r="1780" spans="1:12" x14ac:dyDescent="0.35">
      <c r="A1780" t="s">
        <v>9616</v>
      </c>
      <c r="B1780">
        <v>101</v>
      </c>
      <c r="C1780">
        <v>25000000</v>
      </c>
      <c r="D1780">
        <v>35000629</v>
      </c>
      <c r="E1780" t="s">
        <v>25933</v>
      </c>
      <c r="F1780" t="s">
        <v>37</v>
      </c>
      <c r="G1780" t="s">
        <v>38</v>
      </c>
      <c r="H1780">
        <v>5.6</v>
      </c>
      <c r="I1780" t="s">
        <v>1671</v>
      </c>
      <c r="J1780" t="s">
        <v>19711</v>
      </c>
    </row>
    <row r="1781" spans="1:12" x14ac:dyDescent="0.35">
      <c r="A1781" t="s">
        <v>3444</v>
      </c>
      <c r="B1781">
        <v>101</v>
      </c>
      <c r="C1781">
        <v>30000000</v>
      </c>
      <c r="D1781">
        <v>34604054</v>
      </c>
      <c r="E1781" t="s">
        <v>25934</v>
      </c>
      <c r="F1781" t="s">
        <v>37</v>
      </c>
      <c r="G1781" t="s">
        <v>38</v>
      </c>
      <c r="H1781">
        <v>5.8</v>
      </c>
      <c r="I1781" t="s">
        <v>1325</v>
      </c>
      <c r="J1781" t="s">
        <v>27949</v>
      </c>
      <c r="K1781" t="s">
        <v>3409</v>
      </c>
      <c r="L1781" t="s">
        <v>10413</v>
      </c>
    </row>
    <row r="1782" spans="1:12" x14ac:dyDescent="0.35">
      <c r="A1782" t="s">
        <v>6620</v>
      </c>
      <c r="B1782">
        <v>114</v>
      </c>
      <c r="C1782">
        <v>25000000</v>
      </c>
      <c r="D1782">
        <v>41597830</v>
      </c>
      <c r="E1782" t="s">
        <v>25935</v>
      </c>
      <c r="F1782" t="s">
        <v>37</v>
      </c>
      <c r="G1782" t="s">
        <v>38</v>
      </c>
      <c r="H1782">
        <v>7.6</v>
      </c>
      <c r="I1782" t="s">
        <v>3409</v>
      </c>
      <c r="J1782" t="s">
        <v>19711</v>
      </c>
    </row>
    <row r="1783" spans="1:12" x14ac:dyDescent="0.35">
      <c r="A1783" t="s">
        <v>5133</v>
      </c>
      <c r="B1783">
        <v>105</v>
      </c>
      <c r="C1783">
        <v>20000000</v>
      </c>
      <c r="D1783">
        <v>33687630</v>
      </c>
      <c r="E1783" t="s">
        <v>25936</v>
      </c>
      <c r="F1783" t="s">
        <v>37</v>
      </c>
      <c r="G1783" t="s">
        <v>38</v>
      </c>
      <c r="H1783">
        <v>6.4</v>
      </c>
      <c r="I1783" t="s">
        <v>1671</v>
      </c>
      <c r="J1783" t="s">
        <v>19711</v>
      </c>
    </row>
    <row r="1784" spans="1:12" x14ac:dyDescent="0.35">
      <c r="A1784" t="s">
        <v>9632</v>
      </c>
      <c r="B1784">
        <v>90</v>
      </c>
      <c r="C1784">
        <v>25000000</v>
      </c>
      <c r="D1784">
        <v>32553210</v>
      </c>
      <c r="E1784" t="s">
        <v>25937</v>
      </c>
      <c r="F1784" t="s">
        <v>37</v>
      </c>
      <c r="G1784" t="s">
        <v>56</v>
      </c>
      <c r="H1784">
        <v>6.3</v>
      </c>
      <c r="I1784" t="s">
        <v>1671</v>
      </c>
      <c r="J1784" t="s">
        <v>18089</v>
      </c>
    </row>
    <row r="1785" spans="1:12" x14ac:dyDescent="0.35">
      <c r="A1785" t="s">
        <v>9639</v>
      </c>
      <c r="B1785">
        <v>97</v>
      </c>
      <c r="C1785">
        <v>25000000</v>
      </c>
      <c r="D1785">
        <v>31526393</v>
      </c>
      <c r="E1785" t="s">
        <v>25938</v>
      </c>
      <c r="F1785" t="s">
        <v>37</v>
      </c>
      <c r="G1785" t="s">
        <v>38</v>
      </c>
      <c r="H1785">
        <v>4.5999999999999996</v>
      </c>
      <c r="I1785" t="s">
        <v>1325</v>
      </c>
      <c r="J1785" t="s">
        <v>953</v>
      </c>
      <c r="K1785" t="s">
        <v>6403</v>
      </c>
      <c r="L1785" t="s">
        <v>10413</v>
      </c>
    </row>
    <row r="1786" spans="1:12" x14ac:dyDescent="0.35">
      <c r="A1786" t="s">
        <v>9646</v>
      </c>
      <c r="B1786">
        <v>144</v>
      </c>
      <c r="C1786">
        <v>25500000</v>
      </c>
      <c r="D1786">
        <v>41229</v>
      </c>
      <c r="E1786" t="s">
        <v>25939</v>
      </c>
      <c r="F1786" t="s">
        <v>37</v>
      </c>
      <c r="G1786" t="s">
        <v>1465</v>
      </c>
      <c r="H1786">
        <v>6.5</v>
      </c>
      <c r="I1786" t="s">
        <v>27949</v>
      </c>
      <c r="J1786" t="s">
        <v>3409</v>
      </c>
      <c r="K1786" t="s">
        <v>10413</v>
      </c>
    </row>
    <row r="1787" spans="1:12" x14ac:dyDescent="0.35">
      <c r="A1787" t="s">
        <v>9650</v>
      </c>
      <c r="B1787">
        <v>114</v>
      </c>
      <c r="C1787">
        <v>30000000</v>
      </c>
      <c r="D1787">
        <v>31655091</v>
      </c>
      <c r="E1787" t="s">
        <v>25940</v>
      </c>
      <c r="F1787" t="s">
        <v>37</v>
      </c>
      <c r="G1787" t="s">
        <v>38</v>
      </c>
      <c r="H1787">
        <v>7.5</v>
      </c>
      <c r="I1787" t="s">
        <v>3409</v>
      </c>
      <c r="J1787" t="s">
        <v>17378</v>
      </c>
    </row>
    <row r="1788" spans="1:12" x14ac:dyDescent="0.35">
      <c r="A1788" t="s">
        <v>4773</v>
      </c>
      <c r="B1788">
        <v>124</v>
      </c>
      <c r="C1788">
        <v>25000000</v>
      </c>
      <c r="D1788">
        <v>30012990</v>
      </c>
      <c r="E1788" t="s">
        <v>25941</v>
      </c>
      <c r="F1788" t="s">
        <v>37</v>
      </c>
      <c r="G1788" t="s">
        <v>56</v>
      </c>
      <c r="H1788">
        <v>7.5</v>
      </c>
      <c r="I1788" t="s">
        <v>13307</v>
      </c>
      <c r="J1788" t="s">
        <v>3409</v>
      </c>
      <c r="K1788" t="s">
        <v>22704</v>
      </c>
    </row>
    <row r="1789" spans="1:12" x14ac:dyDescent="0.35">
      <c r="A1789" t="s">
        <v>7687</v>
      </c>
      <c r="B1789">
        <v>89</v>
      </c>
      <c r="C1789">
        <v>25000000</v>
      </c>
      <c r="D1789">
        <v>32368960</v>
      </c>
      <c r="E1789" t="s">
        <v>25942</v>
      </c>
      <c r="F1789" t="s">
        <v>37</v>
      </c>
      <c r="G1789" t="s">
        <v>268</v>
      </c>
      <c r="H1789">
        <v>5.3</v>
      </c>
      <c r="I1789" t="s">
        <v>1671</v>
      </c>
      <c r="J1789" t="s">
        <v>1266</v>
      </c>
      <c r="K1789" t="s">
        <v>6403</v>
      </c>
      <c r="L1789" t="s">
        <v>19711</v>
      </c>
    </row>
    <row r="1790" spans="1:12" x14ac:dyDescent="0.35">
      <c r="A1790" t="s">
        <v>9667</v>
      </c>
      <c r="B1790">
        <v>160</v>
      </c>
      <c r="C1790">
        <v>25000000</v>
      </c>
      <c r="D1790">
        <v>14500000</v>
      </c>
      <c r="E1790" t="s">
        <v>25943</v>
      </c>
      <c r="F1790" t="s">
        <v>37</v>
      </c>
      <c r="G1790" t="s">
        <v>677</v>
      </c>
      <c r="H1790">
        <v>7.5</v>
      </c>
      <c r="I1790" t="s">
        <v>1325</v>
      </c>
      <c r="J1790" t="s">
        <v>3409</v>
      </c>
      <c r="K1790" t="s">
        <v>22704</v>
      </c>
      <c r="L1790" t="s">
        <v>25958</v>
      </c>
    </row>
    <row r="1791" spans="1:12" x14ac:dyDescent="0.35">
      <c r="A1791" t="s">
        <v>9674</v>
      </c>
      <c r="B1791">
        <v>93</v>
      </c>
      <c r="C1791">
        <v>25000000</v>
      </c>
      <c r="D1791">
        <v>29247405</v>
      </c>
      <c r="E1791" t="s">
        <v>25944</v>
      </c>
      <c r="F1791" t="s">
        <v>37</v>
      </c>
      <c r="G1791" t="s">
        <v>56</v>
      </c>
      <c r="H1791">
        <v>3.3</v>
      </c>
      <c r="I1791" t="s">
        <v>1671</v>
      </c>
      <c r="J1791" t="s">
        <v>18089</v>
      </c>
      <c r="K1791" t="s">
        <v>17378</v>
      </c>
    </row>
    <row r="1792" spans="1:12" x14ac:dyDescent="0.35">
      <c r="A1792" t="s">
        <v>9687</v>
      </c>
      <c r="B1792">
        <v>88</v>
      </c>
      <c r="C1792">
        <v>25000000</v>
      </c>
      <c r="D1792">
        <v>25615792</v>
      </c>
      <c r="E1792" t="s">
        <v>25945</v>
      </c>
      <c r="F1792" t="s">
        <v>37</v>
      </c>
      <c r="G1792" t="s">
        <v>38</v>
      </c>
      <c r="H1792">
        <v>3.5</v>
      </c>
      <c r="I1792" t="s">
        <v>1325</v>
      </c>
      <c r="J1792" t="s">
        <v>1671</v>
      </c>
      <c r="K1792" t="s">
        <v>17378</v>
      </c>
    </row>
    <row r="1793" spans="1:13" x14ac:dyDescent="0.35">
      <c r="A1793" t="s">
        <v>3259</v>
      </c>
      <c r="B1793">
        <v>142</v>
      </c>
      <c r="C1793">
        <v>25000000</v>
      </c>
      <c r="D1793">
        <v>28341469</v>
      </c>
      <c r="E1793" t="s">
        <v>25946</v>
      </c>
      <c r="F1793" t="s">
        <v>37</v>
      </c>
      <c r="G1793" t="s">
        <v>38</v>
      </c>
      <c r="H1793">
        <v>9.3000000000000007</v>
      </c>
      <c r="I1793" t="s">
        <v>27949</v>
      </c>
      <c r="J1793" t="s">
        <v>3409</v>
      </c>
    </row>
    <row r="1794" spans="1:13" x14ac:dyDescent="0.35">
      <c r="A1794" t="s">
        <v>5930</v>
      </c>
      <c r="B1794">
        <v>92</v>
      </c>
      <c r="C1794">
        <v>21150000</v>
      </c>
      <c r="D1794">
        <v>25590119</v>
      </c>
      <c r="E1794" t="s">
        <v>25947</v>
      </c>
      <c r="F1794" t="s">
        <v>37</v>
      </c>
      <c r="G1794" t="s">
        <v>370</v>
      </c>
      <c r="H1794">
        <v>4.8</v>
      </c>
      <c r="I1794" t="s">
        <v>953</v>
      </c>
      <c r="J1794" t="s">
        <v>1671</v>
      </c>
      <c r="K1794" t="s">
        <v>27949</v>
      </c>
    </row>
    <row r="1795" spans="1:13" x14ac:dyDescent="0.35">
      <c r="A1795" t="s">
        <v>3494</v>
      </c>
      <c r="B1795">
        <v>117</v>
      </c>
      <c r="C1795">
        <v>27000000</v>
      </c>
      <c r="D1795">
        <v>24944213</v>
      </c>
      <c r="E1795" t="s">
        <v>25948</v>
      </c>
      <c r="F1795" t="s">
        <v>37</v>
      </c>
      <c r="G1795" t="s">
        <v>38</v>
      </c>
      <c r="H1795">
        <v>6.9</v>
      </c>
      <c r="I1795" t="s">
        <v>1671</v>
      </c>
      <c r="J1795" t="s">
        <v>27948</v>
      </c>
    </row>
    <row r="1796" spans="1:13" x14ac:dyDescent="0.35">
      <c r="A1796" t="s">
        <v>2037</v>
      </c>
      <c r="B1796">
        <v>111</v>
      </c>
      <c r="C1796">
        <v>25000000</v>
      </c>
      <c r="D1796">
        <v>33631221</v>
      </c>
      <c r="E1796" t="s">
        <v>25949</v>
      </c>
      <c r="F1796" t="s">
        <v>37</v>
      </c>
      <c r="G1796" t="s">
        <v>38</v>
      </c>
      <c r="H1796">
        <v>6</v>
      </c>
      <c r="I1796" t="s">
        <v>27949</v>
      </c>
      <c r="J1796" t="s">
        <v>3409</v>
      </c>
      <c r="K1796" t="s">
        <v>10413</v>
      </c>
    </row>
    <row r="1797" spans="1:13" x14ac:dyDescent="0.35">
      <c r="A1797" t="s">
        <v>9710</v>
      </c>
      <c r="B1797">
        <v>121</v>
      </c>
      <c r="C1797">
        <v>25000000</v>
      </c>
      <c r="D1797">
        <v>37738400</v>
      </c>
      <c r="E1797" t="s">
        <v>25950</v>
      </c>
      <c r="F1797" t="s">
        <v>37</v>
      </c>
      <c r="G1797" t="s">
        <v>38</v>
      </c>
      <c r="H1797">
        <v>7.3</v>
      </c>
      <c r="I1797" t="s">
        <v>3409</v>
      </c>
    </row>
    <row r="1798" spans="1:13" x14ac:dyDescent="0.35">
      <c r="A1798" t="s">
        <v>9721</v>
      </c>
      <c r="B1798">
        <v>107</v>
      </c>
      <c r="C1798">
        <v>30000000</v>
      </c>
      <c r="D1798">
        <v>21835784</v>
      </c>
      <c r="E1798" t="s">
        <v>25951</v>
      </c>
      <c r="F1798" t="s">
        <v>37</v>
      </c>
      <c r="G1798" t="s">
        <v>38</v>
      </c>
      <c r="H1798">
        <v>6.6</v>
      </c>
      <c r="I1798" t="s">
        <v>1671</v>
      </c>
      <c r="J1798" t="s">
        <v>3409</v>
      </c>
      <c r="K1798" t="s">
        <v>19711</v>
      </c>
    </row>
    <row r="1799" spans="1:13" x14ac:dyDescent="0.35">
      <c r="A1799" t="s">
        <v>3448</v>
      </c>
      <c r="B1799">
        <v>106</v>
      </c>
      <c r="C1799">
        <v>23000000</v>
      </c>
      <c r="D1799">
        <v>15785632</v>
      </c>
      <c r="E1799" t="s">
        <v>25952</v>
      </c>
      <c r="F1799" t="s">
        <v>37</v>
      </c>
      <c r="G1799" t="s">
        <v>56</v>
      </c>
      <c r="H1799">
        <v>7.5</v>
      </c>
      <c r="I1799" t="s">
        <v>13307</v>
      </c>
      <c r="J1799" t="s">
        <v>1671</v>
      </c>
      <c r="K1799" t="s">
        <v>3409</v>
      </c>
      <c r="L1799" t="s">
        <v>27948</v>
      </c>
    </row>
    <row r="1800" spans="1:13" x14ac:dyDescent="0.35">
      <c r="A1800" t="s">
        <v>5076</v>
      </c>
      <c r="B1800">
        <v>136</v>
      </c>
      <c r="C1800">
        <v>25000000</v>
      </c>
      <c r="D1800">
        <v>21554585</v>
      </c>
      <c r="E1800" t="s">
        <v>25953</v>
      </c>
      <c r="F1800" t="s">
        <v>37</v>
      </c>
      <c r="G1800" t="s">
        <v>38</v>
      </c>
      <c r="H1800">
        <v>6.9</v>
      </c>
      <c r="I1800" t="s">
        <v>3409</v>
      </c>
      <c r="J1800" t="s">
        <v>27948</v>
      </c>
    </row>
    <row r="1801" spans="1:13" x14ac:dyDescent="0.35">
      <c r="A1801" t="s">
        <v>9735</v>
      </c>
      <c r="B1801">
        <v>97</v>
      </c>
      <c r="C1801">
        <v>25000000</v>
      </c>
      <c r="D1801">
        <v>22200000</v>
      </c>
      <c r="E1801" t="s">
        <v>25954</v>
      </c>
      <c r="F1801" t="s">
        <v>37</v>
      </c>
      <c r="G1801" t="s">
        <v>38</v>
      </c>
      <c r="H1801">
        <v>6.8</v>
      </c>
      <c r="I1801" t="s">
        <v>1671</v>
      </c>
      <c r="J1801" t="s">
        <v>3409</v>
      </c>
      <c r="K1801" t="s">
        <v>19711</v>
      </c>
    </row>
    <row r="1802" spans="1:13" x14ac:dyDescent="0.35">
      <c r="A1802" t="s">
        <v>7635</v>
      </c>
      <c r="B1802">
        <v>108</v>
      </c>
      <c r="C1802">
        <v>25000000</v>
      </c>
      <c r="D1802">
        <v>80014842</v>
      </c>
      <c r="E1802" t="s">
        <v>25955</v>
      </c>
      <c r="F1802" t="s">
        <v>37</v>
      </c>
      <c r="G1802" t="s">
        <v>38</v>
      </c>
      <c r="H1802">
        <v>6.3</v>
      </c>
      <c r="I1802" t="s">
        <v>3409</v>
      </c>
      <c r="J1802" t="s">
        <v>19711</v>
      </c>
      <c r="K1802" t="s">
        <v>25958</v>
      </c>
    </row>
    <row r="1803" spans="1:13" x14ac:dyDescent="0.35">
      <c r="A1803" t="s">
        <v>9748</v>
      </c>
      <c r="B1803">
        <v>97</v>
      </c>
      <c r="C1803">
        <v>25000000</v>
      </c>
      <c r="D1803">
        <v>23527955</v>
      </c>
      <c r="E1803" t="s">
        <v>25956</v>
      </c>
      <c r="F1803" t="s">
        <v>37</v>
      </c>
      <c r="G1803" t="s">
        <v>38</v>
      </c>
      <c r="H1803">
        <v>6.4</v>
      </c>
      <c r="I1803" t="s">
        <v>1325</v>
      </c>
      <c r="J1803" t="s">
        <v>27949</v>
      </c>
      <c r="K1803" t="s">
        <v>3409</v>
      </c>
      <c r="L1803" t="s">
        <v>27947</v>
      </c>
      <c r="M1803" t="s">
        <v>10413</v>
      </c>
    </row>
    <row r="1804" spans="1:13" x14ac:dyDescent="0.35">
      <c r="A1804" t="s">
        <v>9753</v>
      </c>
      <c r="B1804">
        <v>99</v>
      </c>
      <c r="C1804">
        <v>25000000</v>
      </c>
      <c r="D1804">
        <v>24042490</v>
      </c>
      <c r="E1804" t="s">
        <v>25957</v>
      </c>
      <c r="F1804" t="s">
        <v>37</v>
      </c>
      <c r="G1804" t="s">
        <v>38</v>
      </c>
      <c r="H1804">
        <v>5.6</v>
      </c>
      <c r="I1804" t="s">
        <v>1266</v>
      </c>
      <c r="J1804" t="s">
        <v>6403</v>
      </c>
      <c r="K1804" t="s">
        <v>10413</v>
      </c>
    </row>
    <row r="1805" spans="1:13" x14ac:dyDescent="0.35">
      <c r="A1805" t="s">
        <v>9758</v>
      </c>
      <c r="B1805">
        <v>103</v>
      </c>
      <c r="C1805">
        <v>25000000</v>
      </c>
      <c r="D1805">
        <v>22466994</v>
      </c>
      <c r="E1805" t="s">
        <v>25958</v>
      </c>
      <c r="F1805" t="s">
        <v>37</v>
      </c>
      <c r="G1805" t="s">
        <v>38</v>
      </c>
      <c r="H1805">
        <v>6.3</v>
      </c>
      <c r="I1805" t="s">
        <v>1325</v>
      </c>
      <c r="J1805" t="s">
        <v>27949</v>
      </c>
      <c r="K1805" t="s">
        <v>10413</v>
      </c>
    </row>
    <row r="1806" spans="1:13" x14ac:dyDescent="0.35">
      <c r="A1806" t="s">
        <v>7076</v>
      </c>
      <c r="B1806">
        <v>95</v>
      </c>
      <c r="C1806">
        <v>25000000</v>
      </c>
      <c r="D1806">
        <v>17791031</v>
      </c>
      <c r="E1806" t="s">
        <v>25959</v>
      </c>
      <c r="F1806" t="s">
        <v>37</v>
      </c>
      <c r="G1806" t="s">
        <v>38</v>
      </c>
      <c r="H1806">
        <v>7.3</v>
      </c>
      <c r="I1806" t="s">
        <v>1671</v>
      </c>
      <c r="J1806" t="s">
        <v>3409</v>
      </c>
      <c r="K1806" t="s">
        <v>19711</v>
      </c>
      <c r="L1806" t="s">
        <v>10413</v>
      </c>
    </row>
    <row r="1807" spans="1:13" x14ac:dyDescent="0.35">
      <c r="A1807" t="s">
        <v>9767</v>
      </c>
      <c r="B1807">
        <v>93</v>
      </c>
      <c r="C1807">
        <v>25000000</v>
      </c>
      <c r="D1807">
        <v>17718223</v>
      </c>
      <c r="E1807" t="s">
        <v>25960</v>
      </c>
      <c r="F1807" t="s">
        <v>37</v>
      </c>
      <c r="G1807" t="s">
        <v>38</v>
      </c>
      <c r="H1807">
        <v>6.6</v>
      </c>
      <c r="I1807" t="s">
        <v>1671</v>
      </c>
    </row>
    <row r="1808" spans="1:13" x14ac:dyDescent="0.35">
      <c r="A1808" t="s">
        <v>9773</v>
      </c>
      <c r="B1808">
        <v>98</v>
      </c>
      <c r="C1808">
        <v>13000000</v>
      </c>
      <c r="D1808">
        <v>15361537</v>
      </c>
      <c r="E1808" t="s">
        <v>25961</v>
      </c>
      <c r="F1808" t="s">
        <v>37</v>
      </c>
      <c r="G1808" t="s">
        <v>767</v>
      </c>
      <c r="H1808">
        <v>4.5999999999999996</v>
      </c>
      <c r="I1808" t="s">
        <v>1325</v>
      </c>
      <c r="J1808" t="s">
        <v>27949</v>
      </c>
      <c r="K1808" t="s">
        <v>10413</v>
      </c>
    </row>
    <row r="1809" spans="1:13" x14ac:dyDescent="0.35">
      <c r="A1809" t="s">
        <v>969</v>
      </c>
      <c r="B1809">
        <v>90</v>
      </c>
      <c r="C1809">
        <v>26000000</v>
      </c>
      <c r="D1809">
        <v>16647384</v>
      </c>
      <c r="E1809" t="s">
        <v>25962</v>
      </c>
      <c r="F1809" t="s">
        <v>37</v>
      </c>
      <c r="G1809" t="s">
        <v>38</v>
      </c>
      <c r="H1809">
        <v>5.0999999999999996</v>
      </c>
      <c r="I1809" t="s">
        <v>953</v>
      </c>
      <c r="J1809" t="s">
        <v>1671</v>
      </c>
      <c r="K1809" t="s">
        <v>18089</v>
      </c>
      <c r="L1809" t="s">
        <v>19711</v>
      </c>
    </row>
    <row r="1810" spans="1:13" x14ac:dyDescent="0.35">
      <c r="A1810" t="s">
        <v>9785</v>
      </c>
      <c r="B1810">
        <v>107</v>
      </c>
      <c r="C1810">
        <v>25000000</v>
      </c>
      <c r="D1810">
        <v>16118077</v>
      </c>
      <c r="E1810" t="s">
        <v>25963</v>
      </c>
      <c r="F1810" t="s">
        <v>37</v>
      </c>
      <c r="G1810" t="s">
        <v>38</v>
      </c>
      <c r="H1810">
        <v>5.6</v>
      </c>
      <c r="I1810" t="s">
        <v>3409</v>
      </c>
    </row>
    <row r="1811" spans="1:13" x14ac:dyDescent="0.35">
      <c r="A1811" t="s">
        <v>9789</v>
      </c>
      <c r="B1811">
        <v>90</v>
      </c>
      <c r="C1811">
        <v>25000000</v>
      </c>
      <c r="D1811">
        <v>15091542</v>
      </c>
      <c r="E1811" t="s">
        <v>25964</v>
      </c>
      <c r="F1811" t="s">
        <v>9795</v>
      </c>
      <c r="G1811" t="s">
        <v>56</v>
      </c>
      <c r="H1811">
        <v>5.3</v>
      </c>
      <c r="I1811" t="s">
        <v>953</v>
      </c>
      <c r="J1811" t="s">
        <v>18089</v>
      </c>
      <c r="K1811" t="s">
        <v>1266</v>
      </c>
      <c r="L1811" t="s">
        <v>17378</v>
      </c>
    </row>
    <row r="1812" spans="1:13" x14ac:dyDescent="0.35">
      <c r="A1812" t="s">
        <v>9802</v>
      </c>
      <c r="B1812">
        <v>115</v>
      </c>
      <c r="C1812">
        <v>16000000</v>
      </c>
      <c r="D1812">
        <v>15045676</v>
      </c>
      <c r="E1812" t="s">
        <v>25965</v>
      </c>
      <c r="F1812" t="s">
        <v>37</v>
      </c>
      <c r="G1812" t="s">
        <v>38</v>
      </c>
      <c r="H1812">
        <v>5.6</v>
      </c>
      <c r="I1812" t="s">
        <v>3409</v>
      </c>
      <c r="J1812" t="s">
        <v>1266</v>
      </c>
      <c r="K1812" t="s">
        <v>27947</v>
      </c>
      <c r="L1812" t="s">
        <v>10413</v>
      </c>
    </row>
    <row r="1813" spans="1:13" x14ac:dyDescent="0.35">
      <c r="A1813" t="s">
        <v>9807</v>
      </c>
      <c r="B1813">
        <v>93</v>
      </c>
      <c r="C1813">
        <v>8000000</v>
      </c>
      <c r="D1813">
        <v>17427926</v>
      </c>
      <c r="E1813" t="s">
        <v>25966</v>
      </c>
      <c r="F1813" t="s">
        <v>37</v>
      </c>
      <c r="G1813" t="s">
        <v>38</v>
      </c>
      <c r="H1813">
        <v>5.9</v>
      </c>
      <c r="I1813" t="s">
        <v>6403</v>
      </c>
    </row>
    <row r="1814" spans="1:13" x14ac:dyDescent="0.35">
      <c r="A1814" t="s">
        <v>9813</v>
      </c>
      <c r="B1814">
        <v>99</v>
      </c>
      <c r="C1814">
        <v>25000000</v>
      </c>
      <c r="D1814">
        <v>14983572</v>
      </c>
      <c r="E1814" t="s">
        <v>25967</v>
      </c>
      <c r="F1814" t="s">
        <v>37</v>
      </c>
      <c r="G1814" t="s">
        <v>38</v>
      </c>
      <c r="H1814">
        <v>4.7</v>
      </c>
      <c r="I1814" t="s">
        <v>1671</v>
      </c>
      <c r="J1814" t="s">
        <v>3409</v>
      </c>
      <c r="K1814" t="s">
        <v>19711</v>
      </c>
    </row>
    <row r="1815" spans="1:13" x14ac:dyDescent="0.35">
      <c r="A1815" t="s">
        <v>6308</v>
      </c>
      <c r="B1815">
        <v>107</v>
      </c>
      <c r="C1815">
        <v>25000000</v>
      </c>
      <c r="D1815">
        <v>14637490</v>
      </c>
      <c r="E1815" t="s">
        <v>25968</v>
      </c>
      <c r="F1815" t="s">
        <v>37</v>
      </c>
      <c r="G1815" t="s">
        <v>38</v>
      </c>
      <c r="H1815">
        <v>4.8</v>
      </c>
      <c r="I1815" t="s">
        <v>6403</v>
      </c>
      <c r="J1815" t="s">
        <v>27947</v>
      </c>
      <c r="K1815" t="s">
        <v>10413</v>
      </c>
    </row>
    <row r="1816" spans="1:13" x14ac:dyDescent="0.35">
      <c r="A1816" t="s">
        <v>7427</v>
      </c>
      <c r="B1816">
        <v>110</v>
      </c>
      <c r="C1816">
        <v>25000000</v>
      </c>
      <c r="D1816">
        <v>14589444</v>
      </c>
      <c r="E1816" t="s">
        <v>25969</v>
      </c>
      <c r="F1816" t="s">
        <v>37</v>
      </c>
      <c r="G1816" t="s">
        <v>38</v>
      </c>
      <c r="H1816">
        <v>6.8</v>
      </c>
      <c r="I1816" t="s">
        <v>1671</v>
      </c>
      <c r="J1816" t="s">
        <v>3409</v>
      </c>
      <c r="K1816" t="s">
        <v>19711</v>
      </c>
    </row>
    <row r="1817" spans="1:13" x14ac:dyDescent="0.35">
      <c r="A1817" t="s">
        <v>9828</v>
      </c>
      <c r="B1817">
        <v>101</v>
      </c>
      <c r="C1817">
        <v>25000000</v>
      </c>
      <c r="D1817">
        <v>14095303</v>
      </c>
      <c r="E1817" t="s">
        <v>25970</v>
      </c>
      <c r="F1817" t="s">
        <v>37</v>
      </c>
      <c r="G1817" t="s">
        <v>38</v>
      </c>
      <c r="H1817">
        <v>5.4</v>
      </c>
      <c r="I1817" t="s">
        <v>1325</v>
      </c>
      <c r="J1817" t="s">
        <v>27949</v>
      </c>
      <c r="K1817" t="s">
        <v>27947</v>
      </c>
      <c r="L1817" t="s">
        <v>19711</v>
      </c>
      <c r="M1817" t="s">
        <v>10413</v>
      </c>
    </row>
    <row r="1818" spans="1:13" x14ac:dyDescent="0.35">
      <c r="A1818" t="s">
        <v>9834</v>
      </c>
      <c r="B1818">
        <v>85</v>
      </c>
      <c r="C1818">
        <v>25000000</v>
      </c>
      <c r="D1818">
        <v>13973532</v>
      </c>
      <c r="E1818" t="s">
        <v>25971</v>
      </c>
      <c r="F1818" t="s">
        <v>37</v>
      </c>
      <c r="G1818" t="s">
        <v>38</v>
      </c>
      <c r="H1818">
        <v>5.0999999999999996</v>
      </c>
      <c r="I1818" t="s">
        <v>1671</v>
      </c>
      <c r="J1818" t="s">
        <v>27949</v>
      </c>
    </row>
    <row r="1819" spans="1:13" x14ac:dyDescent="0.35">
      <c r="A1819" t="s">
        <v>5081</v>
      </c>
      <c r="B1819">
        <v>132</v>
      </c>
      <c r="C1819">
        <v>30000000</v>
      </c>
      <c r="D1819">
        <v>1865774</v>
      </c>
      <c r="E1819" t="s">
        <v>25972</v>
      </c>
      <c r="F1819" t="s">
        <v>37</v>
      </c>
      <c r="G1819" t="s">
        <v>56</v>
      </c>
      <c r="H1819">
        <v>7</v>
      </c>
      <c r="I1819" t="s">
        <v>13307</v>
      </c>
      <c r="J1819" t="s">
        <v>27949</v>
      </c>
      <c r="K1819" t="s">
        <v>3409</v>
      </c>
      <c r="L1819" t="s">
        <v>22704</v>
      </c>
      <c r="M1819" t="s">
        <v>10413</v>
      </c>
    </row>
    <row r="1820" spans="1:13" x14ac:dyDescent="0.35">
      <c r="A1820" t="s">
        <v>5861</v>
      </c>
      <c r="B1820">
        <v>90</v>
      </c>
      <c r="C1820">
        <v>25000000</v>
      </c>
      <c r="D1820">
        <v>18860403</v>
      </c>
      <c r="E1820" t="s">
        <v>25973</v>
      </c>
      <c r="F1820" t="s">
        <v>37</v>
      </c>
      <c r="G1820" t="s">
        <v>38</v>
      </c>
      <c r="H1820">
        <v>4</v>
      </c>
      <c r="I1820" t="s">
        <v>6403</v>
      </c>
      <c r="J1820" t="s">
        <v>10413</v>
      </c>
    </row>
    <row r="1821" spans="1:13" x14ac:dyDescent="0.35">
      <c r="A1821" t="s">
        <v>4704</v>
      </c>
      <c r="B1821">
        <v>145</v>
      </c>
      <c r="C1821">
        <v>25000000</v>
      </c>
      <c r="D1821">
        <v>13038660</v>
      </c>
      <c r="E1821" t="s">
        <v>25974</v>
      </c>
      <c r="F1821" t="s">
        <v>37</v>
      </c>
      <c r="G1821" t="s">
        <v>38</v>
      </c>
      <c r="H1821">
        <v>7.3</v>
      </c>
      <c r="I1821" t="s">
        <v>3409</v>
      </c>
    </row>
    <row r="1822" spans="1:13" x14ac:dyDescent="0.35">
      <c r="A1822" t="s">
        <v>2698</v>
      </c>
      <c r="B1822">
        <v>110</v>
      </c>
      <c r="C1822">
        <v>25000000</v>
      </c>
      <c r="D1822">
        <v>28831145</v>
      </c>
      <c r="E1822" t="s">
        <v>25975</v>
      </c>
      <c r="F1822" t="s">
        <v>37</v>
      </c>
      <c r="G1822" t="s">
        <v>38</v>
      </c>
      <c r="H1822">
        <v>6.8</v>
      </c>
      <c r="I1822" t="s">
        <v>3409</v>
      </c>
      <c r="J1822" t="s">
        <v>27948</v>
      </c>
    </row>
    <row r="1823" spans="1:13" x14ac:dyDescent="0.35">
      <c r="A1823" t="s">
        <v>4041</v>
      </c>
      <c r="B1823">
        <v>122</v>
      </c>
      <c r="C1823">
        <v>25000000</v>
      </c>
      <c r="D1823">
        <v>11538204</v>
      </c>
      <c r="E1823" t="s">
        <v>25976</v>
      </c>
      <c r="F1823" t="s">
        <v>37</v>
      </c>
      <c r="G1823" t="s">
        <v>38</v>
      </c>
      <c r="H1823">
        <v>7</v>
      </c>
      <c r="I1823" t="s">
        <v>27949</v>
      </c>
      <c r="J1823" t="s">
        <v>3409</v>
      </c>
      <c r="K1823" t="s">
        <v>22704</v>
      </c>
    </row>
    <row r="1824" spans="1:13" x14ac:dyDescent="0.35">
      <c r="A1824" t="s">
        <v>6148</v>
      </c>
      <c r="B1824">
        <v>107</v>
      </c>
      <c r="C1824">
        <v>25000000</v>
      </c>
      <c r="D1824">
        <v>11008432</v>
      </c>
      <c r="E1824" t="s">
        <v>25977</v>
      </c>
      <c r="F1824" t="s">
        <v>37</v>
      </c>
      <c r="G1824" t="s">
        <v>38</v>
      </c>
      <c r="H1824">
        <v>7.1</v>
      </c>
      <c r="I1824" t="s">
        <v>13307</v>
      </c>
      <c r="J1824" t="s">
        <v>3409</v>
      </c>
      <c r="K1824" t="s">
        <v>27948</v>
      </c>
    </row>
    <row r="1825" spans="1:13" x14ac:dyDescent="0.35">
      <c r="A1825" t="s">
        <v>9878</v>
      </c>
      <c r="B1825">
        <v>127</v>
      </c>
      <c r="C1825">
        <v>26000000</v>
      </c>
      <c r="D1825">
        <v>12188642</v>
      </c>
      <c r="E1825" t="s">
        <v>25978</v>
      </c>
      <c r="F1825" t="s">
        <v>37</v>
      </c>
      <c r="G1825" t="s">
        <v>9883</v>
      </c>
      <c r="H1825">
        <v>6.9</v>
      </c>
      <c r="I1825" t="s">
        <v>13307</v>
      </c>
      <c r="J1825" t="s">
        <v>3409</v>
      </c>
      <c r="K1825" t="s">
        <v>22704</v>
      </c>
    </row>
    <row r="1826" spans="1:13" x14ac:dyDescent="0.35">
      <c r="A1826" t="s">
        <v>5367</v>
      </c>
      <c r="B1826">
        <v>99</v>
      </c>
      <c r="C1826">
        <v>25000000</v>
      </c>
      <c r="D1826">
        <v>11100000</v>
      </c>
      <c r="E1826" t="s">
        <v>25979</v>
      </c>
      <c r="F1826" t="s">
        <v>37</v>
      </c>
      <c r="G1826" t="s">
        <v>38</v>
      </c>
      <c r="H1826">
        <v>7.3</v>
      </c>
      <c r="I1826" t="s">
        <v>1325</v>
      </c>
      <c r="J1826" t="s">
        <v>953</v>
      </c>
      <c r="K1826" t="s">
        <v>1671</v>
      </c>
      <c r="L1826" t="s">
        <v>1266</v>
      </c>
    </row>
    <row r="1827" spans="1:13" x14ac:dyDescent="0.35">
      <c r="A1827" t="s">
        <v>8565</v>
      </c>
      <c r="B1827">
        <v>140</v>
      </c>
      <c r="C1827">
        <v>25000000</v>
      </c>
      <c r="D1827">
        <v>13651662</v>
      </c>
      <c r="E1827" t="s">
        <v>25980</v>
      </c>
      <c r="F1827" t="s">
        <v>37</v>
      </c>
      <c r="G1827" t="s">
        <v>38</v>
      </c>
      <c r="H1827">
        <v>8.1999999999999993</v>
      </c>
      <c r="I1827" t="s">
        <v>3409</v>
      </c>
      <c r="J1827" t="s">
        <v>27948</v>
      </c>
    </row>
    <row r="1828" spans="1:13" x14ac:dyDescent="0.35">
      <c r="A1828" t="s">
        <v>5050</v>
      </c>
      <c r="B1828">
        <v>133</v>
      </c>
      <c r="C1828">
        <v>28000000</v>
      </c>
      <c r="D1828">
        <v>11030963</v>
      </c>
      <c r="E1828" t="s">
        <v>25981</v>
      </c>
      <c r="F1828" t="s">
        <v>37</v>
      </c>
      <c r="G1828" t="s">
        <v>56</v>
      </c>
      <c r="H1828">
        <v>7.1</v>
      </c>
      <c r="I1828" t="s">
        <v>13307</v>
      </c>
      <c r="J1828" t="s">
        <v>3409</v>
      </c>
      <c r="K1828" t="s">
        <v>10413</v>
      </c>
      <c r="L1828" t="s">
        <v>25958</v>
      </c>
    </row>
    <row r="1829" spans="1:13" x14ac:dyDescent="0.35">
      <c r="A1829" t="s">
        <v>4782</v>
      </c>
      <c r="B1829">
        <v>271</v>
      </c>
      <c r="C1829">
        <v>25000000</v>
      </c>
      <c r="D1829">
        <v>10769960</v>
      </c>
      <c r="E1829" t="s">
        <v>25982</v>
      </c>
      <c r="F1829" t="s">
        <v>37</v>
      </c>
      <c r="G1829" t="s">
        <v>38</v>
      </c>
      <c r="H1829">
        <v>7.7</v>
      </c>
      <c r="I1829" t="s">
        <v>3409</v>
      </c>
      <c r="J1829" t="s">
        <v>22704</v>
      </c>
      <c r="K1829" t="s">
        <v>25958</v>
      </c>
    </row>
    <row r="1830" spans="1:13" x14ac:dyDescent="0.35">
      <c r="A1830" t="s">
        <v>8417</v>
      </c>
      <c r="B1830">
        <v>112</v>
      </c>
      <c r="C1830">
        <v>25000000</v>
      </c>
      <c r="D1830">
        <v>10911750</v>
      </c>
      <c r="E1830" t="s">
        <v>25983</v>
      </c>
      <c r="F1830" t="s">
        <v>37</v>
      </c>
      <c r="G1830" t="s">
        <v>38</v>
      </c>
      <c r="H1830">
        <v>6.5</v>
      </c>
      <c r="I1830" t="s">
        <v>3409</v>
      </c>
      <c r="J1830" t="s">
        <v>25958</v>
      </c>
    </row>
    <row r="1831" spans="1:13" x14ac:dyDescent="0.35">
      <c r="A1831" t="s">
        <v>5188</v>
      </c>
      <c r="B1831">
        <v>99</v>
      </c>
      <c r="C1831">
        <v>25000000</v>
      </c>
      <c r="D1831">
        <v>10719367</v>
      </c>
      <c r="E1831" t="s">
        <v>25984</v>
      </c>
      <c r="F1831" t="s">
        <v>37</v>
      </c>
      <c r="G1831" t="s">
        <v>38</v>
      </c>
      <c r="H1831">
        <v>4.9000000000000004</v>
      </c>
      <c r="I1831" t="s">
        <v>3409</v>
      </c>
      <c r="J1831" t="s">
        <v>17378</v>
      </c>
      <c r="K1831" t="s">
        <v>27947</v>
      </c>
      <c r="L1831" t="s">
        <v>19711</v>
      </c>
      <c r="M1831" t="s">
        <v>10413</v>
      </c>
    </row>
    <row r="1832" spans="1:13" x14ac:dyDescent="0.35">
      <c r="A1832" t="s">
        <v>9914</v>
      </c>
      <c r="B1832">
        <v>100</v>
      </c>
      <c r="C1832">
        <v>25000000</v>
      </c>
      <c r="D1832">
        <v>10114315</v>
      </c>
      <c r="E1832" t="s">
        <v>25985</v>
      </c>
      <c r="F1832" t="s">
        <v>37</v>
      </c>
      <c r="G1832" t="s">
        <v>38</v>
      </c>
      <c r="H1832">
        <v>6.4</v>
      </c>
      <c r="I1832" t="s">
        <v>3409</v>
      </c>
      <c r="J1832" t="s">
        <v>27947</v>
      </c>
      <c r="K1832" t="s">
        <v>10413</v>
      </c>
    </row>
    <row r="1833" spans="1:13" x14ac:dyDescent="0.35">
      <c r="A1833" t="s">
        <v>9921</v>
      </c>
      <c r="B1833">
        <v>92</v>
      </c>
      <c r="C1833">
        <v>14000000</v>
      </c>
      <c r="D1833">
        <v>49122319</v>
      </c>
      <c r="E1833" t="s">
        <v>25986</v>
      </c>
      <c r="F1833" t="s">
        <v>37</v>
      </c>
      <c r="G1833" t="s">
        <v>38</v>
      </c>
      <c r="H1833">
        <v>5.9</v>
      </c>
      <c r="I1833" t="s">
        <v>6403</v>
      </c>
      <c r="J1833" t="s">
        <v>10413</v>
      </c>
    </row>
    <row r="1834" spans="1:13" x14ac:dyDescent="0.35">
      <c r="A1834" t="s">
        <v>9927</v>
      </c>
      <c r="B1834">
        <v>105</v>
      </c>
      <c r="C1834">
        <v>25000000</v>
      </c>
      <c r="D1834">
        <v>10070000</v>
      </c>
      <c r="E1834" t="s">
        <v>25987</v>
      </c>
      <c r="F1834" t="s">
        <v>37</v>
      </c>
      <c r="G1834" t="s">
        <v>38</v>
      </c>
      <c r="H1834">
        <v>6.2</v>
      </c>
      <c r="I1834" t="s">
        <v>1671</v>
      </c>
      <c r="J1834" t="s">
        <v>3409</v>
      </c>
      <c r="K1834" t="s">
        <v>19711</v>
      </c>
    </row>
    <row r="1835" spans="1:13" x14ac:dyDescent="0.35">
      <c r="A1835" t="s">
        <v>4351</v>
      </c>
      <c r="B1835">
        <v>110</v>
      </c>
      <c r="C1835">
        <v>25000000</v>
      </c>
      <c r="D1835">
        <v>10324441</v>
      </c>
      <c r="E1835" t="s">
        <v>25988</v>
      </c>
      <c r="F1835" t="s">
        <v>37</v>
      </c>
      <c r="G1835" t="s">
        <v>38</v>
      </c>
      <c r="H1835">
        <v>5.8</v>
      </c>
      <c r="I1835" t="s">
        <v>1325</v>
      </c>
      <c r="J1835" t="s">
        <v>3409</v>
      </c>
      <c r="K1835" t="s">
        <v>10413</v>
      </c>
    </row>
    <row r="1836" spans="1:13" x14ac:dyDescent="0.35">
      <c r="A1836" t="s">
        <v>7635</v>
      </c>
      <c r="B1836">
        <v>116</v>
      </c>
      <c r="C1836">
        <v>25000000</v>
      </c>
      <c r="D1836">
        <v>7156933</v>
      </c>
      <c r="E1836" t="s">
        <v>25989</v>
      </c>
      <c r="F1836" t="s">
        <v>37</v>
      </c>
      <c r="G1836" t="s">
        <v>38</v>
      </c>
      <c r="H1836">
        <v>6.7</v>
      </c>
      <c r="I1836" t="s">
        <v>1671</v>
      </c>
      <c r="J1836" t="s">
        <v>3409</v>
      </c>
    </row>
    <row r="1837" spans="1:13" x14ac:dyDescent="0.35">
      <c r="A1837" t="s">
        <v>9940</v>
      </c>
      <c r="B1837">
        <v>88</v>
      </c>
      <c r="C1837">
        <v>17000000</v>
      </c>
      <c r="D1837">
        <v>9286314</v>
      </c>
      <c r="E1837" t="s">
        <v>25990</v>
      </c>
      <c r="F1837" t="s">
        <v>37</v>
      </c>
      <c r="G1837" t="s">
        <v>38</v>
      </c>
      <c r="H1837">
        <v>5.9</v>
      </c>
      <c r="I1837" t="s">
        <v>1325</v>
      </c>
      <c r="J1837" t="s">
        <v>27949</v>
      </c>
      <c r="K1837" t="s">
        <v>3409</v>
      </c>
      <c r="L1837" t="s">
        <v>10413</v>
      </c>
    </row>
    <row r="1838" spans="1:13" x14ac:dyDescent="0.35">
      <c r="A1838" t="s">
        <v>9947</v>
      </c>
      <c r="B1838">
        <v>111</v>
      </c>
      <c r="C1838">
        <v>25000000</v>
      </c>
      <c r="D1838">
        <v>56692</v>
      </c>
      <c r="E1838" t="s">
        <v>25991</v>
      </c>
      <c r="F1838" t="s">
        <v>37</v>
      </c>
      <c r="G1838" t="s">
        <v>38</v>
      </c>
      <c r="H1838">
        <v>7.3</v>
      </c>
      <c r="I1838" t="s">
        <v>953</v>
      </c>
      <c r="J1838" t="s">
        <v>3409</v>
      </c>
    </row>
    <row r="1839" spans="1:13" x14ac:dyDescent="0.35">
      <c r="A1839" t="s">
        <v>9957</v>
      </c>
      <c r="B1839">
        <v>95</v>
      </c>
      <c r="C1839">
        <v>25000000</v>
      </c>
      <c r="D1839">
        <v>5654777</v>
      </c>
      <c r="E1839" t="s">
        <v>25992</v>
      </c>
      <c r="F1839" t="s">
        <v>37</v>
      </c>
      <c r="G1839" t="s">
        <v>38</v>
      </c>
      <c r="H1839">
        <v>4.0999999999999996</v>
      </c>
      <c r="I1839" t="s">
        <v>1325</v>
      </c>
      <c r="J1839" t="s">
        <v>1671</v>
      </c>
      <c r="K1839" t="s">
        <v>27949</v>
      </c>
      <c r="L1839" t="s">
        <v>3409</v>
      </c>
      <c r="M1839" t="s">
        <v>10413</v>
      </c>
    </row>
    <row r="1840" spans="1:13" x14ac:dyDescent="0.35">
      <c r="A1840" t="s">
        <v>8092</v>
      </c>
      <c r="B1840">
        <v>95</v>
      </c>
      <c r="C1840">
        <v>25000000</v>
      </c>
      <c r="D1840">
        <v>5516708</v>
      </c>
      <c r="E1840" t="s">
        <v>25993</v>
      </c>
      <c r="F1840" t="s">
        <v>37</v>
      </c>
      <c r="G1840" t="s">
        <v>38</v>
      </c>
      <c r="H1840">
        <v>4.9000000000000004</v>
      </c>
      <c r="I1840" t="s">
        <v>1671</v>
      </c>
      <c r="J1840" t="s">
        <v>19711</v>
      </c>
    </row>
    <row r="1841" spans="1:12" x14ac:dyDescent="0.35">
      <c r="A1841" t="s">
        <v>1489</v>
      </c>
      <c r="B1841">
        <v>127</v>
      </c>
      <c r="C1841">
        <v>25000000</v>
      </c>
      <c r="D1841">
        <v>5128124</v>
      </c>
      <c r="E1841" t="s">
        <v>25994</v>
      </c>
      <c r="F1841" t="s">
        <v>37</v>
      </c>
      <c r="G1841" t="s">
        <v>179</v>
      </c>
      <c r="H1841">
        <v>7.9</v>
      </c>
      <c r="I1841" t="s">
        <v>13307</v>
      </c>
      <c r="J1841" t="s">
        <v>3409</v>
      </c>
      <c r="K1841" t="s">
        <v>27948</v>
      </c>
    </row>
    <row r="1842" spans="1:12" x14ac:dyDescent="0.35">
      <c r="A1842" t="s">
        <v>9970</v>
      </c>
      <c r="B1842">
        <v>104</v>
      </c>
      <c r="C1842">
        <v>25000000</v>
      </c>
      <c r="D1842">
        <v>4064333</v>
      </c>
      <c r="E1842" t="s">
        <v>25995</v>
      </c>
      <c r="F1842" t="s">
        <v>37</v>
      </c>
      <c r="G1842" t="s">
        <v>38</v>
      </c>
      <c r="H1842">
        <v>5.2</v>
      </c>
      <c r="I1842" t="s">
        <v>1325</v>
      </c>
      <c r="J1842" t="s">
        <v>1671</v>
      </c>
      <c r="K1842" t="s">
        <v>12332</v>
      </c>
    </row>
    <row r="1843" spans="1:12" x14ac:dyDescent="0.35">
      <c r="A1843" t="s">
        <v>9974</v>
      </c>
      <c r="B1843">
        <v>95</v>
      </c>
      <c r="C1843">
        <v>15000000</v>
      </c>
      <c r="D1843">
        <v>4006906</v>
      </c>
      <c r="E1843" t="s">
        <v>25996</v>
      </c>
      <c r="F1843" t="s">
        <v>37</v>
      </c>
      <c r="G1843" t="s">
        <v>38</v>
      </c>
      <c r="H1843">
        <v>4.0999999999999996</v>
      </c>
      <c r="I1843" t="s">
        <v>1671</v>
      </c>
      <c r="J1843" t="s">
        <v>27949</v>
      </c>
    </row>
    <row r="1844" spans="1:12" x14ac:dyDescent="0.35">
      <c r="A1844" t="s">
        <v>9362</v>
      </c>
      <c r="B1844">
        <v>121</v>
      </c>
      <c r="C1844">
        <v>25000000</v>
      </c>
      <c r="D1844">
        <v>3073392</v>
      </c>
      <c r="E1844" t="s">
        <v>25997</v>
      </c>
      <c r="F1844" t="s">
        <v>37</v>
      </c>
      <c r="G1844" t="s">
        <v>268</v>
      </c>
      <c r="H1844">
        <v>6.6</v>
      </c>
      <c r="I1844" t="s">
        <v>3409</v>
      </c>
      <c r="J1844" t="s">
        <v>27947</v>
      </c>
      <c r="K1844" t="s">
        <v>12332</v>
      </c>
      <c r="L1844" t="s">
        <v>10413</v>
      </c>
    </row>
    <row r="1845" spans="1:12" x14ac:dyDescent="0.35">
      <c r="A1845" t="s">
        <v>4408</v>
      </c>
      <c r="B1845">
        <v>92</v>
      </c>
      <c r="C1845">
        <v>25000000</v>
      </c>
      <c r="D1845">
        <v>1550000</v>
      </c>
      <c r="E1845" t="s">
        <v>25998</v>
      </c>
      <c r="F1845" t="s">
        <v>37</v>
      </c>
      <c r="G1845" t="s">
        <v>38</v>
      </c>
      <c r="H1845">
        <v>2.9</v>
      </c>
      <c r="I1845" t="s">
        <v>1325</v>
      </c>
      <c r="J1845" t="s">
        <v>953</v>
      </c>
      <c r="K1845" t="s">
        <v>1266</v>
      </c>
      <c r="L1845" t="s">
        <v>6403</v>
      </c>
    </row>
    <row r="1846" spans="1:12" x14ac:dyDescent="0.35">
      <c r="A1846" t="s">
        <v>8638</v>
      </c>
      <c r="B1846">
        <v>107</v>
      </c>
      <c r="C1846">
        <v>25000000</v>
      </c>
      <c r="D1846">
        <v>871527</v>
      </c>
      <c r="E1846" t="s">
        <v>25999</v>
      </c>
      <c r="F1846" t="s">
        <v>37</v>
      </c>
      <c r="G1846" t="s">
        <v>268</v>
      </c>
      <c r="H1846">
        <v>6.5</v>
      </c>
      <c r="I1846" t="s">
        <v>27949</v>
      </c>
      <c r="J1846" t="s">
        <v>3409</v>
      </c>
      <c r="K1846" t="s">
        <v>27947</v>
      </c>
      <c r="L1846" t="s">
        <v>10413</v>
      </c>
    </row>
    <row r="1847" spans="1:12" x14ac:dyDescent="0.35">
      <c r="A1847" t="s">
        <v>10002</v>
      </c>
      <c r="B1847">
        <v>117</v>
      </c>
      <c r="C1847">
        <v>25000000</v>
      </c>
      <c r="D1847">
        <v>777423</v>
      </c>
      <c r="E1847" t="s">
        <v>26000</v>
      </c>
      <c r="F1847" t="s">
        <v>37</v>
      </c>
      <c r="G1847" t="s">
        <v>38</v>
      </c>
      <c r="H1847">
        <v>7.2</v>
      </c>
      <c r="I1847" t="s">
        <v>13307</v>
      </c>
      <c r="J1847" t="s">
        <v>3409</v>
      </c>
      <c r="K1847" t="s">
        <v>27948</v>
      </c>
    </row>
    <row r="1848" spans="1:12" x14ac:dyDescent="0.35">
      <c r="A1848" t="s">
        <v>9162</v>
      </c>
      <c r="B1848">
        <v>107</v>
      </c>
      <c r="C1848">
        <v>25000000</v>
      </c>
      <c r="D1848">
        <v>1186957</v>
      </c>
      <c r="E1848" t="s">
        <v>26001</v>
      </c>
      <c r="F1848" t="s">
        <v>37</v>
      </c>
      <c r="G1848" t="s">
        <v>56</v>
      </c>
      <c r="H1848">
        <v>6.8</v>
      </c>
      <c r="I1848" t="s">
        <v>3409</v>
      </c>
    </row>
    <row r="1849" spans="1:12" x14ac:dyDescent="0.35">
      <c r="A1849" t="s">
        <v>10011</v>
      </c>
      <c r="B1849">
        <v>131</v>
      </c>
      <c r="C1849">
        <v>13500000</v>
      </c>
      <c r="D1849">
        <v>85433</v>
      </c>
      <c r="E1849" t="s">
        <v>26002</v>
      </c>
      <c r="F1849" t="s">
        <v>37</v>
      </c>
      <c r="G1849" t="s">
        <v>7090</v>
      </c>
      <c r="H1849">
        <v>7.8</v>
      </c>
      <c r="I1849" t="s">
        <v>27949</v>
      </c>
      <c r="J1849" t="s">
        <v>3409</v>
      </c>
      <c r="K1849" t="s">
        <v>27947</v>
      </c>
      <c r="L1849" t="s">
        <v>19711</v>
      </c>
    </row>
    <row r="1850" spans="1:12" x14ac:dyDescent="0.35">
      <c r="A1850" t="s">
        <v>10018</v>
      </c>
      <c r="B1850">
        <v>122</v>
      </c>
      <c r="C1850">
        <v>20000000</v>
      </c>
      <c r="D1850">
        <v>1697956</v>
      </c>
      <c r="E1850" t="s">
        <v>26003</v>
      </c>
      <c r="F1850" t="s">
        <v>37</v>
      </c>
      <c r="G1850" t="s">
        <v>38</v>
      </c>
      <c r="H1850">
        <v>6.7</v>
      </c>
      <c r="I1850" t="s">
        <v>27949</v>
      </c>
      <c r="J1850" t="s">
        <v>3409</v>
      </c>
    </row>
    <row r="1851" spans="1:12" x14ac:dyDescent="0.35">
      <c r="A1851" t="s">
        <v>9646</v>
      </c>
      <c r="B1851">
        <v>134</v>
      </c>
      <c r="C1851">
        <v>25000000</v>
      </c>
      <c r="D1851">
        <v>183662</v>
      </c>
      <c r="E1851" t="s">
        <v>26004</v>
      </c>
      <c r="F1851" t="s">
        <v>1464</v>
      </c>
      <c r="G1851" t="s">
        <v>1465</v>
      </c>
      <c r="H1851">
        <v>7.1</v>
      </c>
      <c r="I1851" t="s">
        <v>1671</v>
      </c>
      <c r="J1851" t="s">
        <v>3409</v>
      </c>
    </row>
    <row r="1852" spans="1:12" x14ac:dyDescent="0.35">
      <c r="A1852" t="s">
        <v>3778</v>
      </c>
      <c r="B1852">
        <v>117</v>
      </c>
      <c r="C1852">
        <v>25000000</v>
      </c>
      <c r="D1852">
        <v>134904</v>
      </c>
      <c r="E1852" t="s">
        <v>26005</v>
      </c>
      <c r="F1852" t="s">
        <v>37</v>
      </c>
      <c r="G1852" t="s">
        <v>38</v>
      </c>
      <c r="H1852">
        <v>5.7</v>
      </c>
      <c r="I1852" t="s">
        <v>1671</v>
      </c>
      <c r="J1852" t="s">
        <v>3409</v>
      </c>
      <c r="K1852" t="s">
        <v>19711</v>
      </c>
      <c r="L1852" t="s">
        <v>27948</v>
      </c>
    </row>
    <row r="1853" spans="1:12" x14ac:dyDescent="0.35">
      <c r="A1853" t="s">
        <v>187</v>
      </c>
      <c r="B1853">
        <v>138</v>
      </c>
      <c r="C1853">
        <v>25000000</v>
      </c>
      <c r="D1853">
        <v>16969390</v>
      </c>
      <c r="E1853" t="s">
        <v>26006</v>
      </c>
      <c r="F1853" t="s">
        <v>37</v>
      </c>
      <c r="G1853" t="s">
        <v>38</v>
      </c>
      <c r="H1853">
        <v>5.3</v>
      </c>
      <c r="I1853" t="s">
        <v>27949</v>
      </c>
      <c r="J1853" t="s">
        <v>3409</v>
      </c>
      <c r="K1853" t="s">
        <v>10413</v>
      </c>
    </row>
    <row r="1854" spans="1:12" x14ac:dyDescent="0.35">
      <c r="A1854" t="s">
        <v>10063</v>
      </c>
      <c r="B1854">
        <v>100</v>
      </c>
      <c r="C1854">
        <v>25000000</v>
      </c>
      <c r="D1854">
        <v>129115</v>
      </c>
      <c r="E1854" t="s">
        <v>26007</v>
      </c>
      <c r="F1854" t="s">
        <v>7241</v>
      </c>
      <c r="G1854" t="s">
        <v>892</v>
      </c>
      <c r="H1854">
        <v>6.5</v>
      </c>
      <c r="I1854" t="s">
        <v>1325</v>
      </c>
      <c r="J1854" t="s">
        <v>3409</v>
      </c>
    </row>
    <row r="1855" spans="1:12" x14ac:dyDescent="0.35">
      <c r="A1855" t="s">
        <v>5647</v>
      </c>
      <c r="B1855">
        <v>119</v>
      </c>
      <c r="C1855">
        <v>14000000</v>
      </c>
      <c r="D1855">
        <v>34700000</v>
      </c>
      <c r="E1855" t="s">
        <v>26008</v>
      </c>
      <c r="F1855" t="s">
        <v>37</v>
      </c>
      <c r="G1855" t="s">
        <v>38</v>
      </c>
      <c r="H1855">
        <v>7.7</v>
      </c>
      <c r="I1855" t="s">
        <v>3409</v>
      </c>
      <c r="J1855" t="s">
        <v>19711</v>
      </c>
    </row>
    <row r="1856" spans="1:12" x14ac:dyDescent="0.35">
      <c r="A1856" t="s">
        <v>4382</v>
      </c>
      <c r="B1856">
        <v>137</v>
      </c>
      <c r="C1856">
        <v>25000000</v>
      </c>
      <c r="D1856">
        <v>717753</v>
      </c>
      <c r="E1856" t="s">
        <v>26009</v>
      </c>
      <c r="F1856" t="s">
        <v>37</v>
      </c>
      <c r="G1856" t="s">
        <v>1465</v>
      </c>
      <c r="H1856">
        <v>6.1</v>
      </c>
      <c r="I1856" t="s">
        <v>953</v>
      </c>
      <c r="J1856" t="s">
        <v>3409</v>
      </c>
    </row>
    <row r="1857" spans="1:12" x14ac:dyDescent="0.35">
      <c r="A1857" t="s">
        <v>1028</v>
      </c>
      <c r="B1857">
        <v>119</v>
      </c>
      <c r="C1857">
        <v>25000000</v>
      </c>
      <c r="D1857">
        <v>109713132</v>
      </c>
      <c r="E1857" t="s">
        <v>26010</v>
      </c>
      <c r="F1857" t="s">
        <v>37</v>
      </c>
      <c r="G1857" t="s">
        <v>38</v>
      </c>
      <c r="H1857">
        <v>7.3</v>
      </c>
      <c r="I1857" t="s">
        <v>953</v>
      </c>
      <c r="J1857" t="s">
        <v>1671</v>
      </c>
      <c r="K1857" t="s">
        <v>12332</v>
      </c>
    </row>
    <row r="1858" spans="1:12" x14ac:dyDescent="0.35">
      <c r="A1858" t="s">
        <v>1784</v>
      </c>
      <c r="B1858">
        <v>139</v>
      </c>
      <c r="C1858">
        <v>24000000</v>
      </c>
      <c r="D1858">
        <v>70269171</v>
      </c>
      <c r="E1858" t="s">
        <v>26011</v>
      </c>
      <c r="F1858" t="s">
        <v>37</v>
      </c>
      <c r="G1858" t="s">
        <v>38</v>
      </c>
      <c r="H1858">
        <v>7.2</v>
      </c>
      <c r="I1858" t="s">
        <v>3409</v>
      </c>
      <c r="J1858" t="s">
        <v>27948</v>
      </c>
    </row>
    <row r="1859" spans="1:12" x14ac:dyDescent="0.35">
      <c r="A1859" t="s">
        <v>6308</v>
      </c>
      <c r="B1859">
        <v>120</v>
      </c>
      <c r="C1859">
        <v>24000000</v>
      </c>
      <c r="D1859">
        <v>101334374</v>
      </c>
      <c r="E1859" t="s">
        <v>26012</v>
      </c>
      <c r="F1859" t="s">
        <v>37</v>
      </c>
      <c r="G1859" t="s">
        <v>38</v>
      </c>
      <c r="H1859">
        <v>6.1</v>
      </c>
      <c r="I1859" t="s">
        <v>6403</v>
      </c>
      <c r="J1859" t="s">
        <v>27947</v>
      </c>
    </row>
    <row r="1860" spans="1:12" x14ac:dyDescent="0.35">
      <c r="A1860" t="s">
        <v>8565</v>
      </c>
      <c r="B1860">
        <v>98</v>
      </c>
      <c r="C1860">
        <v>25000000</v>
      </c>
      <c r="D1860">
        <v>1512815</v>
      </c>
      <c r="E1860" t="s">
        <v>26013</v>
      </c>
      <c r="F1860" t="s">
        <v>37</v>
      </c>
      <c r="G1860" t="s">
        <v>38</v>
      </c>
      <c r="H1860">
        <v>5.8</v>
      </c>
      <c r="I1860" t="s">
        <v>1325</v>
      </c>
      <c r="J1860" t="s">
        <v>3409</v>
      </c>
      <c r="K1860" t="s">
        <v>15011</v>
      </c>
    </row>
    <row r="1861" spans="1:12" x14ac:dyDescent="0.35">
      <c r="A1861" t="s">
        <v>1351</v>
      </c>
      <c r="B1861">
        <v>106</v>
      </c>
      <c r="C1861">
        <v>24000000</v>
      </c>
      <c r="D1861">
        <v>65182182</v>
      </c>
      <c r="E1861" t="s">
        <v>26014</v>
      </c>
      <c r="F1861" t="s">
        <v>37</v>
      </c>
      <c r="G1861" t="s">
        <v>38</v>
      </c>
      <c r="H1861">
        <v>5.7</v>
      </c>
      <c r="I1861" t="s">
        <v>1671</v>
      </c>
      <c r="J1861" t="s">
        <v>19711</v>
      </c>
    </row>
    <row r="1862" spans="1:12" x14ac:dyDescent="0.35">
      <c r="A1862" t="s">
        <v>6963</v>
      </c>
      <c r="B1862">
        <v>98</v>
      </c>
      <c r="C1862">
        <v>24000000</v>
      </c>
      <c r="D1862">
        <v>57262492</v>
      </c>
      <c r="E1862" t="s">
        <v>26015</v>
      </c>
      <c r="F1862" t="s">
        <v>37</v>
      </c>
      <c r="G1862" t="s">
        <v>38</v>
      </c>
      <c r="H1862">
        <v>6.7</v>
      </c>
      <c r="I1862" t="s">
        <v>1671</v>
      </c>
      <c r="J1862" t="s">
        <v>27949</v>
      </c>
    </row>
    <row r="1863" spans="1:12" x14ac:dyDescent="0.35">
      <c r="A1863" t="s">
        <v>10098</v>
      </c>
      <c r="B1863">
        <v>107</v>
      </c>
      <c r="C1863">
        <v>8200000</v>
      </c>
      <c r="D1863">
        <v>80000000</v>
      </c>
      <c r="E1863" t="s">
        <v>26016</v>
      </c>
      <c r="F1863" t="s">
        <v>37</v>
      </c>
      <c r="G1863" t="s">
        <v>38</v>
      </c>
      <c r="H1863">
        <v>6.5</v>
      </c>
      <c r="I1863" t="s">
        <v>3409</v>
      </c>
      <c r="J1863" t="s">
        <v>17378</v>
      </c>
      <c r="K1863" t="s">
        <v>19711</v>
      </c>
    </row>
    <row r="1864" spans="1:12" x14ac:dyDescent="0.35">
      <c r="A1864" t="s">
        <v>2542</v>
      </c>
      <c r="B1864">
        <v>88</v>
      </c>
      <c r="C1864">
        <v>24000000</v>
      </c>
      <c r="D1864">
        <v>74608545</v>
      </c>
      <c r="E1864" t="s">
        <v>26017</v>
      </c>
      <c r="F1864" t="s">
        <v>37</v>
      </c>
      <c r="G1864" t="s">
        <v>38</v>
      </c>
      <c r="H1864">
        <v>7.2</v>
      </c>
      <c r="I1864" t="s">
        <v>1671</v>
      </c>
    </row>
    <row r="1865" spans="1:12" x14ac:dyDescent="0.35">
      <c r="A1865" t="s">
        <v>2791</v>
      </c>
      <c r="B1865">
        <v>137</v>
      </c>
      <c r="C1865">
        <v>24000000</v>
      </c>
      <c r="D1865">
        <v>41895491</v>
      </c>
      <c r="E1865" t="s">
        <v>26018</v>
      </c>
      <c r="F1865" t="s">
        <v>37</v>
      </c>
      <c r="G1865" t="s">
        <v>38</v>
      </c>
      <c r="H1865">
        <v>7.6</v>
      </c>
      <c r="I1865" t="s">
        <v>1671</v>
      </c>
      <c r="J1865" t="s">
        <v>3409</v>
      </c>
      <c r="K1865" t="s">
        <v>1266</v>
      </c>
    </row>
    <row r="1866" spans="1:12" x14ac:dyDescent="0.35">
      <c r="A1866" t="s">
        <v>7858</v>
      </c>
      <c r="B1866">
        <v>100</v>
      </c>
      <c r="C1866">
        <v>24000000</v>
      </c>
      <c r="D1866">
        <v>39989008</v>
      </c>
      <c r="E1866" t="s">
        <v>26019</v>
      </c>
      <c r="F1866" t="s">
        <v>37</v>
      </c>
      <c r="G1866" t="s">
        <v>38</v>
      </c>
      <c r="H1866">
        <v>4.5999999999999996</v>
      </c>
      <c r="I1866" t="s">
        <v>6403</v>
      </c>
      <c r="J1866" t="s">
        <v>27947</v>
      </c>
    </row>
    <row r="1867" spans="1:12" x14ac:dyDescent="0.35">
      <c r="A1867" t="s">
        <v>5011</v>
      </c>
      <c r="B1867">
        <v>115</v>
      </c>
      <c r="C1867">
        <v>24000000</v>
      </c>
      <c r="D1867">
        <v>32662299</v>
      </c>
      <c r="E1867" t="s">
        <v>26020</v>
      </c>
      <c r="F1867" t="s">
        <v>37</v>
      </c>
      <c r="G1867" t="s">
        <v>38</v>
      </c>
      <c r="H1867">
        <v>6.9</v>
      </c>
      <c r="I1867" t="s">
        <v>1671</v>
      </c>
      <c r="J1867" t="s">
        <v>3409</v>
      </c>
      <c r="K1867" t="s">
        <v>19711</v>
      </c>
    </row>
    <row r="1868" spans="1:12" x14ac:dyDescent="0.35">
      <c r="A1868" t="s">
        <v>7134</v>
      </c>
      <c r="B1868">
        <v>101</v>
      </c>
      <c r="C1868">
        <v>24000000</v>
      </c>
      <c r="D1868">
        <v>31452765</v>
      </c>
      <c r="E1868" t="s">
        <v>26021</v>
      </c>
      <c r="F1868" t="s">
        <v>37</v>
      </c>
      <c r="G1868" t="s">
        <v>38</v>
      </c>
      <c r="H1868">
        <v>6.6</v>
      </c>
      <c r="I1868" t="s">
        <v>1671</v>
      </c>
      <c r="J1868" t="s">
        <v>19711</v>
      </c>
    </row>
    <row r="1869" spans="1:12" x14ac:dyDescent="0.35">
      <c r="A1869" t="s">
        <v>10122</v>
      </c>
      <c r="B1869">
        <v>110</v>
      </c>
      <c r="C1869">
        <v>24000000</v>
      </c>
      <c r="D1869">
        <v>25167270</v>
      </c>
      <c r="E1869" t="s">
        <v>26022</v>
      </c>
      <c r="F1869" t="s">
        <v>37</v>
      </c>
      <c r="G1869" t="s">
        <v>767</v>
      </c>
      <c r="H1869">
        <v>6.3</v>
      </c>
      <c r="I1869" t="s">
        <v>1671</v>
      </c>
      <c r="J1869" t="s">
        <v>27949</v>
      </c>
      <c r="K1869" t="s">
        <v>3409</v>
      </c>
    </row>
    <row r="1870" spans="1:12" x14ac:dyDescent="0.35">
      <c r="A1870" t="s">
        <v>1490</v>
      </c>
      <c r="B1870">
        <v>94</v>
      </c>
      <c r="C1870">
        <v>25000000</v>
      </c>
      <c r="D1870">
        <v>32416109</v>
      </c>
      <c r="E1870" t="s">
        <v>26023</v>
      </c>
      <c r="F1870" t="s">
        <v>37</v>
      </c>
      <c r="G1870" t="s">
        <v>38</v>
      </c>
      <c r="H1870">
        <v>6.2</v>
      </c>
      <c r="I1870" t="s">
        <v>1671</v>
      </c>
      <c r="J1870" t="s">
        <v>25958</v>
      </c>
    </row>
    <row r="1871" spans="1:12" x14ac:dyDescent="0.35">
      <c r="A1871" t="s">
        <v>10130</v>
      </c>
      <c r="B1871">
        <v>88</v>
      </c>
      <c r="C1871">
        <v>24000000</v>
      </c>
      <c r="D1871">
        <v>20218</v>
      </c>
      <c r="E1871" t="s">
        <v>26024</v>
      </c>
      <c r="F1871" t="s">
        <v>37</v>
      </c>
      <c r="G1871" t="s">
        <v>38</v>
      </c>
      <c r="H1871">
        <v>5.3</v>
      </c>
      <c r="I1871" t="s">
        <v>1325</v>
      </c>
      <c r="J1871" t="s">
        <v>1671</v>
      </c>
      <c r="K1871" t="s">
        <v>27949</v>
      </c>
      <c r="L1871" t="s">
        <v>10413</v>
      </c>
    </row>
    <row r="1872" spans="1:12" x14ac:dyDescent="0.35">
      <c r="A1872" t="s">
        <v>1421</v>
      </c>
      <c r="B1872">
        <v>127</v>
      </c>
      <c r="C1872">
        <v>24000000</v>
      </c>
      <c r="D1872">
        <v>28871190</v>
      </c>
      <c r="E1872" t="s">
        <v>26025</v>
      </c>
      <c r="F1872" t="s">
        <v>37</v>
      </c>
      <c r="G1872" t="s">
        <v>38</v>
      </c>
      <c r="H1872">
        <v>7.3</v>
      </c>
      <c r="I1872" t="s">
        <v>13307</v>
      </c>
      <c r="J1872" t="s">
        <v>3409</v>
      </c>
    </row>
    <row r="1873" spans="1:14" x14ac:dyDescent="0.35">
      <c r="A1873" t="s">
        <v>3102</v>
      </c>
      <c r="B1873">
        <v>95</v>
      </c>
      <c r="C1873">
        <v>24000000</v>
      </c>
      <c r="D1873">
        <v>16964743</v>
      </c>
      <c r="E1873" t="s">
        <v>26026</v>
      </c>
      <c r="F1873" t="s">
        <v>37</v>
      </c>
      <c r="G1873" t="s">
        <v>38</v>
      </c>
      <c r="H1873">
        <v>5.6</v>
      </c>
      <c r="I1873" t="s">
        <v>1671</v>
      </c>
      <c r="J1873" t="s">
        <v>19711</v>
      </c>
    </row>
    <row r="1874" spans="1:14" x14ac:dyDescent="0.35">
      <c r="A1874" t="s">
        <v>3917</v>
      </c>
      <c r="B1874">
        <v>87</v>
      </c>
      <c r="C1874">
        <v>24000000</v>
      </c>
      <c r="D1874">
        <v>16290976</v>
      </c>
      <c r="E1874" t="s">
        <v>26027</v>
      </c>
      <c r="F1874" t="s">
        <v>37</v>
      </c>
      <c r="G1874" t="s">
        <v>38</v>
      </c>
      <c r="H1874">
        <v>6.2</v>
      </c>
      <c r="I1874" t="s">
        <v>953</v>
      </c>
      <c r="J1874" t="s">
        <v>1671</v>
      </c>
      <c r="K1874" t="s">
        <v>18089</v>
      </c>
      <c r="L1874" t="s">
        <v>1266</v>
      </c>
      <c r="M1874" t="s">
        <v>17378</v>
      </c>
      <c r="N1874" t="s">
        <v>12332</v>
      </c>
    </row>
    <row r="1875" spans="1:14" x14ac:dyDescent="0.35">
      <c r="A1875" t="s">
        <v>10145</v>
      </c>
      <c r="B1875">
        <v>118</v>
      </c>
      <c r="C1875">
        <v>24000000</v>
      </c>
      <c r="D1875">
        <v>13000000</v>
      </c>
      <c r="E1875" t="s">
        <v>26028</v>
      </c>
      <c r="F1875" t="s">
        <v>37</v>
      </c>
      <c r="G1875" t="s">
        <v>38</v>
      </c>
      <c r="H1875">
        <v>5.2</v>
      </c>
      <c r="I1875" t="s">
        <v>953</v>
      </c>
      <c r="J1875" t="s">
        <v>18089</v>
      </c>
      <c r="K1875" t="s">
        <v>1266</v>
      </c>
      <c r="L1875" t="s">
        <v>17378</v>
      </c>
      <c r="M1875" t="s">
        <v>17378</v>
      </c>
    </row>
    <row r="1876" spans="1:14" x14ac:dyDescent="0.35">
      <c r="A1876" t="s">
        <v>4099</v>
      </c>
      <c r="B1876">
        <v>107</v>
      </c>
      <c r="C1876">
        <v>24000000</v>
      </c>
      <c r="D1876">
        <v>12372410</v>
      </c>
      <c r="E1876" t="s">
        <v>26029</v>
      </c>
      <c r="F1876" t="s">
        <v>37</v>
      </c>
      <c r="G1876" t="s">
        <v>38</v>
      </c>
      <c r="H1876">
        <v>5.3</v>
      </c>
      <c r="I1876" t="s">
        <v>1671</v>
      </c>
      <c r="J1876" t="s">
        <v>27948</v>
      </c>
    </row>
    <row r="1877" spans="1:14" x14ac:dyDescent="0.35">
      <c r="A1877" t="s">
        <v>3159</v>
      </c>
      <c r="B1877">
        <v>124</v>
      </c>
      <c r="C1877">
        <v>24000000</v>
      </c>
      <c r="D1877">
        <v>8427204</v>
      </c>
      <c r="E1877" t="s">
        <v>26030</v>
      </c>
      <c r="F1877" t="s">
        <v>37</v>
      </c>
      <c r="G1877" t="s">
        <v>38</v>
      </c>
      <c r="H1877">
        <v>5.4</v>
      </c>
      <c r="I1877" t="s">
        <v>1671</v>
      </c>
      <c r="J1877" t="s">
        <v>3409</v>
      </c>
      <c r="K1877" t="s">
        <v>27948</v>
      </c>
    </row>
    <row r="1878" spans="1:14" x14ac:dyDescent="0.35">
      <c r="A1878" t="s">
        <v>10161</v>
      </c>
      <c r="B1878">
        <v>89</v>
      </c>
      <c r="C1878">
        <v>24000000</v>
      </c>
      <c r="D1878">
        <v>9639242</v>
      </c>
      <c r="E1878" t="s">
        <v>26031</v>
      </c>
      <c r="F1878" t="s">
        <v>37</v>
      </c>
      <c r="G1878" t="s">
        <v>38</v>
      </c>
      <c r="H1878">
        <v>4.9000000000000004</v>
      </c>
      <c r="I1878" t="s">
        <v>1671</v>
      </c>
      <c r="J1878" t="s">
        <v>19711</v>
      </c>
    </row>
    <row r="1879" spans="1:14" x14ac:dyDescent="0.35">
      <c r="A1879" t="s">
        <v>7480</v>
      </c>
      <c r="B1879">
        <v>88</v>
      </c>
      <c r="C1879">
        <v>24000000</v>
      </c>
      <c r="D1879">
        <v>25003072</v>
      </c>
      <c r="E1879" t="s">
        <v>26032</v>
      </c>
      <c r="F1879" t="s">
        <v>37</v>
      </c>
      <c r="G1879" t="s">
        <v>38</v>
      </c>
      <c r="H1879">
        <v>5.5</v>
      </c>
      <c r="I1879" t="s">
        <v>1671</v>
      </c>
      <c r="J1879" t="s">
        <v>6403</v>
      </c>
    </row>
    <row r="1880" spans="1:14" x14ac:dyDescent="0.35">
      <c r="A1880" t="s">
        <v>120</v>
      </c>
      <c r="B1880">
        <v>118</v>
      </c>
      <c r="C1880">
        <v>23000000</v>
      </c>
      <c r="D1880">
        <v>6144806</v>
      </c>
      <c r="E1880" t="s">
        <v>26033</v>
      </c>
      <c r="F1880" t="s">
        <v>37</v>
      </c>
      <c r="G1880" t="s">
        <v>38</v>
      </c>
      <c r="H1880">
        <v>6.7</v>
      </c>
      <c r="I1880" t="s">
        <v>13307</v>
      </c>
      <c r="J1880" t="s">
        <v>3409</v>
      </c>
      <c r="K1880" t="s">
        <v>17378</v>
      </c>
      <c r="L1880" t="s">
        <v>17378</v>
      </c>
    </row>
    <row r="1881" spans="1:14" x14ac:dyDescent="0.35">
      <c r="A1881" t="s">
        <v>8680</v>
      </c>
      <c r="B1881">
        <v>93</v>
      </c>
      <c r="C1881">
        <v>24000000</v>
      </c>
      <c r="D1881">
        <v>4308981</v>
      </c>
      <c r="E1881" t="s">
        <v>26034</v>
      </c>
      <c r="F1881" t="s">
        <v>37</v>
      </c>
      <c r="G1881" t="s">
        <v>38</v>
      </c>
      <c r="H1881">
        <v>3.9</v>
      </c>
      <c r="I1881" t="s">
        <v>1671</v>
      </c>
      <c r="J1881" t="s">
        <v>18089</v>
      </c>
    </row>
    <row r="1882" spans="1:14" x14ac:dyDescent="0.35">
      <c r="A1882" t="s">
        <v>10176</v>
      </c>
      <c r="B1882">
        <v>80</v>
      </c>
      <c r="C1882">
        <v>28000000</v>
      </c>
      <c r="D1882">
        <v>669276</v>
      </c>
      <c r="E1882" t="s">
        <v>26035</v>
      </c>
      <c r="F1882" t="s">
        <v>37</v>
      </c>
      <c r="G1882" t="s">
        <v>56</v>
      </c>
      <c r="H1882">
        <v>7.2</v>
      </c>
      <c r="I1882" t="s">
        <v>1325</v>
      </c>
      <c r="J1882" t="s">
        <v>953</v>
      </c>
      <c r="K1882" t="s">
        <v>11526</v>
      </c>
      <c r="L1882" t="s">
        <v>1671</v>
      </c>
      <c r="M1882" t="s">
        <v>1266</v>
      </c>
    </row>
    <row r="1883" spans="1:14" x14ac:dyDescent="0.35">
      <c r="A1883" t="s">
        <v>10184</v>
      </c>
      <c r="B1883">
        <v>120</v>
      </c>
      <c r="C1883">
        <v>24000000</v>
      </c>
      <c r="D1883">
        <v>42880</v>
      </c>
      <c r="E1883" t="s">
        <v>26036</v>
      </c>
      <c r="F1883" t="s">
        <v>37</v>
      </c>
      <c r="G1883" t="s">
        <v>56</v>
      </c>
      <c r="H1883">
        <v>5.0999999999999996</v>
      </c>
      <c r="I1883" t="s">
        <v>3409</v>
      </c>
      <c r="J1883" t="s">
        <v>19711</v>
      </c>
    </row>
    <row r="1884" spans="1:14" x14ac:dyDescent="0.35">
      <c r="A1884" t="s">
        <v>7785</v>
      </c>
      <c r="B1884">
        <v>98</v>
      </c>
      <c r="C1884">
        <v>24000000</v>
      </c>
      <c r="D1884">
        <v>23225911</v>
      </c>
      <c r="E1884" t="s">
        <v>26037</v>
      </c>
      <c r="F1884" t="s">
        <v>37</v>
      </c>
      <c r="G1884" t="s">
        <v>38</v>
      </c>
      <c r="H1884">
        <v>6.5</v>
      </c>
      <c r="I1884" t="s">
        <v>1325</v>
      </c>
      <c r="J1884" t="s">
        <v>27949</v>
      </c>
      <c r="K1884" t="s">
        <v>3409</v>
      </c>
      <c r="L1884" t="s">
        <v>10413</v>
      </c>
    </row>
    <row r="1885" spans="1:14" x14ac:dyDescent="0.35">
      <c r="A1885" t="s">
        <v>7778</v>
      </c>
      <c r="B1885">
        <v>119</v>
      </c>
      <c r="C1885">
        <v>24000000</v>
      </c>
      <c r="D1885">
        <v>4710455</v>
      </c>
      <c r="E1885" t="s">
        <v>26038</v>
      </c>
      <c r="F1885" t="s">
        <v>676</v>
      </c>
      <c r="G1885" t="s">
        <v>677</v>
      </c>
      <c r="H1885">
        <v>8.1999999999999993</v>
      </c>
      <c r="I1885" t="s">
        <v>953</v>
      </c>
      <c r="J1885" t="s">
        <v>11526</v>
      </c>
      <c r="K1885" t="s">
        <v>18089</v>
      </c>
      <c r="L1885" t="s">
        <v>1266</v>
      </c>
    </row>
    <row r="1886" spans="1:14" x14ac:dyDescent="0.35">
      <c r="A1886" t="s">
        <v>4212</v>
      </c>
      <c r="B1886">
        <v>88</v>
      </c>
      <c r="C1886">
        <v>23600000</v>
      </c>
      <c r="D1886">
        <v>75590286</v>
      </c>
      <c r="E1886" t="s">
        <v>26039</v>
      </c>
      <c r="F1886" t="s">
        <v>37</v>
      </c>
      <c r="G1886" t="s">
        <v>38</v>
      </c>
      <c r="H1886">
        <v>7.7</v>
      </c>
      <c r="I1886" t="s">
        <v>953</v>
      </c>
      <c r="J1886" t="s">
        <v>1671</v>
      </c>
      <c r="K1886" t="s">
        <v>6403</v>
      </c>
      <c r="L1886" t="s">
        <v>12332</v>
      </c>
    </row>
    <row r="1887" spans="1:14" x14ac:dyDescent="0.35">
      <c r="A1887" t="s">
        <v>1627</v>
      </c>
      <c r="B1887">
        <v>90</v>
      </c>
      <c r="C1887">
        <v>20000000</v>
      </c>
      <c r="D1887">
        <v>161487252</v>
      </c>
      <c r="E1887" t="s">
        <v>26040</v>
      </c>
      <c r="F1887" t="s">
        <v>37</v>
      </c>
      <c r="G1887" t="s">
        <v>38</v>
      </c>
      <c r="H1887">
        <v>6.1</v>
      </c>
      <c r="I1887" t="s">
        <v>1671</v>
      </c>
      <c r="J1887" t="s">
        <v>27948</v>
      </c>
    </row>
    <row r="1888" spans="1:14" x14ac:dyDescent="0.35">
      <c r="A1888" t="s">
        <v>7174</v>
      </c>
      <c r="B1888">
        <v>127</v>
      </c>
      <c r="C1888">
        <v>18000000</v>
      </c>
      <c r="D1888">
        <v>290158751</v>
      </c>
      <c r="E1888" t="s">
        <v>26041</v>
      </c>
      <c r="F1888" t="s">
        <v>37</v>
      </c>
      <c r="G1888" t="s">
        <v>38</v>
      </c>
      <c r="H1888">
        <v>8.8000000000000007</v>
      </c>
      <c r="I1888" t="s">
        <v>1325</v>
      </c>
      <c r="J1888" t="s">
        <v>953</v>
      </c>
      <c r="K1888" t="s">
        <v>1266</v>
      </c>
      <c r="L1888" t="s">
        <v>12332</v>
      </c>
    </row>
    <row r="1889" spans="1:13" x14ac:dyDescent="0.35">
      <c r="A1889" t="s">
        <v>278</v>
      </c>
      <c r="B1889">
        <v>119</v>
      </c>
      <c r="C1889">
        <v>19000000</v>
      </c>
      <c r="D1889">
        <v>65807024</v>
      </c>
      <c r="E1889" t="s">
        <v>26042</v>
      </c>
      <c r="F1889" t="s">
        <v>37</v>
      </c>
      <c r="G1889" t="s">
        <v>38</v>
      </c>
      <c r="H1889">
        <v>6.8</v>
      </c>
      <c r="I1889" t="s">
        <v>1325</v>
      </c>
      <c r="J1889" t="s">
        <v>1671</v>
      </c>
      <c r="K1889" t="s">
        <v>27949</v>
      </c>
      <c r="L1889" t="s">
        <v>3409</v>
      </c>
      <c r="M1889" t="s">
        <v>10413</v>
      </c>
    </row>
    <row r="1890" spans="1:13" x14ac:dyDescent="0.35">
      <c r="A1890" t="s">
        <v>5702</v>
      </c>
      <c r="B1890">
        <v>85</v>
      </c>
      <c r="C1890">
        <v>23000000</v>
      </c>
      <c r="D1890">
        <v>86930411</v>
      </c>
      <c r="E1890" t="s">
        <v>26043</v>
      </c>
      <c r="F1890" t="s">
        <v>37</v>
      </c>
      <c r="G1890" t="s">
        <v>38</v>
      </c>
      <c r="H1890">
        <v>6.8</v>
      </c>
      <c r="I1890" t="s">
        <v>1671</v>
      </c>
      <c r="J1890" t="s">
        <v>27949</v>
      </c>
    </row>
    <row r="1891" spans="1:13" x14ac:dyDescent="0.35">
      <c r="A1891" t="s">
        <v>5495</v>
      </c>
      <c r="B1891">
        <v>98</v>
      </c>
      <c r="C1891">
        <v>23000000</v>
      </c>
      <c r="D1891">
        <v>53302314</v>
      </c>
      <c r="E1891" t="s">
        <v>26044</v>
      </c>
      <c r="F1891" t="s">
        <v>37</v>
      </c>
      <c r="G1891" t="s">
        <v>38</v>
      </c>
      <c r="H1891">
        <v>6.7</v>
      </c>
      <c r="I1891" t="s">
        <v>6403</v>
      </c>
      <c r="J1891" t="s">
        <v>10413</v>
      </c>
    </row>
    <row r="1892" spans="1:13" x14ac:dyDescent="0.35">
      <c r="A1892" t="s">
        <v>3401</v>
      </c>
      <c r="B1892">
        <v>101</v>
      </c>
      <c r="C1892">
        <v>12500000</v>
      </c>
      <c r="D1892">
        <v>40962534</v>
      </c>
      <c r="E1892" t="s">
        <v>26045</v>
      </c>
      <c r="F1892" t="s">
        <v>37</v>
      </c>
      <c r="G1892" t="s">
        <v>38</v>
      </c>
      <c r="H1892">
        <v>7.1</v>
      </c>
      <c r="I1892" t="s">
        <v>3409</v>
      </c>
    </row>
    <row r="1893" spans="1:13" x14ac:dyDescent="0.35">
      <c r="A1893" t="s">
        <v>1394</v>
      </c>
      <c r="B1893">
        <v>112</v>
      </c>
      <c r="C1893">
        <v>23000000</v>
      </c>
      <c r="D1893">
        <v>39235088</v>
      </c>
      <c r="E1893" t="s">
        <v>26046</v>
      </c>
      <c r="F1893" t="s">
        <v>37</v>
      </c>
      <c r="G1893" t="s">
        <v>38</v>
      </c>
      <c r="H1893">
        <v>7.1</v>
      </c>
      <c r="I1893" t="s">
        <v>6403</v>
      </c>
      <c r="J1893" t="s">
        <v>12332</v>
      </c>
    </row>
    <row r="1894" spans="1:13" x14ac:dyDescent="0.35">
      <c r="A1894" t="s">
        <v>1016</v>
      </c>
      <c r="B1894">
        <v>97</v>
      </c>
      <c r="C1894">
        <v>23000000</v>
      </c>
      <c r="D1894">
        <v>27338033</v>
      </c>
      <c r="E1894" t="s">
        <v>26047</v>
      </c>
      <c r="F1894" t="s">
        <v>37</v>
      </c>
      <c r="G1894" t="s">
        <v>38</v>
      </c>
      <c r="H1894">
        <v>6.1</v>
      </c>
      <c r="I1894" t="s">
        <v>1671</v>
      </c>
      <c r="J1894" t="s">
        <v>19711</v>
      </c>
    </row>
    <row r="1895" spans="1:13" x14ac:dyDescent="0.35">
      <c r="A1895" t="s">
        <v>1800</v>
      </c>
      <c r="B1895">
        <v>126</v>
      </c>
      <c r="C1895">
        <v>23000000</v>
      </c>
      <c r="D1895">
        <v>25556065</v>
      </c>
      <c r="E1895" t="s">
        <v>26048</v>
      </c>
      <c r="F1895" t="s">
        <v>37</v>
      </c>
      <c r="G1895" t="s">
        <v>38</v>
      </c>
      <c r="H1895">
        <v>8</v>
      </c>
      <c r="I1895" t="s">
        <v>3409</v>
      </c>
      <c r="J1895" t="s">
        <v>19711</v>
      </c>
      <c r="K1895" t="s">
        <v>12332</v>
      </c>
    </row>
    <row r="1896" spans="1:13" x14ac:dyDescent="0.35">
      <c r="A1896" t="s">
        <v>4423</v>
      </c>
      <c r="B1896">
        <v>97</v>
      </c>
      <c r="C1896">
        <v>23000000</v>
      </c>
      <c r="D1896">
        <v>21973182</v>
      </c>
      <c r="E1896" t="s">
        <v>26049</v>
      </c>
      <c r="F1896" t="s">
        <v>37</v>
      </c>
      <c r="G1896" t="s">
        <v>38</v>
      </c>
      <c r="H1896">
        <v>6.6</v>
      </c>
      <c r="I1896" t="s">
        <v>27947</v>
      </c>
      <c r="J1896" t="s">
        <v>10413</v>
      </c>
    </row>
    <row r="1897" spans="1:13" x14ac:dyDescent="0.35">
      <c r="A1897" t="s">
        <v>10240</v>
      </c>
      <c r="B1897">
        <v>100</v>
      </c>
      <c r="C1897">
        <v>25000000</v>
      </c>
      <c r="D1897">
        <v>4756</v>
      </c>
      <c r="E1897" t="s">
        <v>26050</v>
      </c>
      <c r="F1897" t="s">
        <v>37</v>
      </c>
      <c r="G1897" t="s">
        <v>56</v>
      </c>
      <c r="H1897">
        <v>5.4</v>
      </c>
      <c r="I1897" t="s">
        <v>953</v>
      </c>
      <c r="J1897" t="s">
        <v>18089</v>
      </c>
      <c r="K1897" t="s">
        <v>1266</v>
      </c>
    </row>
    <row r="1898" spans="1:13" x14ac:dyDescent="0.35">
      <c r="A1898" t="s">
        <v>4619</v>
      </c>
      <c r="B1898">
        <v>114</v>
      </c>
      <c r="C1898">
        <v>23000000</v>
      </c>
      <c r="D1898">
        <v>18653615</v>
      </c>
      <c r="E1898" t="s">
        <v>26051</v>
      </c>
      <c r="F1898" t="s">
        <v>37</v>
      </c>
      <c r="G1898" t="s">
        <v>38</v>
      </c>
      <c r="H1898">
        <v>6.1</v>
      </c>
      <c r="I1898" t="s">
        <v>1671</v>
      </c>
      <c r="J1898" t="s">
        <v>3409</v>
      </c>
    </row>
    <row r="1899" spans="1:13" x14ac:dyDescent="0.35">
      <c r="A1899" t="s">
        <v>10250</v>
      </c>
      <c r="B1899">
        <v>88</v>
      </c>
      <c r="C1899">
        <v>23000000</v>
      </c>
      <c r="D1899">
        <v>13019253</v>
      </c>
      <c r="E1899" t="s">
        <v>26052</v>
      </c>
      <c r="F1899" t="s">
        <v>37</v>
      </c>
      <c r="G1899" t="s">
        <v>38</v>
      </c>
      <c r="H1899">
        <v>5.6</v>
      </c>
      <c r="I1899" t="s">
        <v>1671</v>
      </c>
      <c r="J1899" t="s">
        <v>27949</v>
      </c>
    </row>
    <row r="1900" spans="1:13" x14ac:dyDescent="0.35">
      <c r="A1900" t="s">
        <v>1526</v>
      </c>
      <c r="B1900">
        <v>93</v>
      </c>
      <c r="C1900">
        <v>23000000</v>
      </c>
      <c r="D1900">
        <v>18934858</v>
      </c>
      <c r="E1900" t="s">
        <v>26053</v>
      </c>
      <c r="F1900" t="s">
        <v>37</v>
      </c>
      <c r="G1900" t="s">
        <v>7987</v>
      </c>
      <c r="H1900">
        <v>5.8</v>
      </c>
      <c r="I1900" t="s">
        <v>1325</v>
      </c>
      <c r="J1900" t="s">
        <v>10413</v>
      </c>
    </row>
    <row r="1901" spans="1:13" x14ac:dyDescent="0.35">
      <c r="A1901" t="s">
        <v>10259</v>
      </c>
      <c r="B1901">
        <v>92</v>
      </c>
      <c r="C1901">
        <v>23000000</v>
      </c>
      <c r="D1901">
        <v>20763013</v>
      </c>
      <c r="E1901" t="s">
        <v>26054</v>
      </c>
      <c r="F1901" t="s">
        <v>37</v>
      </c>
      <c r="G1901" t="s">
        <v>38</v>
      </c>
      <c r="H1901">
        <v>2.8</v>
      </c>
      <c r="I1901" t="s">
        <v>953</v>
      </c>
      <c r="J1901" t="s">
        <v>6403</v>
      </c>
      <c r="K1901" t="s">
        <v>10413</v>
      </c>
    </row>
    <row r="1902" spans="1:13" x14ac:dyDescent="0.35">
      <c r="A1902" t="s">
        <v>10265</v>
      </c>
      <c r="B1902">
        <v>98</v>
      </c>
      <c r="C1902">
        <v>23000000</v>
      </c>
      <c r="D1902">
        <v>12782508</v>
      </c>
      <c r="E1902" t="s">
        <v>26055</v>
      </c>
      <c r="F1902" t="s">
        <v>37</v>
      </c>
      <c r="G1902" t="s">
        <v>38</v>
      </c>
      <c r="H1902">
        <v>6.7</v>
      </c>
      <c r="I1902" t="s">
        <v>3409</v>
      </c>
    </row>
    <row r="1903" spans="1:13" x14ac:dyDescent="0.35">
      <c r="A1903" t="s">
        <v>10269</v>
      </c>
      <c r="B1903">
        <v>94</v>
      </c>
      <c r="C1903">
        <v>23000000</v>
      </c>
      <c r="D1903">
        <v>11508423</v>
      </c>
      <c r="E1903" t="s">
        <v>26056</v>
      </c>
      <c r="F1903" t="s">
        <v>37</v>
      </c>
      <c r="G1903" t="s">
        <v>38</v>
      </c>
      <c r="H1903">
        <v>5.0999999999999996</v>
      </c>
      <c r="I1903" t="s">
        <v>13307</v>
      </c>
      <c r="J1903" t="s">
        <v>1671</v>
      </c>
      <c r="K1903" t="s">
        <v>3409</v>
      </c>
      <c r="L1903" t="s">
        <v>18089</v>
      </c>
      <c r="M1903" t="s">
        <v>27948</v>
      </c>
    </row>
    <row r="1904" spans="1:13" x14ac:dyDescent="0.35">
      <c r="A1904" t="s">
        <v>5050</v>
      </c>
      <c r="B1904">
        <v>102</v>
      </c>
      <c r="C1904">
        <v>23000000</v>
      </c>
      <c r="D1904">
        <v>10660147</v>
      </c>
      <c r="E1904" t="s">
        <v>26057</v>
      </c>
      <c r="F1904" t="s">
        <v>37</v>
      </c>
      <c r="G1904" t="s">
        <v>56</v>
      </c>
      <c r="H1904">
        <v>7.2</v>
      </c>
      <c r="I1904" t="s">
        <v>3409</v>
      </c>
      <c r="J1904" t="s">
        <v>19711</v>
      </c>
    </row>
    <row r="1905" spans="1:13" x14ac:dyDescent="0.35">
      <c r="A1905" t="s">
        <v>5930</v>
      </c>
      <c r="B1905">
        <v>98</v>
      </c>
      <c r="C1905">
        <v>23000000</v>
      </c>
      <c r="D1905">
        <v>7434726</v>
      </c>
      <c r="E1905" t="s">
        <v>26058</v>
      </c>
      <c r="F1905" t="s">
        <v>37</v>
      </c>
      <c r="G1905" t="s">
        <v>38</v>
      </c>
      <c r="H1905">
        <v>6</v>
      </c>
      <c r="I1905" t="s">
        <v>1325</v>
      </c>
      <c r="J1905" t="s">
        <v>27949</v>
      </c>
      <c r="K1905" t="s">
        <v>3409</v>
      </c>
      <c r="L1905" t="s">
        <v>10413</v>
      </c>
      <c r="M1905" t="s">
        <v>15011</v>
      </c>
    </row>
    <row r="1906" spans="1:13" x14ac:dyDescent="0.35">
      <c r="A1906" t="s">
        <v>10287</v>
      </c>
      <c r="B1906">
        <v>111</v>
      </c>
      <c r="C1906">
        <v>19430000</v>
      </c>
      <c r="D1906">
        <v>6109075</v>
      </c>
      <c r="E1906" t="s">
        <v>26059</v>
      </c>
      <c r="F1906" t="s">
        <v>1464</v>
      </c>
      <c r="G1906" t="s">
        <v>1465</v>
      </c>
      <c r="H1906">
        <v>6.7</v>
      </c>
      <c r="I1906" t="s">
        <v>13307</v>
      </c>
      <c r="J1906" t="s">
        <v>3409</v>
      </c>
    </row>
    <row r="1907" spans="1:13" x14ac:dyDescent="0.35">
      <c r="A1907" t="s">
        <v>5647</v>
      </c>
      <c r="B1907">
        <v>100</v>
      </c>
      <c r="C1907">
        <v>23000000</v>
      </c>
      <c r="D1907">
        <v>2708188</v>
      </c>
      <c r="E1907" t="s">
        <v>26060</v>
      </c>
      <c r="F1907" t="s">
        <v>37</v>
      </c>
      <c r="G1907" t="s">
        <v>56</v>
      </c>
      <c r="H1907">
        <v>6.2</v>
      </c>
      <c r="I1907" t="s">
        <v>1671</v>
      </c>
      <c r="J1907" t="s">
        <v>3409</v>
      </c>
      <c r="K1907" t="s">
        <v>19711</v>
      </c>
    </row>
    <row r="1908" spans="1:13" x14ac:dyDescent="0.35">
      <c r="A1908" t="s">
        <v>10306</v>
      </c>
      <c r="B1908">
        <v>141</v>
      </c>
      <c r="C1908">
        <v>23000000</v>
      </c>
      <c r="D1908">
        <v>16123851</v>
      </c>
      <c r="E1908" t="s">
        <v>26061</v>
      </c>
      <c r="F1908" t="s">
        <v>37</v>
      </c>
      <c r="G1908" t="s">
        <v>38</v>
      </c>
      <c r="H1908">
        <v>6.2</v>
      </c>
      <c r="I1908" t="s">
        <v>3409</v>
      </c>
    </row>
    <row r="1909" spans="1:13" x14ac:dyDescent="0.35">
      <c r="A1909" t="s">
        <v>3523</v>
      </c>
      <c r="B1909">
        <v>114</v>
      </c>
      <c r="C1909">
        <v>25000000</v>
      </c>
      <c r="D1909">
        <v>71975611</v>
      </c>
      <c r="E1909">
        <v>1408</v>
      </c>
      <c r="F1909" t="s">
        <v>37</v>
      </c>
      <c r="G1909" t="s">
        <v>38</v>
      </c>
      <c r="H1909">
        <v>6.8</v>
      </c>
      <c r="I1909" t="s">
        <v>1266</v>
      </c>
      <c r="J1909" t="s">
        <v>6403</v>
      </c>
    </row>
    <row r="1910" spans="1:13" x14ac:dyDescent="0.35">
      <c r="A1910" t="s">
        <v>10325</v>
      </c>
      <c r="B1910">
        <v>96</v>
      </c>
      <c r="C1910">
        <v>22700000</v>
      </c>
      <c r="D1910">
        <v>38119483</v>
      </c>
      <c r="E1910" t="s">
        <v>26062</v>
      </c>
      <c r="F1910" t="s">
        <v>37</v>
      </c>
      <c r="G1910" t="s">
        <v>38</v>
      </c>
      <c r="H1910">
        <v>7.1</v>
      </c>
      <c r="I1910" t="s">
        <v>953</v>
      </c>
      <c r="J1910" t="s">
        <v>1671</v>
      </c>
      <c r="K1910" t="s">
        <v>12332</v>
      </c>
    </row>
    <row r="1911" spans="1:13" x14ac:dyDescent="0.35">
      <c r="A1911" t="s">
        <v>10332</v>
      </c>
      <c r="B1911">
        <v>111</v>
      </c>
      <c r="C1911">
        <v>22500000</v>
      </c>
      <c r="D1911">
        <v>4190530</v>
      </c>
      <c r="E1911" t="s">
        <v>26063</v>
      </c>
      <c r="F1911" t="s">
        <v>37</v>
      </c>
      <c r="G1911" t="s">
        <v>370</v>
      </c>
      <c r="H1911">
        <v>7.1</v>
      </c>
      <c r="I1911" t="s">
        <v>3409</v>
      </c>
      <c r="J1911" t="s">
        <v>25958</v>
      </c>
    </row>
    <row r="1912" spans="1:13" x14ac:dyDescent="0.35">
      <c r="A1912" t="s">
        <v>3129</v>
      </c>
      <c r="B1912">
        <v>127</v>
      </c>
      <c r="C1912">
        <v>22000000</v>
      </c>
      <c r="D1912">
        <v>217631306</v>
      </c>
      <c r="E1912" t="s">
        <v>26064</v>
      </c>
      <c r="F1912" t="s">
        <v>37</v>
      </c>
      <c r="G1912" t="s">
        <v>38</v>
      </c>
      <c r="H1912">
        <v>7</v>
      </c>
      <c r="I1912" t="s">
        <v>3409</v>
      </c>
      <c r="J1912" t="s">
        <v>1266</v>
      </c>
      <c r="K1912" t="s">
        <v>19711</v>
      </c>
      <c r="L1912" t="s">
        <v>10413</v>
      </c>
    </row>
    <row r="1913" spans="1:13" x14ac:dyDescent="0.35">
      <c r="A1913" t="s">
        <v>3494</v>
      </c>
      <c r="B1913">
        <v>107</v>
      </c>
      <c r="C1913">
        <v>23000000</v>
      </c>
      <c r="D1913">
        <v>176483808</v>
      </c>
      <c r="E1913" t="s">
        <v>26065</v>
      </c>
      <c r="F1913" t="s">
        <v>37</v>
      </c>
      <c r="G1913" t="s">
        <v>38</v>
      </c>
      <c r="H1913">
        <v>7.1</v>
      </c>
      <c r="I1913" t="s">
        <v>1671</v>
      </c>
      <c r="J1913" t="s">
        <v>19711</v>
      </c>
    </row>
    <row r="1914" spans="1:13" x14ac:dyDescent="0.35">
      <c r="A1914" t="s">
        <v>4203</v>
      </c>
      <c r="B1914">
        <v>97</v>
      </c>
      <c r="C1914">
        <v>22000000</v>
      </c>
      <c r="D1914">
        <v>144833357</v>
      </c>
      <c r="E1914" t="s">
        <v>26066</v>
      </c>
      <c r="F1914" t="s">
        <v>37</v>
      </c>
      <c r="G1914" t="s">
        <v>38</v>
      </c>
      <c r="H1914">
        <v>6.4</v>
      </c>
      <c r="I1914" t="s">
        <v>1671</v>
      </c>
      <c r="J1914" t="s">
        <v>3409</v>
      </c>
      <c r="K1914" t="s">
        <v>18089</v>
      </c>
      <c r="L1914" t="s">
        <v>1266</v>
      </c>
    </row>
    <row r="1915" spans="1:13" x14ac:dyDescent="0.35">
      <c r="A1915" t="s">
        <v>2054</v>
      </c>
      <c r="B1915">
        <v>127</v>
      </c>
      <c r="C1915">
        <v>20000000</v>
      </c>
      <c r="D1915">
        <v>75597042</v>
      </c>
      <c r="E1915" t="s">
        <v>26067</v>
      </c>
      <c r="F1915" t="s">
        <v>37</v>
      </c>
      <c r="G1915" t="s">
        <v>38</v>
      </c>
      <c r="H1915">
        <v>7</v>
      </c>
      <c r="I1915" t="s">
        <v>3409</v>
      </c>
      <c r="J1915" t="s">
        <v>18089</v>
      </c>
      <c r="K1915" t="s">
        <v>27948</v>
      </c>
    </row>
    <row r="1916" spans="1:13" x14ac:dyDescent="0.35">
      <c r="A1916" t="s">
        <v>5133</v>
      </c>
      <c r="B1916">
        <v>110</v>
      </c>
      <c r="C1916">
        <v>22000000</v>
      </c>
      <c r="D1916">
        <v>90636983</v>
      </c>
      <c r="E1916" t="s">
        <v>26068</v>
      </c>
      <c r="F1916" t="s">
        <v>37</v>
      </c>
      <c r="G1916" t="s">
        <v>38</v>
      </c>
      <c r="H1916">
        <v>6.2</v>
      </c>
      <c r="I1916" t="s">
        <v>1671</v>
      </c>
      <c r="J1916" t="s">
        <v>18089</v>
      </c>
      <c r="K1916" t="s">
        <v>27948</v>
      </c>
    </row>
    <row r="1917" spans="1:13" x14ac:dyDescent="0.35">
      <c r="A1917" t="s">
        <v>3694</v>
      </c>
      <c r="B1917">
        <v>135</v>
      </c>
      <c r="C1917">
        <v>35000000</v>
      </c>
      <c r="D1917">
        <v>70960517</v>
      </c>
      <c r="E1917" t="s">
        <v>26069</v>
      </c>
      <c r="F1917" t="s">
        <v>37</v>
      </c>
      <c r="G1917" t="s">
        <v>38</v>
      </c>
      <c r="H1917">
        <v>7.5</v>
      </c>
      <c r="I1917" t="s">
        <v>3409</v>
      </c>
      <c r="J1917" t="s">
        <v>19711</v>
      </c>
    </row>
    <row r="1918" spans="1:13" x14ac:dyDescent="0.35">
      <c r="A1918" t="s">
        <v>7427</v>
      </c>
      <c r="B1918">
        <v>84</v>
      </c>
      <c r="C1918">
        <v>22000000</v>
      </c>
      <c r="D1918">
        <v>55762229</v>
      </c>
      <c r="E1918" t="s">
        <v>26070</v>
      </c>
      <c r="F1918" t="s">
        <v>37</v>
      </c>
      <c r="G1918" t="s">
        <v>38</v>
      </c>
      <c r="H1918">
        <v>4.8</v>
      </c>
      <c r="I1918" t="s">
        <v>1671</v>
      </c>
      <c r="J1918" t="s">
        <v>12332</v>
      </c>
    </row>
    <row r="1919" spans="1:13" x14ac:dyDescent="0.35">
      <c r="A1919" t="s">
        <v>7635</v>
      </c>
      <c r="B1919">
        <v>122</v>
      </c>
      <c r="C1919">
        <v>22000000</v>
      </c>
      <c r="D1919">
        <v>54235441</v>
      </c>
      <c r="E1919" t="s">
        <v>26071</v>
      </c>
      <c r="F1919" t="s">
        <v>37</v>
      </c>
      <c r="G1919" t="s">
        <v>38</v>
      </c>
      <c r="H1919">
        <v>7.3</v>
      </c>
      <c r="I1919" t="s">
        <v>1671</v>
      </c>
      <c r="J1919" t="s">
        <v>3409</v>
      </c>
    </row>
    <row r="1920" spans="1:13" x14ac:dyDescent="0.35">
      <c r="A1920" t="s">
        <v>6704</v>
      </c>
      <c r="B1920">
        <v>114</v>
      </c>
      <c r="C1920">
        <v>22000000</v>
      </c>
      <c r="D1920">
        <v>50728000</v>
      </c>
      <c r="E1920" t="s">
        <v>26072</v>
      </c>
      <c r="F1920" t="s">
        <v>37</v>
      </c>
      <c r="G1920" t="s">
        <v>38</v>
      </c>
      <c r="H1920">
        <v>5.8</v>
      </c>
      <c r="I1920" t="s">
        <v>1325</v>
      </c>
      <c r="J1920" t="s">
        <v>27949</v>
      </c>
      <c r="K1920" t="s">
        <v>3409</v>
      </c>
      <c r="L1920" t="s">
        <v>27947</v>
      </c>
      <c r="M1920" t="s">
        <v>10413</v>
      </c>
    </row>
    <row r="1921" spans="1:12" x14ac:dyDescent="0.35">
      <c r="A1921" t="s">
        <v>10377</v>
      </c>
      <c r="B1921">
        <v>132</v>
      </c>
      <c r="C1921">
        <v>22000000</v>
      </c>
      <c r="D1921">
        <v>40270895</v>
      </c>
      <c r="E1921" t="s">
        <v>26073</v>
      </c>
      <c r="F1921" t="s">
        <v>37</v>
      </c>
      <c r="G1921" t="s">
        <v>38</v>
      </c>
      <c r="H1921">
        <v>7.6</v>
      </c>
      <c r="I1921" t="s">
        <v>3409</v>
      </c>
    </row>
    <row r="1922" spans="1:12" x14ac:dyDescent="0.35">
      <c r="A1922" t="s">
        <v>10381</v>
      </c>
      <c r="B1922">
        <v>170</v>
      </c>
      <c r="C1922">
        <v>22000000</v>
      </c>
      <c r="D1922">
        <v>59696176</v>
      </c>
      <c r="E1922" t="s">
        <v>26074</v>
      </c>
      <c r="F1922" t="s">
        <v>37</v>
      </c>
      <c r="G1922" t="s">
        <v>38</v>
      </c>
      <c r="H1922">
        <v>5.6</v>
      </c>
      <c r="I1922" t="s">
        <v>13307</v>
      </c>
      <c r="J1922" t="s">
        <v>3409</v>
      </c>
      <c r="K1922" t="s">
        <v>22704</v>
      </c>
    </row>
    <row r="1923" spans="1:12" x14ac:dyDescent="0.35">
      <c r="A1923" t="s">
        <v>1617</v>
      </c>
      <c r="B1923">
        <v>133</v>
      </c>
      <c r="C1923">
        <v>22000000</v>
      </c>
      <c r="D1923">
        <v>51483949</v>
      </c>
      <c r="E1923" t="s">
        <v>26075</v>
      </c>
      <c r="F1923" t="s">
        <v>37</v>
      </c>
      <c r="G1923" t="s">
        <v>56</v>
      </c>
      <c r="H1923">
        <v>7</v>
      </c>
      <c r="I1923" t="s">
        <v>1325</v>
      </c>
      <c r="J1923" t="s">
        <v>1266</v>
      </c>
      <c r="K1923" t="s">
        <v>10413</v>
      </c>
    </row>
    <row r="1924" spans="1:12" x14ac:dyDescent="0.35">
      <c r="A1924" t="s">
        <v>3523</v>
      </c>
      <c r="B1924">
        <v>112</v>
      </c>
      <c r="C1924">
        <v>22000000</v>
      </c>
      <c r="D1924">
        <v>36020063</v>
      </c>
      <c r="E1924" t="s">
        <v>26076</v>
      </c>
      <c r="F1924" t="s">
        <v>37</v>
      </c>
      <c r="G1924" t="s">
        <v>38</v>
      </c>
      <c r="H1924">
        <v>6.6</v>
      </c>
      <c r="I1924" t="s">
        <v>3409</v>
      </c>
      <c r="J1924" t="s">
        <v>10413</v>
      </c>
    </row>
    <row r="1925" spans="1:12" x14ac:dyDescent="0.35">
      <c r="A1925" t="s">
        <v>1526</v>
      </c>
      <c r="B1925">
        <v>108</v>
      </c>
      <c r="C1925">
        <v>21000000</v>
      </c>
      <c r="D1925">
        <v>33313582</v>
      </c>
      <c r="E1925" t="s">
        <v>26077</v>
      </c>
      <c r="F1925" t="s">
        <v>37</v>
      </c>
      <c r="G1925" t="s">
        <v>38</v>
      </c>
      <c r="H1925">
        <v>6.5</v>
      </c>
      <c r="I1925" t="s">
        <v>1671</v>
      </c>
      <c r="J1925" t="s">
        <v>27949</v>
      </c>
      <c r="K1925" t="s">
        <v>3409</v>
      </c>
      <c r="L1925" t="s">
        <v>10413</v>
      </c>
    </row>
    <row r="1926" spans="1:12" x14ac:dyDescent="0.35">
      <c r="A1926" t="s">
        <v>8807</v>
      </c>
      <c r="B1926">
        <v>115</v>
      </c>
      <c r="C1926">
        <v>22000000</v>
      </c>
      <c r="D1926">
        <v>25842000</v>
      </c>
      <c r="E1926" t="s">
        <v>26078</v>
      </c>
      <c r="F1926" t="s">
        <v>37</v>
      </c>
      <c r="G1926" t="s">
        <v>56</v>
      </c>
      <c r="H1926">
        <v>7.4</v>
      </c>
      <c r="I1926" t="s">
        <v>13307</v>
      </c>
      <c r="J1926" t="s">
        <v>3409</v>
      </c>
      <c r="K1926" t="s">
        <v>19711</v>
      </c>
    </row>
    <row r="1927" spans="1:12" x14ac:dyDescent="0.35">
      <c r="A1927" t="s">
        <v>10401</v>
      </c>
      <c r="B1927">
        <v>83</v>
      </c>
      <c r="C1927">
        <v>22000000</v>
      </c>
      <c r="D1927">
        <v>22264487</v>
      </c>
      <c r="E1927" t="s">
        <v>26079</v>
      </c>
      <c r="F1927" t="s">
        <v>37</v>
      </c>
      <c r="G1927" t="s">
        <v>38</v>
      </c>
      <c r="H1927">
        <v>4.5999999999999996</v>
      </c>
      <c r="I1927" t="s">
        <v>1671</v>
      </c>
    </row>
    <row r="1928" spans="1:12" x14ac:dyDescent="0.35">
      <c r="A1928" t="s">
        <v>7754</v>
      </c>
      <c r="B1928">
        <v>105</v>
      </c>
      <c r="C1928">
        <v>26000000</v>
      </c>
      <c r="D1928">
        <v>30659817</v>
      </c>
      <c r="E1928" t="s">
        <v>26080</v>
      </c>
      <c r="F1928" t="s">
        <v>37</v>
      </c>
      <c r="G1928" t="s">
        <v>38</v>
      </c>
      <c r="H1928">
        <v>6.4</v>
      </c>
      <c r="I1928" t="s">
        <v>1671</v>
      </c>
      <c r="J1928" t="s">
        <v>3409</v>
      </c>
    </row>
    <row r="1929" spans="1:12" x14ac:dyDescent="0.35">
      <c r="A1929" t="s">
        <v>2178</v>
      </c>
      <c r="B1929">
        <v>96</v>
      </c>
      <c r="C1929">
        <v>22000000</v>
      </c>
      <c r="D1929">
        <v>19351569</v>
      </c>
      <c r="E1929" t="s">
        <v>26081</v>
      </c>
      <c r="F1929" t="s">
        <v>37</v>
      </c>
      <c r="G1929" t="s">
        <v>38</v>
      </c>
      <c r="H1929">
        <v>5.9</v>
      </c>
      <c r="I1929" t="s">
        <v>1671</v>
      </c>
      <c r="J1929" t="s">
        <v>27949</v>
      </c>
      <c r="K1929" t="s">
        <v>19711</v>
      </c>
    </row>
    <row r="1930" spans="1:12" x14ac:dyDescent="0.35">
      <c r="A1930" t="s">
        <v>935</v>
      </c>
      <c r="B1930">
        <v>94</v>
      </c>
      <c r="C1930">
        <v>22000000</v>
      </c>
      <c r="D1930">
        <v>49002815</v>
      </c>
      <c r="E1930" t="s">
        <v>26082</v>
      </c>
      <c r="F1930" t="s">
        <v>37</v>
      </c>
      <c r="G1930" t="s">
        <v>38</v>
      </c>
      <c r="H1930">
        <v>6.4</v>
      </c>
      <c r="I1930" t="s">
        <v>1671</v>
      </c>
      <c r="J1930" t="s">
        <v>18089</v>
      </c>
    </row>
    <row r="1931" spans="1:12" x14ac:dyDescent="0.35">
      <c r="A1931" t="s">
        <v>5076</v>
      </c>
      <c r="B1931">
        <v>142</v>
      </c>
      <c r="C1931">
        <v>22000000</v>
      </c>
      <c r="D1931">
        <v>19283782</v>
      </c>
      <c r="E1931" t="s">
        <v>26083</v>
      </c>
      <c r="F1931" t="s">
        <v>37</v>
      </c>
      <c r="G1931" t="s">
        <v>38</v>
      </c>
      <c r="H1931">
        <v>6.6</v>
      </c>
      <c r="I1931" t="s">
        <v>27949</v>
      </c>
      <c r="J1931" t="s">
        <v>3409</v>
      </c>
      <c r="K1931" t="s">
        <v>19711</v>
      </c>
      <c r="L1931" t="s">
        <v>10413</v>
      </c>
    </row>
    <row r="1932" spans="1:12" x14ac:dyDescent="0.35">
      <c r="A1932" t="s">
        <v>7134</v>
      </c>
      <c r="B1932">
        <v>104</v>
      </c>
      <c r="C1932">
        <v>22000000</v>
      </c>
      <c r="D1932">
        <v>30059386</v>
      </c>
      <c r="E1932" t="s">
        <v>26084</v>
      </c>
      <c r="F1932" t="s">
        <v>37</v>
      </c>
      <c r="G1932" t="s">
        <v>38</v>
      </c>
      <c r="H1932">
        <v>6.9</v>
      </c>
      <c r="I1932" t="s">
        <v>1671</v>
      </c>
    </row>
    <row r="1933" spans="1:12" x14ac:dyDescent="0.35">
      <c r="A1933" t="s">
        <v>10435</v>
      </c>
      <c r="B1933">
        <v>106</v>
      </c>
      <c r="C1933">
        <v>30000000</v>
      </c>
      <c r="D1933">
        <v>17951431</v>
      </c>
      <c r="E1933" t="s">
        <v>26085</v>
      </c>
      <c r="F1933" t="s">
        <v>37</v>
      </c>
      <c r="G1933" t="s">
        <v>38</v>
      </c>
      <c r="H1933">
        <v>5.8</v>
      </c>
      <c r="I1933" t="s">
        <v>27949</v>
      </c>
      <c r="J1933" t="s">
        <v>3409</v>
      </c>
      <c r="K1933" t="s">
        <v>27947</v>
      </c>
      <c r="L1933" t="s">
        <v>10413</v>
      </c>
    </row>
    <row r="1934" spans="1:12" x14ac:dyDescent="0.35">
      <c r="A1934" t="s">
        <v>7113</v>
      </c>
      <c r="B1934">
        <v>106</v>
      </c>
      <c r="C1934">
        <v>22000000</v>
      </c>
      <c r="D1934">
        <v>29997095</v>
      </c>
      <c r="E1934" t="s">
        <v>26086</v>
      </c>
      <c r="F1934" t="s">
        <v>37</v>
      </c>
      <c r="G1934" t="s">
        <v>56</v>
      </c>
      <c r="H1934">
        <v>6.4</v>
      </c>
      <c r="I1934" t="s">
        <v>1671</v>
      </c>
      <c r="J1934" t="s">
        <v>27947</v>
      </c>
    </row>
    <row r="1935" spans="1:12" x14ac:dyDescent="0.35">
      <c r="A1935" t="s">
        <v>10444</v>
      </c>
      <c r="B1935">
        <v>98</v>
      </c>
      <c r="C1935">
        <v>22000000</v>
      </c>
      <c r="D1935">
        <v>14252830</v>
      </c>
      <c r="E1935" t="s">
        <v>26087</v>
      </c>
      <c r="F1935" t="s">
        <v>37</v>
      </c>
      <c r="G1935" t="s">
        <v>268</v>
      </c>
      <c r="H1935">
        <v>5.3</v>
      </c>
      <c r="I1935" t="s">
        <v>1671</v>
      </c>
      <c r="J1935" t="s">
        <v>17378</v>
      </c>
    </row>
    <row r="1936" spans="1:12" x14ac:dyDescent="0.35">
      <c r="A1936" t="s">
        <v>5164</v>
      </c>
      <c r="B1936">
        <v>100</v>
      </c>
      <c r="C1936">
        <v>22000000</v>
      </c>
      <c r="D1936">
        <v>19783777</v>
      </c>
      <c r="E1936" t="s">
        <v>26088</v>
      </c>
      <c r="F1936" t="s">
        <v>37</v>
      </c>
      <c r="G1936" t="s">
        <v>38</v>
      </c>
      <c r="H1936">
        <v>6.5</v>
      </c>
      <c r="I1936" t="s">
        <v>1325</v>
      </c>
      <c r="J1936" t="s">
        <v>27949</v>
      </c>
      <c r="K1936" t="s">
        <v>3409</v>
      </c>
      <c r="L1936" t="s">
        <v>10413</v>
      </c>
    </row>
    <row r="1937" spans="1:13" x14ac:dyDescent="0.35">
      <c r="A1937" t="s">
        <v>10453</v>
      </c>
      <c r="B1937">
        <v>95</v>
      </c>
      <c r="C1937">
        <v>22000000</v>
      </c>
      <c r="D1937">
        <v>13555988</v>
      </c>
      <c r="E1937" t="s">
        <v>26089</v>
      </c>
      <c r="F1937" t="s">
        <v>37</v>
      </c>
      <c r="G1937" t="s">
        <v>767</v>
      </c>
      <c r="H1937">
        <v>5.7</v>
      </c>
      <c r="I1937" t="s">
        <v>953</v>
      </c>
      <c r="J1937" t="s">
        <v>1671</v>
      </c>
      <c r="K1937" t="s">
        <v>18089</v>
      </c>
      <c r="L1937" t="s">
        <v>1266</v>
      </c>
    </row>
    <row r="1938" spans="1:13" x14ac:dyDescent="0.35">
      <c r="A1938" t="s">
        <v>4166</v>
      </c>
      <c r="B1938">
        <v>107</v>
      </c>
      <c r="C1938">
        <v>22000000</v>
      </c>
      <c r="D1938">
        <v>12784713</v>
      </c>
      <c r="E1938" t="s">
        <v>26090</v>
      </c>
      <c r="F1938" t="s">
        <v>37</v>
      </c>
      <c r="G1938" t="s">
        <v>38</v>
      </c>
      <c r="H1938">
        <v>6.7</v>
      </c>
      <c r="I1938" t="s">
        <v>1671</v>
      </c>
    </row>
    <row r="1939" spans="1:13" x14ac:dyDescent="0.35">
      <c r="A1939" t="s">
        <v>10460</v>
      </c>
      <c r="B1939">
        <v>104</v>
      </c>
      <c r="C1939">
        <v>23500000</v>
      </c>
      <c r="D1939">
        <v>10696210</v>
      </c>
      <c r="E1939" t="s">
        <v>26091</v>
      </c>
      <c r="F1939" t="s">
        <v>37</v>
      </c>
      <c r="G1939" t="s">
        <v>38</v>
      </c>
      <c r="H1939">
        <v>3.9</v>
      </c>
      <c r="I1939" t="s">
        <v>1325</v>
      </c>
      <c r="J1939" t="s">
        <v>27949</v>
      </c>
      <c r="K1939" t="s">
        <v>12332</v>
      </c>
      <c r="L1939" t="s">
        <v>10413</v>
      </c>
    </row>
    <row r="1940" spans="1:13" x14ac:dyDescent="0.35">
      <c r="A1940" t="s">
        <v>10464</v>
      </c>
      <c r="B1940">
        <v>104</v>
      </c>
      <c r="C1940">
        <v>22000000</v>
      </c>
      <c r="D1940">
        <v>5974653</v>
      </c>
      <c r="E1940" t="s">
        <v>26092</v>
      </c>
      <c r="F1940" t="s">
        <v>37</v>
      </c>
      <c r="G1940" t="s">
        <v>38</v>
      </c>
      <c r="H1940">
        <v>4.0999999999999996</v>
      </c>
      <c r="I1940" t="s">
        <v>1325</v>
      </c>
      <c r="J1940" t="s">
        <v>953</v>
      </c>
      <c r="K1940" t="s">
        <v>1266</v>
      </c>
      <c r="L1940" t="s">
        <v>12332</v>
      </c>
      <c r="M1940" t="s">
        <v>10413</v>
      </c>
    </row>
    <row r="1941" spans="1:13" x14ac:dyDescent="0.35">
      <c r="A1941" t="s">
        <v>10468</v>
      </c>
      <c r="B1941">
        <v>143</v>
      </c>
      <c r="C1941">
        <v>25000000</v>
      </c>
      <c r="D1941">
        <v>5000000</v>
      </c>
      <c r="E1941" t="s">
        <v>26093</v>
      </c>
      <c r="F1941" t="s">
        <v>37</v>
      </c>
      <c r="G1941" t="s">
        <v>38</v>
      </c>
      <c r="H1941">
        <v>6.2</v>
      </c>
      <c r="I1941" t="s">
        <v>1671</v>
      </c>
      <c r="J1941" t="s">
        <v>3409</v>
      </c>
      <c r="K1941" t="s">
        <v>17378</v>
      </c>
      <c r="L1941" t="s">
        <v>19711</v>
      </c>
      <c r="M1941" t="s">
        <v>25958</v>
      </c>
    </row>
    <row r="1942" spans="1:13" x14ac:dyDescent="0.35">
      <c r="A1942" t="s">
        <v>7498</v>
      </c>
      <c r="B1942">
        <v>77</v>
      </c>
      <c r="C1942">
        <v>22000000</v>
      </c>
      <c r="D1942">
        <v>9694105</v>
      </c>
      <c r="E1942" t="s">
        <v>26094</v>
      </c>
      <c r="F1942" t="s">
        <v>37</v>
      </c>
      <c r="G1942" t="s">
        <v>38</v>
      </c>
      <c r="H1942">
        <v>3.8</v>
      </c>
      <c r="I1942" t="s">
        <v>1671</v>
      </c>
      <c r="J1942" t="s">
        <v>18089</v>
      </c>
      <c r="K1942" t="s">
        <v>19711</v>
      </c>
    </row>
    <row r="1943" spans="1:13" x14ac:dyDescent="0.35">
      <c r="A1943" t="s">
        <v>9043</v>
      </c>
      <c r="B1943">
        <v>96</v>
      </c>
      <c r="C1943">
        <v>25000000</v>
      </c>
      <c r="D1943">
        <v>16027866</v>
      </c>
      <c r="E1943" t="s">
        <v>26095</v>
      </c>
      <c r="F1943" t="s">
        <v>37</v>
      </c>
      <c r="G1943" t="s">
        <v>1465</v>
      </c>
      <c r="H1943">
        <v>5.0999999999999996</v>
      </c>
      <c r="I1943" t="s">
        <v>1325</v>
      </c>
      <c r="J1943" t="s">
        <v>27949</v>
      </c>
      <c r="K1943" t="s">
        <v>10413</v>
      </c>
    </row>
    <row r="1944" spans="1:13" x14ac:dyDescent="0.35">
      <c r="A1944" t="s">
        <v>1304</v>
      </c>
      <c r="B1944">
        <v>145</v>
      </c>
      <c r="C1944">
        <v>21000000</v>
      </c>
      <c r="D1944">
        <v>4398392</v>
      </c>
      <c r="E1944" t="s">
        <v>26096</v>
      </c>
      <c r="F1944" t="s">
        <v>10490</v>
      </c>
      <c r="G1944" t="s">
        <v>10491</v>
      </c>
      <c r="H1944">
        <v>7.8</v>
      </c>
      <c r="I1944" t="s">
        <v>3409</v>
      </c>
      <c r="J1944" t="s">
        <v>10413</v>
      </c>
      <c r="K1944" t="s">
        <v>25958</v>
      </c>
    </row>
    <row r="1945" spans="1:13" x14ac:dyDescent="0.35">
      <c r="A1945" t="s">
        <v>10492</v>
      </c>
      <c r="B1945">
        <v>116</v>
      </c>
      <c r="C1945">
        <v>22000000</v>
      </c>
      <c r="D1945">
        <v>1050445</v>
      </c>
      <c r="E1945" t="s">
        <v>26097</v>
      </c>
      <c r="F1945" t="s">
        <v>1464</v>
      </c>
      <c r="G1945" t="s">
        <v>1465</v>
      </c>
      <c r="H1945">
        <v>7.8</v>
      </c>
      <c r="I1945" t="s">
        <v>3409</v>
      </c>
      <c r="J1945" t="s">
        <v>22704</v>
      </c>
      <c r="K1945" t="s">
        <v>17378</v>
      </c>
      <c r="L1945" t="s">
        <v>19711</v>
      </c>
      <c r="M1945" t="s">
        <v>25958</v>
      </c>
    </row>
    <row r="1946" spans="1:13" x14ac:dyDescent="0.35">
      <c r="A1946" t="s">
        <v>10497</v>
      </c>
      <c r="B1946">
        <v>100</v>
      </c>
      <c r="C1946">
        <v>2000000</v>
      </c>
      <c r="D1946">
        <v>13746550</v>
      </c>
      <c r="E1946" t="s">
        <v>26098</v>
      </c>
      <c r="F1946" t="s">
        <v>37</v>
      </c>
      <c r="G1946" t="s">
        <v>38</v>
      </c>
      <c r="H1946">
        <v>6.1</v>
      </c>
      <c r="I1946" t="s">
        <v>1325</v>
      </c>
      <c r="J1946" t="s">
        <v>1671</v>
      </c>
      <c r="K1946" t="s">
        <v>19711</v>
      </c>
    </row>
    <row r="1947" spans="1:13" x14ac:dyDescent="0.35">
      <c r="A1947" t="s">
        <v>9089</v>
      </c>
      <c r="B1947">
        <v>104</v>
      </c>
      <c r="C1947">
        <v>22000000</v>
      </c>
      <c r="D1947">
        <v>20668843</v>
      </c>
      <c r="E1947" t="s">
        <v>26099</v>
      </c>
      <c r="F1947" t="s">
        <v>37</v>
      </c>
      <c r="G1947" t="s">
        <v>38</v>
      </c>
      <c r="H1947">
        <v>5.8</v>
      </c>
      <c r="I1947" t="s">
        <v>1671</v>
      </c>
      <c r="J1947" t="s">
        <v>27949</v>
      </c>
      <c r="K1947" t="s">
        <v>10413</v>
      </c>
    </row>
    <row r="1948" spans="1:13" x14ac:dyDescent="0.35">
      <c r="A1948" t="s">
        <v>10505</v>
      </c>
      <c r="B1948">
        <v>92</v>
      </c>
      <c r="C1948">
        <v>22000000</v>
      </c>
      <c r="D1948">
        <v>2963012</v>
      </c>
      <c r="E1948" t="s">
        <v>26100</v>
      </c>
      <c r="F1948" t="s">
        <v>37</v>
      </c>
      <c r="G1948" t="s">
        <v>56</v>
      </c>
      <c r="H1948">
        <v>6.3</v>
      </c>
      <c r="I1948" t="s">
        <v>3409</v>
      </c>
      <c r="J1948" t="s">
        <v>27947</v>
      </c>
      <c r="K1948" t="s">
        <v>10413</v>
      </c>
    </row>
    <row r="1949" spans="1:13" x14ac:dyDescent="0.35">
      <c r="A1949" t="s">
        <v>10516</v>
      </c>
      <c r="B1949">
        <v>105</v>
      </c>
      <c r="C1949">
        <v>22000000</v>
      </c>
      <c r="D1949">
        <v>1796024</v>
      </c>
      <c r="E1949" t="s">
        <v>26101</v>
      </c>
      <c r="F1949" t="s">
        <v>37</v>
      </c>
      <c r="G1949" t="s">
        <v>38</v>
      </c>
      <c r="H1949">
        <v>5.4</v>
      </c>
      <c r="I1949" t="s">
        <v>3409</v>
      </c>
      <c r="J1949" t="s">
        <v>10413</v>
      </c>
    </row>
    <row r="1950" spans="1:13" x14ac:dyDescent="0.35">
      <c r="A1950" t="s">
        <v>8712</v>
      </c>
      <c r="B1950">
        <v>120</v>
      </c>
      <c r="C1950">
        <v>16000000</v>
      </c>
      <c r="D1950">
        <v>634277</v>
      </c>
      <c r="E1950" t="s">
        <v>26102</v>
      </c>
      <c r="F1950" t="s">
        <v>1464</v>
      </c>
      <c r="G1950" t="s">
        <v>1465</v>
      </c>
      <c r="H1950">
        <v>7.3</v>
      </c>
      <c r="I1950" t="s">
        <v>1671</v>
      </c>
      <c r="J1950" t="s">
        <v>22704</v>
      </c>
    </row>
    <row r="1951" spans="1:13" x14ac:dyDescent="0.35">
      <c r="A1951" t="s">
        <v>4893</v>
      </c>
      <c r="B1951">
        <v>116</v>
      </c>
      <c r="C1951">
        <v>22000000</v>
      </c>
      <c r="D1951">
        <v>11326836</v>
      </c>
      <c r="E1951" t="s">
        <v>26103</v>
      </c>
      <c r="F1951" t="s">
        <v>37</v>
      </c>
      <c r="G1951" t="s">
        <v>38</v>
      </c>
      <c r="H1951">
        <v>6.8</v>
      </c>
      <c r="I1951" t="s">
        <v>27949</v>
      </c>
      <c r="J1951" t="s">
        <v>3409</v>
      </c>
      <c r="K1951" t="s">
        <v>10413</v>
      </c>
    </row>
    <row r="1952" spans="1:13" x14ac:dyDescent="0.35">
      <c r="A1952" t="s">
        <v>1318</v>
      </c>
      <c r="B1952">
        <v>119</v>
      </c>
      <c r="C1952">
        <v>25000000</v>
      </c>
      <c r="D1952">
        <v>49024969</v>
      </c>
      <c r="E1952" t="s">
        <v>26104</v>
      </c>
      <c r="F1952" t="s">
        <v>37</v>
      </c>
      <c r="G1952" t="s">
        <v>38</v>
      </c>
      <c r="H1952">
        <v>7.3</v>
      </c>
      <c r="I1952" t="s">
        <v>27949</v>
      </c>
      <c r="J1952" t="s">
        <v>3409</v>
      </c>
      <c r="K1952" t="s">
        <v>27947</v>
      </c>
      <c r="L1952" t="s">
        <v>10413</v>
      </c>
    </row>
    <row r="1953" spans="1:14" x14ac:dyDescent="0.35">
      <c r="A1953" t="s">
        <v>2467</v>
      </c>
      <c r="B1953">
        <v>101</v>
      </c>
      <c r="C1953">
        <v>21500000</v>
      </c>
      <c r="D1953">
        <v>22294341</v>
      </c>
      <c r="E1953" t="s">
        <v>26105</v>
      </c>
      <c r="F1953" t="s">
        <v>37</v>
      </c>
      <c r="G1953" t="s">
        <v>38</v>
      </c>
      <c r="H1953">
        <v>6.5</v>
      </c>
      <c r="I1953" t="s">
        <v>953</v>
      </c>
      <c r="J1953" t="s">
        <v>1671</v>
      </c>
    </row>
    <row r="1954" spans="1:14" x14ac:dyDescent="0.35">
      <c r="A1954" t="s">
        <v>6131</v>
      </c>
      <c r="B1954">
        <v>117</v>
      </c>
      <c r="C1954">
        <v>21500000</v>
      </c>
      <c r="D1954">
        <v>24362501</v>
      </c>
      <c r="E1954" t="s">
        <v>26106</v>
      </c>
      <c r="F1954" t="s">
        <v>37</v>
      </c>
      <c r="G1954" t="s">
        <v>38</v>
      </c>
      <c r="H1954">
        <v>7.2</v>
      </c>
      <c r="I1954" t="s">
        <v>27949</v>
      </c>
      <c r="J1954" t="s">
        <v>3409</v>
      </c>
      <c r="K1954" t="s">
        <v>10413</v>
      </c>
    </row>
    <row r="1955" spans="1:14" x14ac:dyDescent="0.35">
      <c r="A1955" t="s">
        <v>4003</v>
      </c>
      <c r="B1955">
        <v>112</v>
      </c>
      <c r="C1955">
        <v>17000000</v>
      </c>
      <c r="D1955">
        <v>16684352</v>
      </c>
      <c r="E1955" t="s">
        <v>26107</v>
      </c>
      <c r="F1955" t="s">
        <v>37</v>
      </c>
      <c r="G1955" t="s">
        <v>38</v>
      </c>
      <c r="H1955">
        <v>6.3</v>
      </c>
      <c r="I1955" t="s">
        <v>1671</v>
      </c>
      <c r="J1955" t="s">
        <v>19711</v>
      </c>
    </row>
    <row r="1956" spans="1:14" x14ac:dyDescent="0.35">
      <c r="A1956" t="s">
        <v>3694</v>
      </c>
      <c r="B1956">
        <v>136</v>
      </c>
      <c r="C1956">
        <v>21000000</v>
      </c>
      <c r="D1956">
        <v>46700000</v>
      </c>
      <c r="E1956" t="s">
        <v>26108</v>
      </c>
      <c r="F1956" t="s">
        <v>37</v>
      </c>
      <c r="G1956" t="s">
        <v>38</v>
      </c>
      <c r="H1956">
        <v>5.9</v>
      </c>
      <c r="I1956" t="s">
        <v>1325</v>
      </c>
      <c r="J1956" t="s">
        <v>953</v>
      </c>
      <c r="K1956" t="s">
        <v>10413</v>
      </c>
    </row>
    <row r="1957" spans="1:14" x14ac:dyDescent="0.35">
      <c r="A1957" t="s">
        <v>10558</v>
      </c>
      <c r="B1957">
        <v>81</v>
      </c>
      <c r="C1957">
        <v>21000000</v>
      </c>
      <c r="D1957">
        <v>52008288</v>
      </c>
      <c r="E1957" t="s">
        <v>26109</v>
      </c>
      <c r="F1957" t="s">
        <v>37</v>
      </c>
      <c r="G1957" t="s">
        <v>38</v>
      </c>
      <c r="H1957">
        <v>7.8</v>
      </c>
      <c r="I1957" t="s">
        <v>11526</v>
      </c>
      <c r="J1957" t="s">
        <v>1671</v>
      </c>
      <c r="K1957" t="s">
        <v>1266</v>
      </c>
      <c r="L1957" t="s">
        <v>17378</v>
      </c>
    </row>
    <row r="1958" spans="1:14" x14ac:dyDescent="0.35">
      <c r="A1958" t="s">
        <v>1954</v>
      </c>
      <c r="B1958">
        <v>87</v>
      </c>
      <c r="C1958">
        <v>9000000</v>
      </c>
      <c r="D1958">
        <v>8579684</v>
      </c>
      <c r="E1958" t="s">
        <v>26110</v>
      </c>
      <c r="F1958" t="s">
        <v>37</v>
      </c>
      <c r="G1958" t="s">
        <v>38</v>
      </c>
      <c r="H1958">
        <v>7.4</v>
      </c>
      <c r="I1958" t="s">
        <v>1671</v>
      </c>
    </row>
    <row r="1959" spans="1:14" x14ac:dyDescent="0.35">
      <c r="A1959" t="s">
        <v>10566</v>
      </c>
      <c r="B1959">
        <v>96</v>
      </c>
      <c r="C1959">
        <v>17000000</v>
      </c>
      <c r="D1959">
        <v>42660000</v>
      </c>
      <c r="E1959" t="s">
        <v>26111</v>
      </c>
      <c r="F1959" t="s">
        <v>37</v>
      </c>
      <c r="G1959" t="s">
        <v>38</v>
      </c>
      <c r="H1959">
        <v>4.8</v>
      </c>
      <c r="I1959" t="s">
        <v>1325</v>
      </c>
      <c r="J1959" t="s">
        <v>953</v>
      </c>
      <c r="K1959" t="s">
        <v>1671</v>
      </c>
      <c r="L1959" t="s">
        <v>18089</v>
      </c>
      <c r="M1959" t="s">
        <v>1266</v>
      </c>
      <c r="N1959" t="s">
        <v>12332</v>
      </c>
    </row>
    <row r="1960" spans="1:14" x14ac:dyDescent="0.35">
      <c r="A1960" t="s">
        <v>4099</v>
      </c>
      <c r="B1960">
        <v>106</v>
      </c>
      <c r="C1960">
        <v>21000000</v>
      </c>
      <c r="D1960">
        <v>40219708</v>
      </c>
      <c r="E1960" t="s">
        <v>26112</v>
      </c>
      <c r="F1960" t="s">
        <v>37</v>
      </c>
      <c r="G1960" t="s">
        <v>38</v>
      </c>
      <c r="H1960">
        <v>6.3</v>
      </c>
      <c r="I1960" t="s">
        <v>3409</v>
      </c>
      <c r="J1960" t="s">
        <v>27948</v>
      </c>
    </row>
    <row r="1961" spans="1:14" x14ac:dyDescent="0.35">
      <c r="A1961" t="s">
        <v>4166</v>
      </c>
      <c r="B1961">
        <v>122</v>
      </c>
      <c r="C1961">
        <v>21000000</v>
      </c>
      <c r="D1961">
        <v>132088910</v>
      </c>
      <c r="E1961" t="s">
        <v>26113</v>
      </c>
      <c r="F1961" t="s">
        <v>37</v>
      </c>
      <c r="G1961" t="s">
        <v>38</v>
      </c>
      <c r="H1961">
        <v>7.8</v>
      </c>
      <c r="I1961" t="s">
        <v>1671</v>
      </c>
      <c r="J1961" t="s">
        <v>3409</v>
      </c>
      <c r="K1961" t="s">
        <v>19711</v>
      </c>
    </row>
    <row r="1962" spans="1:14" x14ac:dyDescent="0.35">
      <c r="A1962" t="s">
        <v>5462</v>
      </c>
      <c r="B1962">
        <v>123</v>
      </c>
      <c r="C1962">
        <v>21000000</v>
      </c>
      <c r="D1962">
        <v>36581633</v>
      </c>
      <c r="E1962" t="s">
        <v>26114</v>
      </c>
      <c r="F1962" t="s">
        <v>37</v>
      </c>
      <c r="G1962" t="s">
        <v>767</v>
      </c>
      <c r="H1962">
        <v>7.5</v>
      </c>
      <c r="I1962" t="s">
        <v>13307</v>
      </c>
      <c r="J1962" t="s">
        <v>27949</v>
      </c>
      <c r="K1962" t="s">
        <v>3409</v>
      </c>
    </row>
    <row r="1963" spans="1:14" x14ac:dyDescent="0.35">
      <c r="A1963" t="s">
        <v>1114</v>
      </c>
      <c r="B1963">
        <v>92</v>
      </c>
      <c r="C1963">
        <v>21000000</v>
      </c>
      <c r="D1963">
        <v>25296447</v>
      </c>
      <c r="E1963" t="s">
        <v>26115</v>
      </c>
      <c r="F1963" t="s">
        <v>37</v>
      </c>
      <c r="G1963" t="s">
        <v>1465</v>
      </c>
      <c r="H1963">
        <v>6.8</v>
      </c>
      <c r="I1963" t="s">
        <v>1325</v>
      </c>
      <c r="J1963" t="s">
        <v>27949</v>
      </c>
      <c r="K1963" t="s">
        <v>10413</v>
      </c>
    </row>
    <row r="1964" spans="1:14" x14ac:dyDescent="0.35">
      <c r="A1964" t="s">
        <v>9031</v>
      </c>
      <c r="B1964">
        <v>110</v>
      </c>
      <c r="C1964">
        <v>20000000</v>
      </c>
      <c r="D1964">
        <v>24848292</v>
      </c>
      <c r="E1964" t="s">
        <v>26116</v>
      </c>
      <c r="F1964" t="s">
        <v>37</v>
      </c>
      <c r="G1964" t="s">
        <v>38</v>
      </c>
      <c r="H1964">
        <v>6.6</v>
      </c>
      <c r="I1964" t="s">
        <v>1325</v>
      </c>
      <c r="J1964" t="s">
        <v>3409</v>
      </c>
      <c r="K1964" t="s">
        <v>27948</v>
      </c>
    </row>
    <row r="1965" spans="1:14" x14ac:dyDescent="0.35">
      <c r="A1965" t="s">
        <v>10593</v>
      </c>
      <c r="B1965">
        <v>104</v>
      </c>
      <c r="C1965">
        <v>21000000</v>
      </c>
      <c r="D1965">
        <v>17757087</v>
      </c>
      <c r="E1965" t="s">
        <v>26117</v>
      </c>
      <c r="F1965" t="s">
        <v>37</v>
      </c>
      <c r="G1965" t="s">
        <v>38</v>
      </c>
      <c r="H1965">
        <v>4.5999999999999996</v>
      </c>
      <c r="I1965" t="s">
        <v>6403</v>
      </c>
      <c r="J1965" t="s">
        <v>12332</v>
      </c>
      <c r="K1965" t="s">
        <v>10413</v>
      </c>
    </row>
    <row r="1966" spans="1:14" x14ac:dyDescent="0.35">
      <c r="A1966" t="s">
        <v>48</v>
      </c>
      <c r="B1966">
        <v>98</v>
      </c>
      <c r="C1966">
        <v>17000000</v>
      </c>
      <c r="D1966">
        <v>9430988</v>
      </c>
      <c r="E1966" t="s">
        <v>26118</v>
      </c>
      <c r="F1966" t="s">
        <v>37</v>
      </c>
      <c r="G1966" t="s">
        <v>38</v>
      </c>
      <c r="H1966">
        <v>7.1</v>
      </c>
      <c r="I1966" t="s">
        <v>1671</v>
      </c>
      <c r="J1966" t="s">
        <v>3409</v>
      </c>
      <c r="K1966" t="s">
        <v>19711</v>
      </c>
    </row>
    <row r="1967" spans="1:14" x14ac:dyDescent="0.35">
      <c r="A1967" t="s">
        <v>10607</v>
      </c>
      <c r="B1967">
        <v>120</v>
      </c>
      <c r="C1967">
        <v>21000000</v>
      </c>
      <c r="D1967">
        <v>16284360</v>
      </c>
      <c r="E1967" t="s">
        <v>26119</v>
      </c>
      <c r="F1967" t="s">
        <v>37</v>
      </c>
      <c r="G1967" t="s">
        <v>38</v>
      </c>
      <c r="H1967">
        <v>6.1</v>
      </c>
      <c r="I1967" t="s">
        <v>1671</v>
      </c>
      <c r="J1967" t="s">
        <v>3409</v>
      </c>
    </row>
    <row r="1968" spans="1:14" x14ac:dyDescent="0.35">
      <c r="A1968" t="s">
        <v>1873</v>
      </c>
      <c r="B1968">
        <v>112</v>
      </c>
      <c r="C1968">
        <v>21000000</v>
      </c>
      <c r="D1968">
        <v>6830957</v>
      </c>
      <c r="E1968" t="s">
        <v>26120</v>
      </c>
      <c r="F1968" t="s">
        <v>37</v>
      </c>
      <c r="G1968" t="s">
        <v>38</v>
      </c>
      <c r="H1968">
        <v>6.7</v>
      </c>
      <c r="I1968" t="s">
        <v>3409</v>
      </c>
      <c r="J1968" t="s">
        <v>19711</v>
      </c>
    </row>
    <row r="1969" spans="1:13" x14ac:dyDescent="0.35">
      <c r="A1969" t="s">
        <v>10614</v>
      </c>
      <c r="B1969">
        <v>127</v>
      </c>
      <c r="C1969">
        <v>20000000</v>
      </c>
      <c r="D1969">
        <v>24104113</v>
      </c>
      <c r="E1969" t="s">
        <v>26121</v>
      </c>
      <c r="F1969" t="s">
        <v>37</v>
      </c>
      <c r="G1969" t="s">
        <v>1465</v>
      </c>
      <c r="H1969">
        <v>7.1</v>
      </c>
      <c r="I1969" t="s">
        <v>3409</v>
      </c>
      <c r="J1969" t="s">
        <v>27947</v>
      </c>
      <c r="K1969" t="s">
        <v>10413</v>
      </c>
    </row>
    <row r="1970" spans="1:13" x14ac:dyDescent="0.35">
      <c r="A1970" t="s">
        <v>10618</v>
      </c>
      <c r="B1970">
        <v>102</v>
      </c>
      <c r="C1970">
        <v>21000000</v>
      </c>
      <c r="D1970">
        <v>15593</v>
      </c>
      <c r="E1970" t="s">
        <v>26122</v>
      </c>
      <c r="F1970" t="s">
        <v>37</v>
      </c>
      <c r="G1970" t="s">
        <v>38</v>
      </c>
      <c r="H1970">
        <v>5.8</v>
      </c>
      <c r="I1970" t="s">
        <v>1671</v>
      </c>
      <c r="J1970" t="s">
        <v>3409</v>
      </c>
      <c r="K1970" t="s">
        <v>19711</v>
      </c>
    </row>
    <row r="1971" spans="1:13" x14ac:dyDescent="0.35">
      <c r="A1971" t="s">
        <v>9184</v>
      </c>
      <c r="B1971">
        <v>91</v>
      </c>
      <c r="C1971">
        <v>21000000</v>
      </c>
      <c r="D1971">
        <v>958319</v>
      </c>
      <c r="E1971" t="s">
        <v>26123</v>
      </c>
      <c r="F1971" t="s">
        <v>37</v>
      </c>
      <c r="G1971" t="s">
        <v>38</v>
      </c>
      <c r="H1971">
        <v>6.7</v>
      </c>
      <c r="I1971" t="s">
        <v>3409</v>
      </c>
    </row>
    <row r="1972" spans="1:13" x14ac:dyDescent="0.35">
      <c r="A1972" t="s">
        <v>10627</v>
      </c>
      <c r="B1972">
        <v>114</v>
      </c>
      <c r="C1972">
        <v>35000000</v>
      </c>
      <c r="D1972">
        <v>69700000</v>
      </c>
      <c r="E1972" t="s">
        <v>26124</v>
      </c>
      <c r="F1972" t="s">
        <v>37</v>
      </c>
      <c r="G1972" t="s">
        <v>38</v>
      </c>
      <c r="H1972">
        <v>5.8</v>
      </c>
      <c r="I1972" t="s">
        <v>1671</v>
      </c>
      <c r="J1972" t="s">
        <v>17378</v>
      </c>
    </row>
    <row r="1973" spans="1:13" x14ac:dyDescent="0.35">
      <c r="A1973" t="s">
        <v>5403</v>
      </c>
      <c r="B1973">
        <v>115</v>
      </c>
      <c r="C1973">
        <v>31000000</v>
      </c>
      <c r="D1973">
        <v>2840417</v>
      </c>
      <c r="E1973" t="s">
        <v>26125</v>
      </c>
      <c r="F1973" t="s">
        <v>37</v>
      </c>
      <c r="G1973" t="s">
        <v>268</v>
      </c>
      <c r="H1973">
        <v>6.8</v>
      </c>
      <c r="I1973" t="s">
        <v>6403</v>
      </c>
      <c r="J1973" t="s">
        <v>12332</v>
      </c>
      <c r="K1973" t="s">
        <v>10413</v>
      </c>
    </row>
    <row r="1974" spans="1:13" x14ac:dyDescent="0.35">
      <c r="A1974" t="s">
        <v>389</v>
      </c>
      <c r="B1974">
        <v>115</v>
      </c>
      <c r="C1974">
        <v>18000000</v>
      </c>
      <c r="D1974">
        <v>242374454</v>
      </c>
      <c r="E1974" t="s">
        <v>26126</v>
      </c>
      <c r="F1974" t="s">
        <v>37</v>
      </c>
      <c r="G1974" t="s">
        <v>38</v>
      </c>
      <c r="H1974">
        <v>8.5</v>
      </c>
      <c r="I1974" t="s">
        <v>1325</v>
      </c>
      <c r="J1974" t="s">
        <v>953</v>
      </c>
    </row>
    <row r="1975" spans="1:13" x14ac:dyDescent="0.35">
      <c r="A1975" t="s">
        <v>1252</v>
      </c>
      <c r="B1975">
        <v>120</v>
      </c>
      <c r="C1975">
        <v>18000000</v>
      </c>
      <c r="D1975">
        <v>173585516</v>
      </c>
      <c r="E1975" t="s">
        <v>26127</v>
      </c>
      <c r="F1975" t="s">
        <v>37</v>
      </c>
      <c r="G1975" t="s">
        <v>38</v>
      </c>
      <c r="H1975">
        <v>6.6</v>
      </c>
      <c r="I1975" t="s">
        <v>953</v>
      </c>
      <c r="J1975" t="s">
        <v>1671</v>
      </c>
      <c r="K1975" t="s">
        <v>18089</v>
      </c>
    </row>
    <row r="1976" spans="1:13" x14ac:dyDescent="0.35">
      <c r="A1976" t="s">
        <v>389</v>
      </c>
      <c r="B1976">
        <v>135</v>
      </c>
      <c r="C1976">
        <v>19400870</v>
      </c>
      <c r="D1976">
        <v>128300000</v>
      </c>
      <c r="E1976" t="s">
        <v>26128</v>
      </c>
      <c r="F1976" t="s">
        <v>37</v>
      </c>
      <c r="G1976" t="s">
        <v>38</v>
      </c>
      <c r="H1976">
        <v>7.7</v>
      </c>
      <c r="I1976" t="s">
        <v>3409</v>
      </c>
      <c r="J1976" t="s">
        <v>12332</v>
      </c>
    </row>
    <row r="1977" spans="1:13" x14ac:dyDescent="0.35">
      <c r="A1977" t="s">
        <v>10645</v>
      </c>
      <c r="B1977">
        <v>90</v>
      </c>
      <c r="C1977">
        <v>20000000</v>
      </c>
      <c r="D1977">
        <v>20259297</v>
      </c>
      <c r="E1977" t="s">
        <v>26129</v>
      </c>
      <c r="F1977" t="s">
        <v>37</v>
      </c>
      <c r="G1977" t="s">
        <v>38</v>
      </c>
      <c r="H1977">
        <v>4.7</v>
      </c>
      <c r="I1977" t="s">
        <v>3409</v>
      </c>
      <c r="J1977" t="s">
        <v>6403</v>
      </c>
      <c r="K1977" t="s">
        <v>12332</v>
      </c>
      <c r="L1977" t="s">
        <v>10413</v>
      </c>
    </row>
    <row r="1978" spans="1:13" x14ac:dyDescent="0.35">
      <c r="A1978" t="s">
        <v>1739</v>
      </c>
      <c r="B1978">
        <v>100</v>
      </c>
      <c r="C1978">
        <v>28000000</v>
      </c>
      <c r="D1978">
        <v>153665036</v>
      </c>
      <c r="E1978" t="s">
        <v>26130</v>
      </c>
      <c r="F1978" t="s">
        <v>37</v>
      </c>
      <c r="G1978" t="s">
        <v>38</v>
      </c>
      <c r="H1978">
        <v>6.4</v>
      </c>
      <c r="I1978" t="s">
        <v>1325</v>
      </c>
      <c r="J1978" t="s">
        <v>1671</v>
      </c>
      <c r="K1978" t="s">
        <v>27949</v>
      </c>
      <c r="L1978" t="s">
        <v>10413</v>
      </c>
    </row>
    <row r="1979" spans="1:13" x14ac:dyDescent="0.35">
      <c r="A1979" t="s">
        <v>2612</v>
      </c>
      <c r="B1979">
        <v>105</v>
      </c>
      <c r="C1979">
        <v>33000000</v>
      </c>
      <c r="D1979">
        <v>132541238</v>
      </c>
      <c r="E1979" t="s">
        <v>26131</v>
      </c>
      <c r="F1979" t="s">
        <v>37</v>
      </c>
      <c r="G1979" t="s">
        <v>38</v>
      </c>
      <c r="H1979">
        <v>5.5</v>
      </c>
      <c r="I1979" t="s">
        <v>1671</v>
      </c>
    </row>
    <row r="1980" spans="1:13" x14ac:dyDescent="0.35">
      <c r="A1980" t="s">
        <v>2728</v>
      </c>
      <c r="B1980">
        <v>138</v>
      </c>
      <c r="C1980">
        <v>19000000</v>
      </c>
      <c r="D1980">
        <v>130727000</v>
      </c>
      <c r="E1980" t="s">
        <v>26132</v>
      </c>
      <c r="F1980" t="s">
        <v>37</v>
      </c>
      <c r="G1980" t="s">
        <v>38</v>
      </c>
      <c r="H1980">
        <v>8.6</v>
      </c>
      <c r="I1980" t="s">
        <v>27949</v>
      </c>
      <c r="J1980" t="s">
        <v>3409</v>
      </c>
      <c r="K1980" t="s">
        <v>6403</v>
      </c>
      <c r="L1980" t="s">
        <v>10413</v>
      </c>
    </row>
    <row r="1981" spans="1:13" x14ac:dyDescent="0.35">
      <c r="A1981" t="s">
        <v>10661</v>
      </c>
      <c r="B1981">
        <v>94</v>
      </c>
      <c r="C1981">
        <v>20000000</v>
      </c>
      <c r="D1981">
        <v>121697350</v>
      </c>
      <c r="E1981" t="s">
        <v>26133</v>
      </c>
      <c r="F1981" t="s">
        <v>37</v>
      </c>
      <c r="G1981" t="s">
        <v>38</v>
      </c>
      <c r="H1981">
        <v>7</v>
      </c>
      <c r="I1981" t="s">
        <v>1671</v>
      </c>
      <c r="J1981" t="s">
        <v>17378</v>
      </c>
    </row>
    <row r="1982" spans="1:13" x14ac:dyDescent="0.35">
      <c r="A1982" t="s">
        <v>10665</v>
      </c>
      <c r="B1982">
        <v>101</v>
      </c>
      <c r="C1982">
        <v>20000000</v>
      </c>
      <c r="D1982">
        <v>117224271</v>
      </c>
      <c r="E1982" t="s">
        <v>26134</v>
      </c>
      <c r="F1982" t="s">
        <v>37</v>
      </c>
      <c r="G1982" t="s">
        <v>38</v>
      </c>
      <c r="H1982">
        <v>7.1</v>
      </c>
      <c r="I1982" t="s">
        <v>1325</v>
      </c>
      <c r="J1982" t="s">
        <v>1671</v>
      </c>
      <c r="K1982" t="s">
        <v>67</v>
      </c>
    </row>
    <row r="1983" spans="1:13" x14ac:dyDescent="0.35">
      <c r="A1983" t="s">
        <v>10673</v>
      </c>
      <c r="B1983">
        <v>131</v>
      </c>
      <c r="C1983">
        <v>20000000</v>
      </c>
      <c r="D1983">
        <v>102922376</v>
      </c>
      <c r="E1983" t="s">
        <v>26135</v>
      </c>
      <c r="F1983" t="s">
        <v>37</v>
      </c>
      <c r="G1983" t="s">
        <v>38</v>
      </c>
      <c r="H1983">
        <v>5.7</v>
      </c>
      <c r="I1983" t="s">
        <v>953</v>
      </c>
      <c r="J1983" t="s">
        <v>6403</v>
      </c>
      <c r="K1983" t="s">
        <v>10413</v>
      </c>
    </row>
    <row r="1984" spans="1:13" x14ac:dyDescent="0.35">
      <c r="A1984" t="s">
        <v>1575</v>
      </c>
      <c r="B1984">
        <v>91</v>
      </c>
      <c r="C1984">
        <v>20000000</v>
      </c>
      <c r="D1984">
        <v>94497271</v>
      </c>
      <c r="E1984" t="s">
        <v>26136</v>
      </c>
      <c r="F1984" t="s">
        <v>37</v>
      </c>
      <c r="G1984" t="s">
        <v>38</v>
      </c>
      <c r="H1984">
        <v>3.7</v>
      </c>
      <c r="I1984" t="s">
        <v>953</v>
      </c>
      <c r="J1984" t="s">
        <v>1671</v>
      </c>
      <c r="K1984" t="s">
        <v>3409</v>
      </c>
      <c r="L1984" t="s">
        <v>18089</v>
      </c>
      <c r="M1984" t="s">
        <v>19711</v>
      </c>
    </row>
    <row r="1985" spans="1:13" x14ac:dyDescent="0.35">
      <c r="A1985" t="s">
        <v>332</v>
      </c>
      <c r="B1985">
        <v>112</v>
      </c>
      <c r="C1985">
        <v>20000000</v>
      </c>
      <c r="D1985">
        <v>137387272</v>
      </c>
      <c r="E1985" t="s">
        <v>26137</v>
      </c>
      <c r="F1985" t="s">
        <v>37</v>
      </c>
      <c r="G1985" t="s">
        <v>38</v>
      </c>
      <c r="H1985">
        <v>7.5</v>
      </c>
      <c r="I1985" t="s">
        <v>6403</v>
      </c>
      <c r="J1985" t="s">
        <v>27947</v>
      </c>
      <c r="K1985" t="s">
        <v>10413</v>
      </c>
    </row>
    <row r="1986" spans="1:13" x14ac:dyDescent="0.35">
      <c r="A1986" t="s">
        <v>4107</v>
      </c>
      <c r="B1986">
        <v>95</v>
      </c>
      <c r="C1986">
        <v>32000000</v>
      </c>
      <c r="D1986">
        <v>82301521</v>
      </c>
      <c r="E1986" t="s">
        <v>26138</v>
      </c>
      <c r="F1986" t="s">
        <v>37</v>
      </c>
      <c r="G1986" t="s">
        <v>38</v>
      </c>
      <c r="H1986">
        <v>4.5999999999999996</v>
      </c>
      <c r="I1986" t="s">
        <v>953</v>
      </c>
      <c r="J1986" t="s">
        <v>1671</v>
      </c>
      <c r="K1986" t="s">
        <v>18089</v>
      </c>
      <c r="L1986" t="s">
        <v>19711</v>
      </c>
    </row>
    <row r="1987" spans="1:13" x14ac:dyDescent="0.35">
      <c r="A1987" t="s">
        <v>4309</v>
      </c>
      <c r="B1987">
        <v>100</v>
      </c>
      <c r="C1987">
        <v>20000000</v>
      </c>
      <c r="D1987">
        <v>84518155</v>
      </c>
      <c r="E1987" t="s">
        <v>26139</v>
      </c>
      <c r="F1987" t="s">
        <v>37</v>
      </c>
      <c r="G1987" t="s">
        <v>38</v>
      </c>
      <c r="H1987">
        <v>4.9000000000000004</v>
      </c>
      <c r="I1987" t="s">
        <v>1671</v>
      </c>
    </row>
    <row r="1988" spans="1:13" x14ac:dyDescent="0.35">
      <c r="A1988" t="s">
        <v>9162</v>
      </c>
      <c r="B1988">
        <v>108</v>
      </c>
      <c r="C1988">
        <v>35000000</v>
      </c>
      <c r="D1988">
        <v>81257845</v>
      </c>
      <c r="E1988" t="s">
        <v>26140</v>
      </c>
      <c r="F1988" t="s">
        <v>37</v>
      </c>
      <c r="G1988" t="s">
        <v>38</v>
      </c>
      <c r="H1988">
        <v>7.1</v>
      </c>
      <c r="I1988" t="s">
        <v>1671</v>
      </c>
      <c r="J1988" t="s">
        <v>17378</v>
      </c>
    </row>
    <row r="1989" spans="1:13" x14ac:dyDescent="0.35">
      <c r="A1989" t="s">
        <v>2331</v>
      </c>
      <c r="B1989">
        <v>101</v>
      </c>
      <c r="C1989">
        <v>18000000</v>
      </c>
      <c r="D1989">
        <v>70360285</v>
      </c>
      <c r="E1989" t="s">
        <v>26141</v>
      </c>
      <c r="F1989" t="s">
        <v>37</v>
      </c>
      <c r="G1989" t="s">
        <v>38</v>
      </c>
      <c r="H1989">
        <v>5.8</v>
      </c>
      <c r="I1989" t="s">
        <v>1325</v>
      </c>
      <c r="J1989" t="s">
        <v>953</v>
      </c>
      <c r="K1989" t="s">
        <v>1266</v>
      </c>
      <c r="L1989" t="s">
        <v>12332</v>
      </c>
      <c r="M1989" t="s">
        <v>10413</v>
      </c>
    </row>
    <row r="1990" spans="1:13" x14ac:dyDescent="0.35">
      <c r="A1990" t="s">
        <v>3880</v>
      </c>
      <c r="B1990">
        <v>109</v>
      </c>
      <c r="C1990">
        <v>37000000</v>
      </c>
      <c r="D1990">
        <v>69148997</v>
      </c>
      <c r="E1990" t="s">
        <v>26142</v>
      </c>
      <c r="F1990" t="s">
        <v>37</v>
      </c>
      <c r="G1990" t="s">
        <v>38</v>
      </c>
      <c r="H1990">
        <v>5.4</v>
      </c>
      <c r="I1990" t="s">
        <v>1671</v>
      </c>
      <c r="J1990" t="s">
        <v>27949</v>
      </c>
    </row>
    <row r="1991" spans="1:13" x14ac:dyDescent="0.35">
      <c r="A1991" t="s">
        <v>8191</v>
      </c>
      <c r="B1991">
        <v>115</v>
      </c>
      <c r="C1991">
        <v>20000000</v>
      </c>
      <c r="D1991">
        <v>82624961</v>
      </c>
      <c r="E1991" t="s">
        <v>26143</v>
      </c>
      <c r="F1991" t="s">
        <v>37</v>
      </c>
      <c r="G1991" t="s">
        <v>38</v>
      </c>
      <c r="H1991">
        <v>7.3</v>
      </c>
      <c r="I1991" t="s">
        <v>1671</v>
      </c>
      <c r="J1991" t="s">
        <v>3409</v>
      </c>
    </row>
    <row r="1992" spans="1:13" x14ac:dyDescent="0.35">
      <c r="A1992" t="s">
        <v>2433</v>
      </c>
      <c r="B1992">
        <v>117</v>
      </c>
      <c r="C1992">
        <v>20000000</v>
      </c>
      <c r="D1992">
        <v>67325559</v>
      </c>
      <c r="E1992" t="s">
        <v>26144</v>
      </c>
      <c r="F1992" t="s">
        <v>37</v>
      </c>
      <c r="G1992" t="s">
        <v>38</v>
      </c>
      <c r="H1992">
        <v>7.1</v>
      </c>
      <c r="I1992" t="s">
        <v>953</v>
      </c>
      <c r="J1992" t="s">
        <v>1671</v>
      </c>
      <c r="K1992" t="s">
        <v>3409</v>
      </c>
      <c r="L1992" t="s">
        <v>18089</v>
      </c>
      <c r="M1992" t="s">
        <v>27947</v>
      </c>
    </row>
    <row r="1993" spans="1:13" x14ac:dyDescent="0.35">
      <c r="A1993" t="s">
        <v>6171</v>
      </c>
      <c r="B1993">
        <v>107</v>
      </c>
      <c r="C1993">
        <v>20000000</v>
      </c>
      <c r="D1993">
        <v>62933793</v>
      </c>
      <c r="E1993" t="s">
        <v>26145</v>
      </c>
      <c r="F1993" t="s">
        <v>37</v>
      </c>
      <c r="G1993" t="s">
        <v>38</v>
      </c>
      <c r="H1993">
        <v>5.8</v>
      </c>
      <c r="I1993" t="s">
        <v>3409</v>
      </c>
      <c r="J1993" t="s">
        <v>18089</v>
      </c>
      <c r="K1993" t="s">
        <v>17378</v>
      </c>
      <c r="L1993" t="s">
        <v>19711</v>
      </c>
    </row>
    <row r="1994" spans="1:13" x14ac:dyDescent="0.35">
      <c r="A1994" t="s">
        <v>10722</v>
      </c>
      <c r="B1994">
        <v>134</v>
      </c>
      <c r="C1994">
        <v>20000000</v>
      </c>
      <c r="D1994">
        <v>56667870</v>
      </c>
      <c r="E1994" t="s">
        <v>26146</v>
      </c>
      <c r="F1994" t="s">
        <v>37</v>
      </c>
      <c r="G1994" t="s">
        <v>38</v>
      </c>
      <c r="H1994">
        <v>8.1</v>
      </c>
      <c r="I1994" t="s">
        <v>13307</v>
      </c>
      <c r="J1994" t="s">
        <v>3409</v>
      </c>
      <c r="K1994" t="s">
        <v>22704</v>
      </c>
    </row>
    <row r="1995" spans="1:13" x14ac:dyDescent="0.35">
      <c r="A1995" t="s">
        <v>8504</v>
      </c>
      <c r="B1995">
        <v>118</v>
      </c>
      <c r="C1995">
        <v>20000000</v>
      </c>
      <c r="D1995">
        <v>56398162</v>
      </c>
      <c r="E1995" t="s">
        <v>26147</v>
      </c>
      <c r="F1995" t="s">
        <v>37</v>
      </c>
      <c r="G1995" t="s">
        <v>38</v>
      </c>
      <c r="H1995">
        <v>5.7</v>
      </c>
      <c r="I1995" t="s">
        <v>1671</v>
      </c>
      <c r="J1995" t="s">
        <v>3409</v>
      </c>
      <c r="K1995" t="s">
        <v>17378</v>
      </c>
      <c r="L1995" t="s">
        <v>19711</v>
      </c>
    </row>
    <row r="1996" spans="1:13" x14ac:dyDescent="0.35">
      <c r="A1996" t="s">
        <v>9516</v>
      </c>
      <c r="B1996">
        <v>121</v>
      </c>
      <c r="C1996">
        <v>20000000</v>
      </c>
      <c r="D1996">
        <v>60072596</v>
      </c>
      <c r="E1996" t="s">
        <v>26148</v>
      </c>
      <c r="F1996" t="s">
        <v>37</v>
      </c>
      <c r="G1996" t="s">
        <v>38</v>
      </c>
      <c r="H1996">
        <v>4.4000000000000004</v>
      </c>
      <c r="I1996" t="s">
        <v>1671</v>
      </c>
      <c r="J1996" t="s">
        <v>3409</v>
      </c>
      <c r="K1996" t="s">
        <v>19711</v>
      </c>
    </row>
    <row r="1997" spans="1:13" x14ac:dyDescent="0.35">
      <c r="A1997" t="s">
        <v>255</v>
      </c>
      <c r="B1997">
        <v>105</v>
      </c>
      <c r="C1997">
        <v>20000000</v>
      </c>
      <c r="D1997">
        <v>56362352</v>
      </c>
      <c r="E1997" t="s">
        <v>26149</v>
      </c>
      <c r="F1997" t="s">
        <v>37</v>
      </c>
      <c r="G1997" t="s">
        <v>38</v>
      </c>
      <c r="H1997">
        <v>7.9</v>
      </c>
      <c r="I1997" t="s">
        <v>1266</v>
      </c>
      <c r="J1997" t="s">
        <v>19711</v>
      </c>
    </row>
    <row r="1998" spans="1:13" x14ac:dyDescent="0.35">
      <c r="A1998" t="s">
        <v>10738</v>
      </c>
      <c r="B1998">
        <v>110</v>
      </c>
      <c r="C1998">
        <v>20000000</v>
      </c>
      <c r="D1998">
        <v>56154094</v>
      </c>
      <c r="E1998" t="s">
        <v>26150</v>
      </c>
      <c r="F1998" t="s">
        <v>37</v>
      </c>
      <c r="G1998" t="s">
        <v>56</v>
      </c>
      <c r="H1998">
        <v>7.6</v>
      </c>
      <c r="I1998" t="s">
        <v>3409</v>
      </c>
      <c r="J1998" t="s">
        <v>19711</v>
      </c>
    </row>
    <row r="1999" spans="1:13" x14ac:dyDescent="0.35">
      <c r="A1999" t="s">
        <v>9516</v>
      </c>
      <c r="B1999">
        <v>114</v>
      </c>
      <c r="C1999">
        <v>20000000</v>
      </c>
      <c r="D1999">
        <v>65623128</v>
      </c>
      <c r="E1999" t="s">
        <v>26151</v>
      </c>
      <c r="F1999" t="s">
        <v>37</v>
      </c>
      <c r="G1999" t="s">
        <v>38</v>
      </c>
      <c r="H1999">
        <v>4.8</v>
      </c>
      <c r="I1999" t="s">
        <v>1671</v>
      </c>
      <c r="J1999" t="s">
        <v>27949</v>
      </c>
      <c r="K1999" t="s">
        <v>3409</v>
      </c>
    </row>
    <row r="2000" spans="1:13" x14ac:dyDescent="0.35">
      <c r="A2000" t="s">
        <v>10752</v>
      </c>
      <c r="B2000">
        <v>100</v>
      </c>
      <c r="C2000">
        <v>20000000</v>
      </c>
      <c r="D2000">
        <v>55461307</v>
      </c>
      <c r="E2000" t="s">
        <v>26152</v>
      </c>
      <c r="F2000" t="s">
        <v>37</v>
      </c>
      <c r="G2000" t="s">
        <v>38</v>
      </c>
      <c r="H2000">
        <v>6.7</v>
      </c>
      <c r="I2000" t="s">
        <v>1671</v>
      </c>
    </row>
    <row r="2001" spans="1:13" x14ac:dyDescent="0.35">
      <c r="A2001" t="s">
        <v>10756</v>
      </c>
      <c r="B2001">
        <v>85</v>
      </c>
      <c r="C2001">
        <v>20000000</v>
      </c>
      <c r="D2001">
        <v>48546578</v>
      </c>
      <c r="E2001" t="s">
        <v>26153</v>
      </c>
      <c r="F2001" t="s">
        <v>37</v>
      </c>
      <c r="G2001" t="s">
        <v>38</v>
      </c>
      <c r="H2001">
        <v>2.7</v>
      </c>
      <c r="I2001" t="s">
        <v>1671</v>
      </c>
      <c r="J2001" t="s">
        <v>19711</v>
      </c>
    </row>
    <row r="2002" spans="1:13" x14ac:dyDescent="0.35">
      <c r="A2002" t="s">
        <v>10760</v>
      </c>
      <c r="B2002">
        <v>72</v>
      </c>
      <c r="C2002">
        <v>20000000</v>
      </c>
      <c r="D2002">
        <v>48423368</v>
      </c>
      <c r="E2002" t="s">
        <v>26154</v>
      </c>
      <c r="F2002" t="s">
        <v>37</v>
      </c>
      <c r="G2002" t="s">
        <v>38</v>
      </c>
      <c r="H2002">
        <v>5.8</v>
      </c>
      <c r="I2002" t="s">
        <v>953</v>
      </c>
      <c r="J2002" t="s">
        <v>11526</v>
      </c>
      <c r="K2002" t="s">
        <v>18089</v>
      </c>
      <c r="L2002" t="s">
        <v>1266</v>
      </c>
    </row>
    <row r="2003" spans="1:13" x14ac:dyDescent="0.35">
      <c r="A2003" t="s">
        <v>10764</v>
      </c>
      <c r="B2003">
        <v>128</v>
      </c>
      <c r="C2003">
        <v>20000000</v>
      </c>
      <c r="D2003">
        <v>52066000</v>
      </c>
      <c r="E2003" t="s">
        <v>26155</v>
      </c>
      <c r="F2003" t="s">
        <v>37</v>
      </c>
      <c r="G2003" t="s">
        <v>56</v>
      </c>
      <c r="H2003">
        <v>7.5</v>
      </c>
      <c r="I2003" t="s">
        <v>13307</v>
      </c>
      <c r="J2003" t="s">
        <v>3409</v>
      </c>
      <c r="K2003" t="s">
        <v>22704</v>
      </c>
    </row>
    <row r="2004" spans="1:13" x14ac:dyDescent="0.35">
      <c r="A2004" t="s">
        <v>10768</v>
      </c>
      <c r="B2004">
        <v>72</v>
      </c>
      <c r="C2004">
        <v>20000000</v>
      </c>
      <c r="D2004">
        <v>47887943</v>
      </c>
      <c r="E2004" t="s">
        <v>26156</v>
      </c>
      <c r="F2004" t="s">
        <v>37</v>
      </c>
      <c r="G2004" t="s">
        <v>38</v>
      </c>
      <c r="H2004">
        <v>5.4</v>
      </c>
      <c r="I2004" t="s">
        <v>953</v>
      </c>
      <c r="J2004" t="s">
        <v>11526</v>
      </c>
      <c r="K2004" t="s">
        <v>18089</v>
      </c>
      <c r="L2004" t="s">
        <v>17378</v>
      </c>
    </row>
    <row r="2005" spans="1:13" x14ac:dyDescent="0.35">
      <c r="A2005" t="s">
        <v>6731</v>
      </c>
      <c r="B2005">
        <v>89</v>
      </c>
      <c r="C2005">
        <v>20000000</v>
      </c>
      <c r="D2005">
        <v>46363118</v>
      </c>
      <c r="E2005" t="s">
        <v>26157</v>
      </c>
      <c r="F2005" t="s">
        <v>37</v>
      </c>
      <c r="G2005" t="s">
        <v>38</v>
      </c>
      <c r="H2005">
        <v>4.0999999999999996</v>
      </c>
      <c r="I2005" t="s">
        <v>3409</v>
      </c>
      <c r="J2005" t="s">
        <v>6403</v>
      </c>
      <c r="K2005" t="s">
        <v>27947</v>
      </c>
      <c r="L2005" t="s">
        <v>10413</v>
      </c>
    </row>
    <row r="2006" spans="1:13" x14ac:dyDescent="0.35">
      <c r="A2006" t="s">
        <v>10781</v>
      </c>
      <c r="B2006">
        <v>96</v>
      </c>
      <c r="C2006">
        <v>20000000</v>
      </c>
      <c r="D2006">
        <v>47852604</v>
      </c>
      <c r="E2006" t="s">
        <v>26158</v>
      </c>
      <c r="F2006" t="s">
        <v>37</v>
      </c>
      <c r="G2006" t="s">
        <v>38</v>
      </c>
      <c r="H2006">
        <v>5.9</v>
      </c>
      <c r="I2006" t="s">
        <v>3409</v>
      </c>
      <c r="J2006" t="s">
        <v>27947</v>
      </c>
      <c r="K2006" t="s">
        <v>10413</v>
      </c>
    </row>
    <row r="2007" spans="1:13" x14ac:dyDescent="0.35">
      <c r="A2007" t="s">
        <v>10786</v>
      </c>
      <c r="B2007">
        <v>77</v>
      </c>
      <c r="C2007">
        <v>30000000</v>
      </c>
      <c r="D2007">
        <v>45542421</v>
      </c>
      <c r="E2007" t="s">
        <v>26159</v>
      </c>
      <c r="F2007" t="s">
        <v>37</v>
      </c>
      <c r="G2007" t="s">
        <v>38</v>
      </c>
      <c r="H2007">
        <v>6.3</v>
      </c>
      <c r="I2007" t="s">
        <v>11526</v>
      </c>
      <c r="J2007" t="s">
        <v>1671</v>
      </c>
      <c r="K2007" t="s">
        <v>3409</v>
      </c>
      <c r="L2007" t="s">
        <v>18089</v>
      </c>
      <c r="M2007" t="s">
        <v>17378</v>
      </c>
    </row>
    <row r="2008" spans="1:13" x14ac:dyDescent="0.35">
      <c r="A2008" t="s">
        <v>7862</v>
      </c>
      <c r="B2008">
        <v>111</v>
      </c>
      <c r="C2008">
        <v>20000000</v>
      </c>
      <c r="D2008">
        <v>42652003</v>
      </c>
      <c r="E2008" t="s">
        <v>26160</v>
      </c>
      <c r="F2008" t="s">
        <v>37</v>
      </c>
      <c r="G2008" t="s">
        <v>38</v>
      </c>
      <c r="H2008">
        <v>6.8</v>
      </c>
      <c r="I2008" t="s">
        <v>953</v>
      </c>
      <c r="J2008" t="s">
        <v>18089</v>
      </c>
    </row>
    <row r="2009" spans="1:13" x14ac:dyDescent="0.35">
      <c r="A2009" t="s">
        <v>8382</v>
      </c>
      <c r="B2009">
        <v>93</v>
      </c>
      <c r="C2009">
        <v>20000000</v>
      </c>
      <c r="D2009">
        <v>39737645</v>
      </c>
      <c r="E2009" t="s">
        <v>26161</v>
      </c>
      <c r="F2009" t="s">
        <v>37</v>
      </c>
      <c r="G2009" t="s">
        <v>38</v>
      </c>
      <c r="H2009">
        <v>2.2999999999999998</v>
      </c>
      <c r="I2009" t="s">
        <v>953</v>
      </c>
      <c r="J2009" t="s">
        <v>1671</v>
      </c>
    </row>
    <row r="2010" spans="1:13" x14ac:dyDescent="0.35">
      <c r="A2010" t="s">
        <v>432</v>
      </c>
      <c r="B2010">
        <v>128</v>
      </c>
      <c r="C2010">
        <v>20000000</v>
      </c>
      <c r="D2010">
        <v>44988180</v>
      </c>
      <c r="E2010" t="s">
        <v>26162</v>
      </c>
      <c r="F2010" t="s">
        <v>37</v>
      </c>
      <c r="G2010" t="s">
        <v>38</v>
      </c>
      <c r="H2010">
        <v>8.1</v>
      </c>
      <c r="I2010" t="s">
        <v>13307</v>
      </c>
      <c r="J2010" t="s">
        <v>27949</v>
      </c>
      <c r="K2010" t="s">
        <v>3409</v>
      </c>
      <c r="L2010" t="s">
        <v>22704</v>
      </c>
    </row>
    <row r="2011" spans="1:13" x14ac:dyDescent="0.35">
      <c r="A2011" t="s">
        <v>10122</v>
      </c>
      <c r="B2011">
        <v>110</v>
      </c>
      <c r="C2011">
        <v>22000000</v>
      </c>
      <c r="D2011">
        <v>39263506</v>
      </c>
      <c r="E2011" t="s">
        <v>26163</v>
      </c>
      <c r="F2011" t="s">
        <v>37</v>
      </c>
      <c r="G2011" t="s">
        <v>38</v>
      </c>
      <c r="H2011">
        <v>6.1</v>
      </c>
      <c r="I2011" t="s">
        <v>27949</v>
      </c>
      <c r="J2011" t="s">
        <v>3409</v>
      </c>
      <c r="K2011" t="s">
        <v>10413</v>
      </c>
    </row>
    <row r="2012" spans="1:13" x14ac:dyDescent="0.35">
      <c r="A2012" t="s">
        <v>10819</v>
      </c>
      <c r="B2012">
        <v>137</v>
      </c>
      <c r="C2012">
        <v>20000000</v>
      </c>
      <c r="D2012">
        <v>39143839</v>
      </c>
      <c r="E2012" t="s">
        <v>26164</v>
      </c>
      <c r="F2012" t="s">
        <v>37</v>
      </c>
      <c r="G2012" t="s">
        <v>38</v>
      </c>
      <c r="H2012">
        <v>5</v>
      </c>
      <c r="I2012" t="s">
        <v>6403</v>
      </c>
      <c r="J2012" t="s">
        <v>10413</v>
      </c>
    </row>
    <row r="2013" spans="1:13" x14ac:dyDescent="0.35">
      <c r="A2013" t="s">
        <v>7302</v>
      </c>
      <c r="B2013">
        <v>124</v>
      </c>
      <c r="C2013">
        <v>20000000</v>
      </c>
      <c r="D2013">
        <v>37672350</v>
      </c>
      <c r="E2013" t="s">
        <v>26165</v>
      </c>
      <c r="F2013" t="s">
        <v>37</v>
      </c>
      <c r="G2013" t="s">
        <v>38</v>
      </c>
      <c r="H2013">
        <v>5.5</v>
      </c>
      <c r="I2013" t="s">
        <v>1671</v>
      </c>
      <c r="J2013" t="s">
        <v>3409</v>
      </c>
      <c r="K2013" t="s">
        <v>19711</v>
      </c>
    </row>
    <row r="2014" spans="1:13" x14ac:dyDescent="0.35">
      <c r="A2014" t="s">
        <v>5111</v>
      </c>
      <c r="B2014">
        <v>93</v>
      </c>
      <c r="C2014">
        <v>20000000</v>
      </c>
      <c r="D2014">
        <v>38037513</v>
      </c>
      <c r="E2014" t="s">
        <v>26166</v>
      </c>
      <c r="F2014" t="s">
        <v>37</v>
      </c>
      <c r="G2014" t="s">
        <v>38</v>
      </c>
      <c r="H2014">
        <v>6.2</v>
      </c>
      <c r="I2014" t="s">
        <v>953</v>
      </c>
      <c r="J2014" t="s">
        <v>1671</v>
      </c>
      <c r="K2014" t="s">
        <v>1266</v>
      </c>
      <c r="L2014" t="s">
        <v>17378</v>
      </c>
      <c r="M2014" t="s">
        <v>12332</v>
      </c>
    </row>
    <row r="2015" spans="1:13" x14ac:dyDescent="0.35">
      <c r="A2015" t="s">
        <v>3122</v>
      </c>
      <c r="B2015">
        <v>115</v>
      </c>
      <c r="C2015">
        <v>20000000</v>
      </c>
      <c r="D2015">
        <v>37442180</v>
      </c>
      <c r="E2015" t="s">
        <v>26167</v>
      </c>
      <c r="F2015" t="s">
        <v>37</v>
      </c>
      <c r="G2015" t="s">
        <v>38</v>
      </c>
      <c r="H2015">
        <v>6.2</v>
      </c>
      <c r="I2015" t="s">
        <v>1671</v>
      </c>
      <c r="J2015" t="s">
        <v>3409</v>
      </c>
      <c r="K2015" t="s">
        <v>19711</v>
      </c>
      <c r="L2015" t="s">
        <v>10413</v>
      </c>
    </row>
    <row r="2016" spans="1:13" x14ac:dyDescent="0.35">
      <c r="A2016" t="s">
        <v>10841</v>
      </c>
      <c r="B2016">
        <v>105</v>
      </c>
      <c r="C2016">
        <v>20000000</v>
      </c>
      <c r="D2016">
        <v>35596227</v>
      </c>
      <c r="E2016" t="s">
        <v>26168</v>
      </c>
      <c r="F2016" t="s">
        <v>37</v>
      </c>
      <c r="G2016" t="s">
        <v>38</v>
      </c>
      <c r="H2016">
        <v>6.3</v>
      </c>
      <c r="I2016" t="s">
        <v>27949</v>
      </c>
      <c r="J2016" t="s">
        <v>3409</v>
      </c>
      <c r="K2016" t="s">
        <v>10413</v>
      </c>
    </row>
    <row r="2017" spans="1:12" x14ac:dyDescent="0.35">
      <c r="A2017" t="s">
        <v>10848</v>
      </c>
      <c r="B2017">
        <v>127</v>
      </c>
      <c r="C2017">
        <v>20000000</v>
      </c>
      <c r="D2017">
        <v>35422828</v>
      </c>
      <c r="E2017" t="s">
        <v>26169</v>
      </c>
      <c r="F2017" t="s">
        <v>37</v>
      </c>
      <c r="G2017" t="s">
        <v>38</v>
      </c>
      <c r="H2017">
        <v>6.7</v>
      </c>
      <c r="I2017" t="s">
        <v>13307</v>
      </c>
      <c r="J2017" t="s">
        <v>3409</v>
      </c>
      <c r="K2017" t="s">
        <v>17378</v>
      </c>
    </row>
    <row r="2018" spans="1:12" x14ac:dyDescent="0.35">
      <c r="A2018" t="s">
        <v>8382</v>
      </c>
      <c r="B2018">
        <v>82</v>
      </c>
      <c r="C2018">
        <v>20000000</v>
      </c>
      <c r="D2018">
        <v>36658108</v>
      </c>
      <c r="E2018" t="s">
        <v>26170</v>
      </c>
      <c r="F2018" t="s">
        <v>37</v>
      </c>
      <c r="G2018" t="s">
        <v>38</v>
      </c>
      <c r="H2018">
        <v>3.5</v>
      </c>
      <c r="I2018" t="s">
        <v>1671</v>
      </c>
    </row>
    <row r="2019" spans="1:12" x14ac:dyDescent="0.35">
      <c r="A2019" t="s">
        <v>1133</v>
      </c>
      <c r="B2019">
        <v>143</v>
      </c>
      <c r="C2019">
        <v>25000000</v>
      </c>
      <c r="D2019">
        <v>34300771</v>
      </c>
      <c r="E2019" t="s">
        <v>26171</v>
      </c>
      <c r="F2019" t="s">
        <v>37</v>
      </c>
      <c r="G2019" t="s">
        <v>1465</v>
      </c>
      <c r="H2019">
        <v>7.5</v>
      </c>
      <c r="I2019" t="s">
        <v>3409</v>
      </c>
    </row>
    <row r="2020" spans="1:12" x14ac:dyDescent="0.35">
      <c r="A2020" t="s">
        <v>809</v>
      </c>
      <c r="B2020">
        <v>103</v>
      </c>
      <c r="C2020">
        <v>19800000</v>
      </c>
      <c r="D2020">
        <v>34290142</v>
      </c>
      <c r="E2020" t="s">
        <v>26172</v>
      </c>
      <c r="F2020" t="s">
        <v>37</v>
      </c>
      <c r="G2020" t="s">
        <v>38</v>
      </c>
      <c r="H2020">
        <v>6.6</v>
      </c>
      <c r="I2020" t="s">
        <v>1671</v>
      </c>
      <c r="J2020" t="s">
        <v>3409</v>
      </c>
    </row>
    <row r="2021" spans="1:12" x14ac:dyDescent="0.35">
      <c r="A2021" t="s">
        <v>10865</v>
      </c>
      <c r="B2021">
        <v>104</v>
      </c>
      <c r="C2021">
        <v>20000000</v>
      </c>
      <c r="D2021">
        <v>33422556</v>
      </c>
      <c r="E2021" t="s">
        <v>26173</v>
      </c>
      <c r="F2021" t="s">
        <v>37</v>
      </c>
      <c r="G2021" t="s">
        <v>38</v>
      </c>
      <c r="H2021">
        <v>7.5</v>
      </c>
      <c r="I2021" t="s">
        <v>3409</v>
      </c>
      <c r="J2021" t="s">
        <v>27947</v>
      </c>
    </row>
    <row r="2022" spans="1:12" x14ac:dyDescent="0.35">
      <c r="A2022" t="s">
        <v>10558</v>
      </c>
      <c r="B2022">
        <v>98</v>
      </c>
      <c r="C2022">
        <v>30000000</v>
      </c>
      <c r="D2022">
        <v>32774834</v>
      </c>
      <c r="E2022" t="s">
        <v>26174</v>
      </c>
      <c r="F2022" t="s">
        <v>37</v>
      </c>
      <c r="G2022" t="s">
        <v>38</v>
      </c>
      <c r="H2022">
        <v>7.2</v>
      </c>
      <c r="I2022" t="s">
        <v>1325</v>
      </c>
      <c r="J2022" t="s">
        <v>1671</v>
      </c>
    </row>
    <row r="2023" spans="1:12" x14ac:dyDescent="0.35">
      <c r="A2023" t="s">
        <v>7926</v>
      </c>
      <c r="B2023">
        <v>92</v>
      </c>
      <c r="C2023">
        <v>11000000</v>
      </c>
      <c r="D2023">
        <v>34334256</v>
      </c>
      <c r="E2023" t="s">
        <v>26175</v>
      </c>
      <c r="F2023" t="s">
        <v>37</v>
      </c>
      <c r="G2023" t="s">
        <v>38</v>
      </c>
      <c r="H2023">
        <v>4.8</v>
      </c>
      <c r="I2023" t="s">
        <v>6403</v>
      </c>
      <c r="J2023" t="s">
        <v>10413</v>
      </c>
    </row>
    <row r="2024" spans="1:12" x14ac:dyDescent="0.35">
      <c r="A2024" t="s">
        <v>2461</v>
      </c>
      <c r="B2024">
        <v>123</v>
      </c>
      <c r="C2024">
        <v>20000000</v>
      </c>
      <c r="D2024">
        <v>32051917</v>
      </c>
      <c r="E2024" t="s">
        <v>26176</v>
      </c>
      <c r="F2024" t="s">
        <v>37</v>
      </c>
      <c r="G2024" t="s">
        <v>38</v>
      </c>
      <c r="H2024">
        <v>6.6</v>
      </c>
      <c r="I2024" t="s">
        <v>27949</v>
      </c>
      <c r="J2024" t="s">
        <v>3409</v>
      </c>
      <c r="K2024" t="s">
        <v>27947</v>
      </c>
      <c r="L2024" t="s">
        <v>10413</v>
      </c>
    </row>
    <row r="2025" spans="1:12" x14ac:dyDescent="0.35">
      <c r="A2025" t="s">
        <v>6800</v>
      </c>
      <c r="B2025">
        <v>88</v>
      </c>
      <c r="C2025">
        <v>20000000</v>
      </c>
      <c r="D2025">
        <v>32014289</v>
      </c>
      <c r="E2025" t="s">
        <v>26177</v>
      </c>
      <c r="F2025" t="s">
        <v>37</v>
      </c>
      <c r="G2025" t="s">
        <v>38</v>
      </c>
      <c r="H2025">
        <v>3.5</v>
      </c>
      <c r="I2025" t="s">
        <v>1671</v>
      </c>
    </row>
    <row r="2026" spans="1:12" x14ac:dyDescent="0.35">
      <c r="A2026" t="s">
        <v>6051</v>
      </c>
      <c r="B2026">
        <v>128</v>
      </c>
      <c r="C2026">
        <v>20000000</v>
      </c>
      <c r="D2026">
        <v>31838002</v>
      </c>
      <c r="E2026" t="s">
        <v>26178</v>
      </c>
      <c r="F2026" t="s">
        <v>37</v>
      </c>
      <c r="G2026" t="s">
        <v>38</v>
      </c>
      <c r="H2026">
        <v>7.6</v>
      </c>
      <c r="I2026" t="s">
        <v>13307</v>
      </c>
      <c r="J2026" t="s">
        <v>3409</v>
      </c>
      <c r="K2026" t="s">
        <v>22704</v>
      </c>
    </row>
    <row r="2027" spans="1:12" x14ac:dyDescent="0.35">
      <c r="A2027" t="s">
        <v>528</v>
      </c>
      <c r="B2027">
        <v>107</v>
      </c>
      <c r="C2027">
        <v>20000000</v>
      </c>
      <c r="D2027">
        <v>36874745</v>
      </c>
      <c r="E2027" t="s">
        <v>26179</v>
      </c>
      <c r="F2027" t="s">
        <v>37</v>
      </c>
      <c r="G2027" t="s">
        <v>38</v>
      </c>
      <c r="H2027">
        <v>6.3</v>
      </c>
      <c r="I2027" t="s">
        <v>1325</v>
      </c>
      <c r="J2027" t="s">
        <v>953</v>
      </c>
      <c r="K2027" t="s">
        <v>3409</v>
      </c>
      <c r="L2027" t="s">
        <v>27947</v>
      </c>
    </row>
    <row r="2028" spans="1:12" x14ac:dyDescent="0.35">
      <c r="A2028" t="s">
        <v>10903</v>
      </c>
      <c r="B2028">
        <v>91</v>
      </c>
      <c r="C2028">
        <v>35000000</v>
      </c>
      <c r="D2028">
        <v>30079316</v>
      </c>
      <c r="E2028" t="s">
        <v>26180</v>
      </c>
      <c r="F2028" t="s">
        <v>37</v>
      </c>
      <c r="G2028" t="s">
        <v>38</v>
      </c>
      <c r="H2028">
        <v>5.5</v>
      </c>
      <c r="I2028" t="s">
        <v>6403</v>
      </c>
    </row>
    <row r="2029" spans="1:12" x14ac:dyDescent="0.35">
      <c r="A2029" t="s">
        <v>10909</v>
      </c>
      <c r="B2029">
        <v>90</v>
      </c>
      <c r="C2029">
        <v>19000000</v>
      </c>
      <c r="D2029">
        <v>35033759</v>
      </c>
      <c r="E2029" t="s">
        <v>26181</v>
      </c>
      <c r="F2029" t="s">
        <v>37</v>
      </c>
      <c r="G2029" t="s">
        <v>38</v>
      </c>
      <c r="H2029">
        <v>6.3</v>
      </c>
      <c r="I2029" t="s">
        <v>953</v>
      </c>
      <c r="J2029" t="s">
        <v>1671</v>
      </c>
    </row>
    <row r="2030" spans="1:12" x14ac:dyDescent="0.35">
      <c r="A2030" t="s">
        <v>10913</v>
      </c>
      <c r="B2030">
        <v>115</v>
      </c>
      <c r="C2030">
        <v>20000000</v>
      </c>
      <c r="D2030">
        <v>29753944</v>
      </c>
      <c r="E2030" t="s">
        <v>26182</v>
      </c>
      <c r="F2030" t="s">
        <v>37</v>
      </c>
      <c r="G2030" t="s">
        <v>38</v>
      </c>
      <c r="H2030">
        <v>6.5</v>
      </c>
      <c r="I2030" t="s">
        <v>27949</v>
      </c>
      <c r="J2030" t="s">
        <v>3409</v>
      </c>
      <c r="K2030" t="s">
        <v>27947</v>
      </c>
      <c r="L2030" t="s">
        <v>10413</v>
      </c>
    </row>
    <row r="2031" spans="1:12" x14ac:dyDescent="0.35">
      <c r="A2031" t="s">
        <v>4537</v>
      </c>
      <c r="B2031">
        <v>113</v>
      </c>
      <c r="C2031">
        <v>20000000</v>
      </c>
      <c r="D2031">
        <v>31146570</v>
      </c>
      <c r="E2031" t="s">
        <v>26183</v>
      </c>
      <c r="F2031" t="s">
        <v>37</v>
      </c>
      <c r="G2031" t="s">
        <v>38</v>
      </c>
      <c r="H2031">
        <v>6.9</v>
      </c>
      <c r="I2031" t="s">
        <v>3409</v>
      </c>
      <c r="J2031" t="s">
        <v>10413</v>
      </c>
    </row>
    <row r="2032" spans="1:12" x14ac:dyDescent="0.35">
      <c r="A2032" t="s">
        <v>5647</v>
      </c>
      <c r="B2032">
        <v>113</v>
      </c>
      <c r="C2032">
        <v>20000000</v>
      </c>
      <c r="D2032">
        <v>27277055</v>
      </c>
      <c r="E2032" t="s">
        <v>26184</v>
      </c>
      <c r="F2032" t="s">
        <v>37</v>
      </c>
      <c r="G2032" t="s">
        <v>56</v>
      </c>
      <c r="H2032">
        <v>7.6</v>
      </c>
      <c r="I2032" t="s">
        <v>1671</v>
      </c>
      <c r="J2032" t="s">
        <v>3409</v>
      </c>
      <c r="K2032" t="s">
        <v>17378</v>
      </c>
      <c r="L2032" t="s">
        <v>19711</v>
      </c>
    </row>
    <row r="2033" spans="1:14" x14ac:dyDescent="0.35">
      <c r="A2033" t="s">
        <v>10931</v>
      </c>
      <c r="B2033">
        <v>87</v>
      </c>
      <c r="C2033">
        <v>27000000</v>
      </c>
      <c r="D2033">
        <v>26876529</v>
      </c>
      <c r="E2033" t="s">
        <v>26185</v>
      </c>
      <c r="F2033" t="s">
        <v>37</v>
      </c>
      <c r="G2033" t="s">
        <v>677</v>
      </c>
      <c r="H2033">
        <v>3.9</v>
      </c>
      <c r="I2033" t="s">
        <v>6403</v>
      </c>
      <c r="J2033" t="s">
        <v>27947</v>
      </c>
    </row>
    <row r="2034" spans="1:14" x14ac:dyDescent="0.35">
      <c r="A2034" t="s">
        <v>9813</v>
      </c>
      <c r="B2034">
        <v>101</v>
      </c>
      <c r="C2034">
        <v>20000000</v>
      </c>
      <c r="D2034">
        <v>53146000</v>
      </c>
      <c r="E2034" t="s">
        <v>26186</v>
      </c>
      <c r="F2034" t="s">
        <v>37</v>
      </c>
      <c r="G2034" t="s">
        <v>38</v>
      </c>
      <c r="H2034">
        <v>6.1</v>
      </c>
      <c r="I2034" t="s">
        <v>27949</v>
      </c>
      <c r="J2034" t="s">
        <v>3409</v>
      </c>
      <c r="K2034" t="s">
        <v>10413</v>
      </c>
    </row>
    <row r="2035" spans="1:14" x14ac:dyDescent="0.35">
      <c r="A2035" t="s">
        <v>1489</v>
      </c>
      <c r="B2035">
        <v>111</v>
      </c>
      <c r="C2035">
        <v>20000000</v>
      </c>
      <c r="D2035">
        <v>30028592</v>
      </c>
      <c r="E2035" t="s">
        <v>26187</v>
      </c>
      <c r="F2035" t="s">
        <v>37</v>
      </c>
      <c r="G2035" t="s">
        <v>56</v>
      </c>
      <c r="H2035">
        <v>7.3</v>
      </c>
      <c r="I2035" t="s">
        <v>27949</v>
      </c>
      <c r="J2035" t="s">
        <v>3409</v>
      </c>
      <c r="K2035" t="s">
        <v>19711</v>
      </c>
      <c r="L2035" t="s">
        <v>10413</v>
      </c>
    </row>
    <row r="2036" spans="1:14" x14ac:dyDescent="0.35">
      <c r="A2036" t="s">
        <v>1555</v>
      </c>
      <c r="B2036">
        <v>108</v>
      </c>
      <c r="C2036">
        <v>20000000</v>
      </c>
      <c r="D2036">
        <v>34126138</v>
      </c>
      <c r="E2036" t="s">
        <v>26188</v>
      </c>
      <c r="F2036" t="s">
        <v>37</v>
      </c>
      <c r="G2036" t="s">
        <v>38</v>
      </c>
      <c r="H2036">
        <v>8.3000000000000007</v>
      </c>
      <c r="I2036" t="s">
        <v>3409</v>
      </c>
      <c r="J2036" t="s">
        <v>1266</v>
      </c>
      <c r="K2036" t="s">
        <v>19711</v>
      </c>
      <c r="L2036" t="s">
        <v>12332</v>
      </c>
    </row>
    <row r="2037" spans="1:14" x14ac:dyDescent="0.35">
      <c r="A2037" t="s">
        <v>5133</v>
      </c>
      <c r="B2037">
        <v>105</v>
      </c>
      <c r="C2037">
        <v>20000000</v>
      </c>
      <c r="D2037">
        <v>25677801</v>
      </c>
      <c r="E2037" t="s">
        <v>26189</v>
      </c>
      <c r="F2037" t="s">
        <v>37</v>
      </c>
      <c r="G2037" t="s">
        <v>38</v>
      </c>
      <c r="H2037">
        <v>5.8</v>
      </c>
      <c r="I2037" t="s">
        <v>1671</v>
      </c>
      <c r="J2037" t="s">
        <v>18089</v>
      </c>
      <c r="K2037" t="s">
        <v>19711</v>
      </c>
    </row>
    <row r="2038" spans="1:14" x14ac:dyDescent="0.35">
      <c r="A2038" t="s">
        <v>507</v>
      </c>
      <c r="B2038">
        <v>109</v>
      </c>
      <c r="C2038">
        <v>20000000</v>
      </c>
      <c r="D2038">
        <v>26415649</v>
      </c>
      <c r="E2038" t="s">
        <v>26190</v>
      </c>
      <c r="F2038" t="s">
        <v>37</v>
      </c>
      <c r="G2038" t="s">
        <v>38</v>
      </c>
      <c r="H2038">
        <v>6.8</v>
      </c>
      <c r="I2038" t="s">
        <v>1325</v>
      </c>
      <c r="J2038" t="s">
        <v>27949</v>
      </c>
      <c r="K2038" t="s">
        <v>3409</v>
      </c>
      <c r="L2038" t="s">
        <v>10413</v>
      </c>
    </row>
    <row r="2039" spans="1:14" x14ac:dyDescent="0.35">
      <c r="A2039" t="s">
        <v>2453</v>
      </c>
      <c r="B2039">
        <v>109</v>
      </c>
      <c r="C2039">
        <v>20000000</v>
      </c>
      <c r="D2039">
        <v>26003149</v>
      </c>
      <c r="E2039" t="s">
        <v>26191</v>
      </c>
      <c r="F2039" t="s">
        <v>37</v>
      </c>
      <c r="G2039" t="s">
        <v>56</v>
      </c>
      <c r="H2039">
        <v>7</v>
      </c>
      <c r="I2039" t="s">
        <v>1325</v>
      </c>
      <c r="J2039" t="s">
        <v>1671</v>
      </c>
      <c r="K2039" t="s">
        <v>12332</v>
      </c>
    </row>
    <row r="2040" spans="1:14" x14ac:dyDescent="0.35">
      <c r="A2040" t="s">
        <v>10959</v>
      </c>
      <c r="B2040">
        <v>99</v>
      </c>
      <c r="C2040">
        <v>20000000</v>
      </c>
      <c r="D2040">
        <v>25584685</v>
      </c>
      <c r="E2040" t="s">
        <v>26192</v>
      </c>
      <c r="F2040" t="s">
        <v>37</v>
      </c>
      <c r="G2040" t="s">
        <v>38</v>
      </c>
      <c r="H2040">
        <v>5.9</v>
      </c>
      <c r="I2040" t="s">
        <v>1671</v>
      </c>
      <c r="J2040" t="s">
        <v>27949</v>
      </c>
      <c r="K2040" t="s">
        <v>18089</v>
      </c>
      <c r="L2040" t="s">
        <v>27947</v>
      </c>
      <c r="M2040" t="s">
        <v>19711</v>
      </c>
      <c r="N2040" t="s">
        <v>10413</v>
      </c>
    </row>
    <row r="2041" spans="1:14" x14ac:dyDescent="0.35">
      <c r="A2041" t="s">
        <v>10965</v>
      </c>
      <c r="B2041">
        <v>98</v>
      </c>
      <c r="C2041">
        <v>20000000</v>
      </c>
      <c r="D2041">
        <v>29975979</v>
      </c>
      <c r="E2041" t="s">
        <v>26193</v>
      </c>
      <c r="F2041" t="s">
        <v>37</v>
      </c>
      <c r="G2041" t="s">
        <v>370</v>
      </c>
      <c r="H2041">
        <v>6.5</v>
      </c>
      <c r="I2041" t="s">
        <v>1325</v>
      </c>
      <c r="J2041" t="s">
        <v>6403</v>
      </c>
      <c r="K2041" t="s">
        <v>12332</v>
      </c>
      <c r="L2041" t="s">
        <v>10413</v>
      </c>
    </row>
    <row r="2042" spans="1:14" x14ac:dyDescent="0.35">
      <c r="A2042" t="s">
        <v>10972</v>
      </c>
      <c r="B2042">
        <v>104</v>
      </c>
      <c r="C2042">
        <v>20000000</v>
      </c>
      <c r="D2042">
        <v>31584722</v>
      </c>
      <c r="E2042" t="s">
        <v>26194</v>
      </c>
      <c r="F2042" t="s">
        <v>37</v>
      </c>
      <c r="G2042" t="s">
        <v>38</v>
      </c>
      <c r="H2042">
        <v>6.4</v>
      </c>
      <c r="I2042" t="s">
        <v>1671</v>
      </c>
      <c r="J2042" t="s">
        <v>19711</v>
      </c>
    </row>
    <row r="2043" spans="1:14" x14ac:dyDescent="0.35">
      <c r="A2043" t="s">
        <v>10977</v>
      </c>
      <c r="B2043">
        <v>109</v>
      </c>
      <c r="C2043">
        <v>20000000</v>
      </c>
      <c r="D2043">
        <v>23179303</v>
      </c>
      <c r="E2043" t="s">
        <v>26195</v>
      </c>
      <c r="F2043" t="s">
        <v>37</v>
      </c>
      <c r="G2043" t="s">
        <v>10982</v>
      </c>
      <c r="H2043">
        <v>5.8</v>
      </c>
      <c r="I2043" t="s">
        <v>953</v>
      </c>
      <c r="J2043" t="s">
        <v>1671</v>
      </c>
      <c r="K2043" t="s">
        <v>18089</v>
      </c>
      <c r="L2043" t="s">
        <v>19711</v>
      </c>
    </row>
    <row r="2044" spans="1:14" x14ac:dyDescent="0.35">
      <c r="A2044" t="s">
        <v>10983</v>
      </c>
      <c r="B2044">
        <v>75</v>
      </c>
      <c r="C2044">
        <v>9000000</v>
      </c>
      <c r="D2044">
        <v>23078294</v>
      </c>
      <c r="E2044" t="s">
        <v>26196</v>
      </c>
      <c r="F2044" t="s">
        <v>37</v>
      </c>
      <c r="G2044" t="s">
        <v>38</v>
      </c>
      <c r="H2044">
        <v>5.0999999999999996</v>
      </c>
      <c r="I2044" t="s">
        <v>6403</v>
      </c>
      <c r="J2044" t="s">
        <v>10413</v>
      </c>
    </row>
    <row r="2045" spans="1:14" x14ac:dyDescent="0.35">
      <c r="A2045" t="s">
        <v>5930</v>
      </c>
      <c r="B2045">
        <v>119</v>
      </c>
      <c r="C2045">
        <v>20000000</v>
      </c>
      <c r="D2045">
        <v>21413105</v>
      </c>
      <c r="E2045" t="s">
        <v>26197</v>
      </c>
      <c r="F2045" t="s">
        <v>37</v>
      </c>
      <c r="G2045" t="s">
        <v>370</v>
      </c>
      <c r="H2045">
        <v>6.8</v>
      </c>
      <c r="I2045" t="s">
        <v>1325</v>
      </c>
      <c r="J2045" t="s">
        <v>953</v>
      </c>
      <c r="K2045" t="s">
        <v>3409</v>
      </c>
      <c r="L2045" t="s">
        <v>19711</v>
      </c>
      <c r="M2045" t="s">
        <v>15011</v>
      </c>
    </row>
    <row r="2046" spans="1:14" x14ac:dyDescent="0.35">
      <c r="A2046" t="s">
        <v>10991</v>
      </c>
      <c r="B2046">
        <v>90</v>
      </c>
      <c r="C2046">
        <v>20000000</v>
      </c>
      <c r="D2046">
        <v>25077977</v>
      </c>
      <c r="E2046" t="s">
        <v>26198</v>
      </c>
      <c r="F2046" t="s">
        <v>37</v>
      </c>
      <c r="G2046" t="s">
        <v>38</v>
      </c>
      <c r="H2046">
        <v>5.3</v>
      </c>
      <c r="I2046" t="s">
        <v>953</v>
      </c>
      <c r="J2046" t="s">
        <v>11526</v>
      </c>
      <c r="K2046" t="s">
        <v>1671</v>
      </c>
      <c r="L2046" t="s">
        <v>18089</v>
      </c>
      <c r="M2046" t="s">
        <v>19711</v>
      </c>
    </row>
    <row r="2047" spans="1:14" x14ac:dyDescent="0.35">
      <c r="A2047" t="s">
        <v>2066</v>
      </c>
      <c r="B2047">
        <v>97</v>
      </c>
      <c r="C2047">
        <v>20000000</v>
      </c>
      <c r="D2047">
        <v>23292105</v>
      </c>
      <c r="E2047" t="s">
        <v>26199</v>
      </c>
      <c r="F2047" t="s">
        <v>37</v>
      </c>
      <c r="G2047" t="s">
        <v>38</v>
      </c>
      <c r="H2047">
        <v>5.3</v>
      </c>
      <c r="I2047" t="s">
        <v>1325</v>
      </c>
      <c r="J2047" t="s">
        <v>1266</v>
      </c>
      <c r="K2047" t="s">
        <v>6403</v>
      </c>
      <c r="L2047" t="s">
        <v>10413</v>
      </c>
    </row>
    <row r="2048" spans="1:14" x14ac:dyDescent="0.35">
      <c r="A2048" t="s">
        <v>4903</v>
      </c>
      <c r="B2048">
        <v>89</v>
      </c>
      <c r="C2048">
        <v>40000000</v>
      </c>
      <c r="D2048">
        <v>20916309</v>
      </c>
      <c r="E2048" t="s">
        <v>26200</v>
      </c>
      <c r="F2048" t="s">
        <v>37</v>
      </c>
      <c r="G2048" t="s">
        <v>38</v>
      </c>
      <c r="H2048">
        <v>4.9000000000000004</v>
      </c>
      <c r="I2048" t="s">
        <v>1671</v>
      </c>
      <c r="J2048" t="s">
        <v>18089</v>
      </c>
      <c r="K2048" t="s">
        <v>1266</v>
      </c>
    </row>
    <row r="2049" spans="1:13" x14ac:dyDescent="0.35">
      <c r="A2049" t="s">
        <v>6051</v>
      </c>
      <c r="B2049">
        <v>106</v>
      </c>
      <c r="C2049">
        <v>20000000</v>
      </c>
      <c r="D2049">
        <v>21200000</v>
      </c>
      <c r="E2049" t="s">
        <v>26201</v>
      </c>
      <c r="F2049" t="s">
        <v>37</v>
      </c>
      <c r="G2049" t="s">
        <v>38</v>
      </c>
      <c r="H2049">
        <v>6.8</v>
      </c>
      <c r="I2049" t="s">
        <v>1671</v>
      </c>
      <c r="J2049" t="s">
        <v>27949</v>
      </c>
      <c r="K2049" t="s">
        <v>3409</v>
      </c>
    </row>
    <row r="2050" spans="1:13" x14ac:dyDescent="0.35">
      <c r="A2050" t="s">
        <v>11012</v>
      </c>
      <c r="B2050">
        <v>96</v>
      </c>
      <c r="C2050">
        <v>20000000</v>
      </c>
      <c r="D2050">
        <v>28876924</v>
      </c>
      <c r="E2050" t="s">
        <v>26202</v>
      </c>
      <c r="F2050" t="s">
        <v>37</v>
      </c>
      <c r="G2050" t="s">
        <v>38</v>
      </c>
      <c r="H2050">
        <v>7.1</v>
      </c>
      <c r="I2050" t="s">
        <v>953</v>
      </c>
      <c r="J2050" t="s">
        <v>27949</v>
      </c>
      <c r="K2050" t="s">
        <v>27947</v>
      </c>
      <c r="L2050" t="s">
        <v>12332</v>
      </c>
      <c r="M2050" t="s">
        <v>10413</v>
      </c>
    </row>
    <row r="2051" spans="1:13" x14ac:dyDescent="0.35">
      <c r="A2051" t="s">
        <v>5367</v>
      </c>
      <c r="B2051">
        <v>104</v>
      </c>
      <c r="C2051">
        <v>20000000</v>
      </c>
      <c r="D2051">
        <v>20241395</v>
      </c>
      <c r="E2051" t="s">
        <v>26203</v>
      </c>
      <c r="F2051" t="s">
        <v>37</v>
      </c>
      <c r="G2051" t="s">
        <v>38</v>
      </c>
      <c r="H2051">
        <v>6.1</v>
      </c>
      <c r="I2051" t="s">
        <v>1325</v>
      </c>
      <c r="J2051" t="s">
        <v>6403</v>
      </c>
      <c r="K2051" t="s">
        <v>10413</v>
      </c>
    </row>
    <row r="2052" spans="1:13" x14ac:dyDescent="0.35">
      <c r="A2052" t="s">
        <v>11032</v>
      </c>
      <c r="B2052">
        <v>108</v>
      </c>
      <c r="C2052">
        <v>806947</v>
      </c>
      <c r="D2052">
        <v>32000000</v>
      </c>
      <c r="E2052" t="s">
        <v>26204</v>
      </c>
      <c r="F2052" t="s">
        <v>37</v>
      </c>
      <c r="G2052" t="s">
        <v>38</v>
      </c>
      <c r="H2052">
        <v>8.5</v>
      </c>
      <c r="I2052" t="s">
        <v>6403</v>
      </c>
      <c r="J2052" t="s">
        <v>27947</v>
      </c>
      <c r="K2052" t="s">
        <v>10413</v>
      </c>
    </row>
    <row r="2053" spans="1:13" x14ac:dyDescent="0.35">
      <c r="A2053" t="s">
        <v>5225</v>
      </c>
      <c r="B2053">
        <v>112</v>
      </c>
      <c r="C2053">
        <v>40000000</v>
      </c>
      <c r="D2053">
        <v>19151864</v>
      </c>
      <c r="E2053" t="s">
        <v>26205</v>
      </c>
      <c r="F2053" t="s">
        <v>37</v>
      </c>
      <c r="G2053" t="s">
        <v>38</v>
      </c>
      <c r="H2053">
        <v>5.9</v>
      </c>
      <c r="I2053" t="s">
        <v>1671</v>
      </c>
      <c r="J2053" t="s">
        <v>19711</v>
      </c>
    </row>
    <row r="2054" spans="1:13" x14ac:dyDescent="0.35">
      <c r="A2054" t="s">
        <v>11043</v>
      </c>
      <c r="B2054">
        <v>104</v>
      </c>
      <c r="C2054">
        <v>20000000</v>
      </c>
      <c r="D2054">
        <v>23393765</v>
      </c>
      <c r="E2054" t="s">
        <v>26206</v>
      </c>
      <c r="F2054" t="s">
        <v>37</v>
      </c>
      <c r="G2054" t="s">
        <v>38</v>
      </c>
      <c r="H2054">
        <v>6.3</v>
      </c>
      <c r="I2054" t="s">
        <v>3409</v>
      </c>
      <c r="J2054" t="s">
        <v>19711</v>
      </c>
    </row>
    <row r="2055" spans="1:13" x14ac:dyDescent="0.35">
      <c r="A2055" t="s">
        <v>3303</v>
      </c>
      <c r="B2055">
        <v>113</v>
      </c>
      <c r="C2055">
        <v>20000000</v>
      </c>
      <c r="D2055">
        <v>18882880</v>
      </c>
      <c r="E2055" t="s">
        <v>26207</v>
      </c>
      <c r="F2055" t="s">
        <v>37</v>
      </c>
      <c r="G2055" t="s">
        <v>38</v>
      </c>
      <c r="H2055">
        <v>5.9</v>
      </c>
      <c r="I2055" t="s">
        <v>1671</v>
      </c>
      <c r="J2055" t="s">
        <v>3409</v>
      </c>
    </row>
    <row r="2056" spans="1:13" x14ac:dyDescent="0.35">
      <c r="A2056" t="s">
        <v>11050</v>
      </c>
      <c r="B2056">
        <v>98</v>
      </c>
      <c r="C2056">
        <v>20000000</v>
      </c>
      <c r="D2056">
        <v>8500000</v>
      </c>
      <c r="E2056" t="s">
        <v>26208</v>
      </c>
      <c r="F2056" t="s">
        <v>37</v>
      </c>
      <c r="G2056" t="s">
        <v>38</v>
      </c>
      <c r="H2056">
        <v>5.4</v>
      </c>
      <c r="I2056" t="s">
        <v>1671</v>
      </c>
    </row>
    <row r="2057" spans="1:13" x14ac:dyDescent="0.35">
      <c r="A2057" t="s">
        <v>1362</v>
      </c>
      <c r="B2057">
        <v>114</v>
      </c>
      <c r="C2057">
        <v>30000000</v>
      </c>
      <c r="D2057">
        <v>18252684</v>
      </c>
      <c r="E2057" t="s">
        <v>26209</v>
      </c>
      <c r="F2057" t="s">
        <v>37</v>
      </c>
      <c r="G2057" t="s">
        <v>38</v>
      </c>
      <c r="H2057">
        <v>6.9</v>
      </c>
      <c r="I2057" t="s">
        <v>1671</v>
      </c>
      <c r="J2057" t="s">
        <v>3409</v>
      </c>
      <c r="K2057" t="s">
        <v>18089</v>
      </c>
    </row>
    <row r="2058" spans="1:13" x14ac:dyDescent="0.35">
      <c r="A2058" t="s">
        <v>11065</v>
      </c>
      <c r="B2058">
        <v>124</v>
      </c>
      <c r="C2058">
        <v>20000000</v>
      </c>
      <c r="D2058">
        <v>19661987</v>
      </c>
      <c r="E2058" t="s">
        <v>26210</v>
      </c>
      <c r="F2058" t="s">
        <v>37</v>
      </c>
      <c r="G2058" t="s">
        <v>38</v>
      </c>
      <c r="H2058">
        <v>7.5</v>
      </c>
      <c r="I2058" t="s">
        <v>3409</v>
      </c>
    </row>
    <row r="2059" spans="1:13" x14ac:dyDescent="0.35">
      <c r="A2059" t="s">
        <v>5918</v>
      </c>
      <c r="B2059">
        <v>148</v>
      </c>
      <c r="C2059">
        <v>15000000</v>
      </c>
      <c r="D2059">
        <v>18352454</v>
      </c>
      <c r="E2059" t="s">
        <v>26211</v>
      </c>
      <c r="F2059" t="s">
        <v>37</v>
      </c>
      <c r="G2059" t="s">
        <v>38</v>
      </c>
      <c r="H2059">
        <v>8.1999999999999993</v>
      </c>
      <c r="I2059" t="s">
        <v>953</v>
      </c>
      <c r="J2059" t="s">
        <v>13307</v>
      </c>
      <c r="K2059" t="s">
        <v>3409</v>
      </c>
    </row>
    <row r="2060" spans="1:13" x14ac:dyDescent="0.35">
      <c r="A2060" t="s">
        <v>2542</v>
      </c>
      <c r="B2060">
        <v>108</v>
      </c>
      <c r="C2060">
        <v>20000000</v>
      </c>
      <c r="D2060">
        <v>17803796</v>
      </c>
      <c r="E2060" t="s">
        <v>26212</v>
      </c>
      <c r="F2060" t="s">
        <v>37</v>
      </c>
      <c r="G2060" t="s">
        <v>38</v>
      </c>
      <c r="H2060">
        <v>5.9</v>
      </c>
      <c r="I2060" t="s">
        <v>1671</v>
      </c>
    </row>
    <row r="2061" spans="1:13" x14ac:dyDescent="0.35">
      <c r="A2061" t="s">
        <v>11076</v>
      </c>
      <c r="B2061">
        <v>95</v>
      </c>
      <c r="C2061">
        <v>20000000</v>
      </c>
      <c r="D2061">
        <v>17529157</v>
      </c>
      <c r="E2061" t="s">
        <v>26213</v>
      </c>
      <c r="F2061" t="s">
        <v>37</v>
      </c>
      <c r="G2061" t="s">
        <v>1465</v>
      </c>
      <c r="H2061">
        <v>5</v>
      </c>
      <c r="I2061" t="s">
        <v>953</v>
      </c>
      <c r="J2061" t="s">
        <v>3409</v>
      </c>
      <c r="K2061" t="s">
        <v>6403</v>
      </c>
      <c r="L2061" t="s">
        <v>27947</v>
      </c>
      <c r="M2061" t="s">
        <v>10413</v>
      </c>
    </row>
    <row r="2062" spans="1:13" x14ac:dyDescent="0.35">
      <c r="A2062" t="s">
        <v>4903</v>
      </c>
      <c r="B2062">
        <v>108</v>
      </c>
      <c r="C2062">
        <v>19000000</v>
      </c>
      <c r="D2062">
        <v>25753840</v>
      </c>
      <c r="E2062" t="s">
        <v>26214</v>
      </c>
      <c r="F2062" t="s">
        <v>37</v>
      </c>
      <c r="G2062" t="s">
        <v>38</v>
      </c>
      <c r="H2062">
        <v>7.3</v>
      </c>
      <c r="I2062" t="s">
        <v>27949</v>
      </c>
      <c r="J2062" t="s">
        <v>1266</v>
      </c>
      <c r="K2062" t="s">
        <v>6403</v>
      </c>
    </row>
    <row r="2063" spans="1:13" x14ac:dyDescent="0.35">
      <c r="A2063" t="s">
        <v>11085</v>
      </c>
      <c r="B2063">
        <v>68</v>
      </c>
      <c r="C2063">
        <v>20000000</v>
      </c>
      <c r="D2063">
        <v>18081626</v>
      </c>
      <c r="E2063" t="s">
        <v>26215</v>
      </c>
      <c r="F2063" t="s">
        <v>37</v>
      </c>
      <c r="G2063" t="s">
        <v>38</v>
      </c>
      <c r="H2063">
        <v>6.4</v>
      </c>
      <c r="I2063" t="s">
        <v>11526</v>
      </c>
      <c r="J2063" t="s">
        <v>18089</v>
      </c>
      <c r="K2063" t="s">
        <v>1266</v>
      </c>
      <c r="L2063" t="s">
        <v>27947</v>
      </c>
    </row>
    <row r="2064" spans="1:13" x14ac:dyDescent="0.35">
      <c r="A2064" t="s">
        <v>9184</v>
      </c>
      <c r="B2064">
        <v>103</v>
      </c>
      <c r="C2064">
        <v>20000000</v>
      </c>
      <c r="D2064">
        <v>17518220</v>
      </c>
      <c r="E2064" t="s">
        <v>26216</v>
      </c>
      <c r="F2064" t="s">
        <v>37</v>
      </c>
      <c r="G2064" t="s">
        <v>38</v>
      </c>
      <c r="H2064">
        <v>6.6</v>
      </c>
      <c r="I2064" t="s">
        <v>1671</v>
      </c>
      <c r="J2064" t="s">
        <v>3409</v>
      </c>
      <c r="K2064" t="s">
        <v>19711</v>
      </c>
    </row>
    <row r="2065" spans="1:12" x14ac:dyDescent="0.35">
      <c r="A2065" t="s">
        <v>11094</v>
      </c>
      <c r="B2065">
        <v>99</v>
      </c>
      <c r="C2065">
        <v>20000000</v>
      </c>
      <c r="D2065">
        <v>17104669</v>
      </c>
      <c r="E2065" t="s">
        <v>26217</v>
      </c>
      <c r="F2065" t="s">
        <v>7241</v>
      </c>
      <c r="G2065" t="s">
        <v>3859</v>
      </c>
      <c r="H2065">
        <v>7.8</v>
      </c>
      <c r="I2065" t="s">
        <v>1325</v>
      </c>
      <c r="J2065" t="s">
        <v>1671</v>
      </c>
      <c r="K2065" t="s">
        <v>27949</v>
      </c>
      <c r="L2065" t="s">
        <v>1266</v>
      </c>
    </row>
    <row r="2066" spans="1:12" x14ac:dyDescent="0.35">
      <c r="A2066" t="s">
        <v>11107</v>
      </c>
      <c r="B2066">
        <v>88</v>
      </c>
      <c r="C2066">
        <v>35000000</v>
      </c>
      <c r="D2066">
        <v>16988996</v>
      </c>
      <c r="E2066" t="s">
        <v>26218</v>
      </c>
      <c r="F2066" t="s">
        <v>37</v>
      </c>
      <c r="G2066" t="s">
        <v>38</v>
      </c>
      <c r="H2066">
        <v>4</v>
      </c>
      <c r="I2066" t="s">
        <v>1671</v>
      </c>
      <c r="J2066" t="s">
        <v>18089</v>
      </c>
      <c r="K2066" t="s">
        <v>17378</v>
      </c>
      <c r="L2066" t="s">
        <v>17378</v>
      </c>
    </row>
    <row r="2067" spans="1:12" x14ac:dyDescent="0.35">
      <c r="A2067" t="s">
        <v>125</v>
      </c>
      <c r="B2067">
        <v>128</v>
      </c>
      <c r="C2067">
        <v>20000000</v>
      </c>
      <c r="D2067">
        <v>15797907</v>
      </c>
      <c r="E2067" t="s">
        <v>26219</v>
      </c>
      <c r="F2067" t="s">
        <v>11117</v>
      </c>
      <c r="G2067" t="s">
        <v>38</v>
      </c>
      <c r="H2067">
        <v>7.6</v>
      </c>
      <c r="I2067" t="s">
        <v>3409</v>
      </c>
    </row>
    <row r="2068" spans="1:12" x14ac:dyDescent="0.35">
      <c r="A2068" t="s">
        <v>1133</v>
      </c>
      <c r="B2068">
        <v>124</v>
      </c>
      <c r="C2068">
        <v>20000000</v>
      </c>
      <c r="D2068">
        <v>16248701</v>
      </c>
      <c r="E2068" t="s">
        <v>26220</v>
      </c>
      <c r="F2068" t="s">
        <v>37</v>
      </c>
      <c r="G2068" t="s">
        <v>38</v>
      </c>
      <c r="H2068">
        <v>7.7</v>
      </c>
      <c r="I2068" t="s">
        <v>3409</v>
      </c>
    </row>
    <row r="2069" spans="1:12" x14ac:dyDescent="0.35">
      <c r="A2069" t="s">
        <v>11121</v>
      </c>
      <c r="B2069">
        <v>84</v>
      </c>
      <c r="C2069">
        <v>20000000</v>
      </c>
      <c r="D2069">
        <v>15712072</v>
      </c>
      <c r="E2069" t="s">
        <v>26221</v>
      </c>
      <c r="F2069" t="s">
        <v>37</v>
      </c>
      <c r="G2069" t="s">
        <v>38</v>
      </c>
      <c r="H2069">
        <v>5.8</v>
      </c>
      <c r="I2069" t="s">
        <v>1325</v>
      </c>
      <c r="J2069" t="s">
        <v>27949</v>
      </c>
      <c r="K2069" t="s">
        <v>3409</v>
      </c>
      <c r="L2069" t="s">
        <v>10413</v>
      </c>
    </row>
    <row r="2070" spans="1:12" x14ac:dyDescent="0.35">
      <c r="A2070" t="s">
        <v>11127</v>
      </c>
      <c r="B2070">
        <v>101</v>
      </c>
      <c r="C2070">
        <v>20000000</v>
      </c>
      <c r="D2070">
        <v>15408822</v>
      </c>
      <c r="E2070" t="s">
        <v>26222</v>
      </c>
      <c r="F2070" t="s">
        <v>37</v>
      </c>
      <c r="G2070" t="s">
        <v>38</v>
      </c>
      <c r="H2070">
        <v>5.6</v>
      </c>
      <c r="I2070" t="s">
        <v>1671</v>
      </c>
      <c r="J2070" t="s">
        <v>19711</v>
      </c>
    </row>
    <row r="2071" spans="1:12" x14ac:dyDescent="0.35">
      <c r="A2071" t="s">
        <v>11131</v>
      </c>
      <c r="B2071">
        <v>98</v>
      </c>
      <c r="C2071">
        <v>20000000</v>
      </c>
      <c r="D2071">
        <v>15464026</v>
      </c>
      <c r="E2071" t="s">
        <v>26223</v>
      </c>
      <c r="F2071" t="s">
        <v>37</v>
      </c>
      <c r="G2071" t="s">
        <v>38</v>
      </c>
      <c r="H2071">
        <v>5.3</v>
      </c>
      <c r="I2071" t="s">
        <v>1671</v>
      </c>
      <c r="J2071" t="s">
        <v>19711</v>
      </c>
    </row>
    <row r="2072" spans="1:12" x14ac:dyDescent="0.35">
      <c r="A2072" t="s">
        <v>11143</v>
      </c>
      <c r="B2072">
        <v>225</v>
      </c>
      <c r="C2072">
        <v>20000000</v>
      </c>
      <c r="D2072">
        <v>8000000</v>
      </c>
      <c r="E2072" t="s">
        <v>26224</v>
      </c>
      <c r="F2072" t="s">
        <v>37</v>
      </c>
      <c r="G2072" t="s">
        <v>38</v>
      </c>
      <c r="H2072">
        <v>6.6</v>
      </c>
      <c r="I2072" t="s">
        <v>13307</v>
      </c>
      <c r="J2072" t="s">
        <v>3409</v>
      </c>
      <c r="K2072" t="s">
        <v>22704</v>
      </c>
    </row>
    <row r="2073" spans="1:12" x14ac:dyDescent="0.35">
      <c r="A2073" t="s">
        <v>8382</v>
      </c>
      <c r="B2073">
        <v>88</v>
      </c>
      <c r="C2073">
        <v>25000000</v>
      </c>
      <c r="D2073">
        <v>14174654</v>
      </c>
      <c r="E2073" t="s">
        <v>26225</v>
      </c>
      <c r="F2073" t="s">
        <v>37</v>
      </c>
      <c r="G2073" t="s">
        <v>38</v>
      </c>
      <c r="H2073">
        <v>1.9</v>
      </c>
      <c r="I2073" t="s">
        <v>1671</v>
      </c>
    </row>
    <row r="2074" spans="1:12" x14ac:dyDescent="0.35">
      <c r="A2074" t="s">
        <v>6472</v>
      </c>
      <c r="B2074">
        <v>88</v>
      </c>
      <c r="C2074">
        <v>27000000</v>
      </c>
      <c r="D2074">
        <v>15988876</v>
      </c>
      <c r="E2074" t="s">
        <v>26226</v>
      </c>
      <c r="F2074" t="s">
        <v>37</v>
      </c>
      <c r="G2074" t="s">
        <v>38</v>
      </c>
      <c r="H2074">
        <v>5.7</v>
      </c>
      <c r="I2074" t="s">
        <v>1325</v>
      </c>
      <c r="J2074" t="s">
        <v>27949</v>
      </c>
      <c r="K2074" t="s">
        <v>10413</v>
      </c>
    </row>
    <row r="2075" spans="1:12" x14ac:dyDescent="0.35">
      <c r="A2075" t="s">
        <v>2461</v>
      </c>
      <c r="B2075">
        <v>94</v>
      </c>
      <c r="C2075">
        <v>20000000</v>
      </c>
      <c r="D2075">
        <v>13801755</v>
      </c>
      <c r="E2075" t="s">
        <v>26227</v>
      </c>
      <c r="F2075" t="s">
        <v>37</v>
      </c>
      <c r="G2075" t="s">
        <v>38</v>
      </c>
      <c r="H2075">
        <v>6.6</v>
      </c>
      <c r="I2075" t="s">
        <v>1325</v>
      </c>
      <c r="J2075" t="s">
        <v>1671</v>
      </c>
      <c r="K2075" t="s">
        <v>27949</v>
      </c>
      <c r="L2075" t="s">
        <v>10413</v>
      </c>
    </row>
    <row r="2076" spans="1:12" x14ac:dyDescent="0.35">
      <c r="A2076" t="s">
        <v>11164</v>
      </c>
      <c r="B2076">
        <v>117</v>
      </c>
      <c r="C2076">
        <v>20000000</v>
      </c>
      <c r="D2076">
        <v>13987482</v>
      </c>
      <c r="E2076" t="s">
        <v>26228</v>
      </c>
      <c r="F2076" t="s">
        <v>37</v>
      </c>
      <c r="G2076" t="s">
        <v>38</v>
      </c>
      <c r="H2076">
        <v>6</v>
      </c>
      <c r="I2076" t="s">
        <v>1671</v>
      </c>
      <c r="J2076" t="s">
        <v>19711</v>
      </c>
    </row>
    <row r="2077" spans="1:12" x14ac:dyDescent="0.35">
      <c r="A2077" t="s">
        <v>11168</v>
      </c>
      <c r="B2077">
        <v>95</v>
      </c>
      <c r="C2077">
        <v>20000000</v>
      </c>
      <c r="D2077">
        <v>14291570</v>
      </c>
      <c r="E2077" t="s">
        <v>26229</v>
      </c>
      <c r="F2077" t="s">
        <v>37</v>
      </c>
      <c r="G2077" t="s">
        <v>1465</v>
      </c>
      <c r="H2077">
        <v>6.1</v>
      </c>
      <c r="I2077" t="s">
        <v>1325</v>
      </c>
      <c r="J2077" t="s">
        <v>953</v>
      </c>
      <c r="K2077" t="s">
        <v>12332</v>
      </c>
      <c r="L2077" t="s">
        <v>10413</v>
      </c>
    </row>
    <row r="2078" spans="1:12" x14ac:dyDescent="0.35">
      <c r="A2078" t="s">
        <v>3122</v>
      </c>
      <c r="B2078">
        <v>99</v>
      </c>
      <c r="C2078">
        <v>40000000</v>
      </c>
      <c r="D2078">
        <v>12181484</v>
      </c>
      <c r="E2078" t="s">
        <v>26230</v>
      </c>
      <c r="F2078" t="s">
        <v>37</v>
      </c>
      <c r="G2078" t="s">
        <v>38</v>
      </c>
      <c r="H2078">
        <v>4.8</v>
      </c>
      <c r="I2078" t="s">
        <v>1671</v>
      </c>
    </row>
    <row r="2079" spans="1:12" x14ac:dyDescent="0.35">
      <c r="A2079" t="s">
        <v>4531</v>
      </c>
      <c r="B2079">
        <v>96</v>
      </c>
      <c r="C2079">
        <v>20000000</v>
      </c>
      <c r="D2079">
        <v>13630226</v>
      </c>
      <c r="E2079" t="s">
        <v>26231</v>
      </c>
      <c r="F2079" t="s">
        <v>37</v>
      </c>
      <c r="G2079" t="s">
        <v>38</v>
      </c>
      <c r="H2079">
        <v>6.2</v>
      </c>
      <c r="I2079" t="s">
        <v>1325</v>
      </c>
      <c r="J2079" t="s">
        <v>27949</v>
      </c>
      <c r="K2079" t="s">
        <v>12332</v>
      </c>
      <c r="L2079" t="s">
        <v>10413</v>
      </c>
    </row>
    <row r="2080" spans="1:12" x14ac:dyDescent="0.35">
      <c r="A2080" t="s">
        <v>4003</v>
      </c>
      <c r="B2080">
        <v>98</v>
      </c>
      <c r="C2080">
        <v>20000000</v>
      </c>
      <c r="D2080">
        <v>13383737</v>
      </c>
      <c r="E2080" t="s">
        <v>26232</v>
      </c>
      <c r="F2080" t="s">
        <v>37</v>
      </c>
      <c r="G2080" t="s">
        <v>38</v>
      </c>
      <c r="H2080">
        <v>7.5</v>
      </c>
      <c r="I2080" t="s">
        <v>1671</v>
      </c>
      <c r="J2080" t="s">
        <v>27949</v>
      </c>
    </row>
    <row r="2081" spans="1:13" x14ac:dyDescent="0.35">
      <c r="A2081" t="s">
        <v>11183</v>
      </c>
      <c r="B2081">
        <v>123</v>
      </c>
      <c r="C2081">
        <v>20000000</v>
      </c>
      <c r="D2081">
        <v>13391174</v>
      </c>
      <c r="E2081" t="s">
        <v>26233</v>
      </c>
      <c r="F2081" t="s">
        <v>37</v>
      </c>
      <c r="G2081" t="s">
        <v>38</v>
      </c>
      <c r="H2081">
        <v>6.3</v>
      </c>
      <c r="I2081" t="s">
        <v>13307</v>
      </c>
      <c r="J2081" t="s">
        <v>3409</v>
      </c>
      <c r="K2081" t="s">
        <v>22704</v>
      </c>
    </row>
    <row r="2082" spans="1:13" x14ac:dyDescent="0.35">
      <c r="A2082" t="s">
        <v>1198</v>
      </c>
      <c r="B2082">
        <v>101</v>
      </c>
      <c r="C2082">
        <v>30000000</v>
      </c>
      <c r="D2082">
        <v>12987647</v>
      </c>
      <c r="E2082" t="s">
        <v>26234</v>
      </c>
      <c r="F2082" t="s">
        <v>37</v>
      </c>
      <c r="G2082" t="s">
        <v>56</v>
      </c>
      <c r="H2082">
        <v>7.1</v>
      </c>
      <c r="I2082" t="s">
        <v>3409</v>
      </c>
      <c r="J2082" t="s">
        <v>27947</v>
      </c>
      <c r="K2082" t="s">
        <v>19711</v>
      </c>
      <c r="L2082" t="s">
        <v>10413</v>
      </c>
      <c r="M2082" t="s">
        <v>25958</v>
      </c>
    </row>
    <row r="2083" spans="1:13" x14ac:dyDescent="0.35">
      <c r="A2083" t="s">
        <v>40</v>
      </c>
      <c r="B2083">
        <v>102</v>
      </c>
      <c r="C2083">
        <v>22000000</v>
      </c>
      <c r="D2083">
        <v>12469811</v>
      </c>
      <c r="E2083" t="s">
        <v>26235</v>
      </c>
      <c r="F2083" t="s">
        <v>37</v>
      </c>
      <c r="G2083" t="s">
        <v>38</v>
      </c>
      <c r="H2083">
        <v>6.6</v>
      </c>
      <c r="I2083" t="s">
        <v>1671</v>
      </c>
      <c r="J2083" t="s">
        <v>3409</v>
      </c>
    </row>
    <row r="2084" spans="1:13" x14ac:dyDescent="0.35">
      <c r="A2084" t="s">
        <v>4356</v>
      </c>
      <c r="B2084">
        <v>94</v>
      </c>
      <c r="C2084">
        <v>20000000</v>
      </c>
      <c r="D2084">
        <v>12398628</v>
      </c>
      <c r="E2084" t="s">
        <v>26236</v>
      </c>
      <c r="F2084" t="s">
        <v>37</v>
      </c>
      <c r="G2084" t="s">
        <v>38</v>
      </c>
      <c r="H2084">
        <v>6.1</v>
      </c>
      <c r="I2084" t="s">
        <v>1325</v>
      </c>
      <c r="J2084" t="s">
        <v>27949</v>
      </c>
      <c r="K2084" t="s">
        <v>3409</v>
      </c>
      <c r="L2084" t="s">
        <v>27948</v>
      </c>
    </row>
    <row r="2085" spans="1:13" x14ac:dyDescent="0.35">
      <c r="A2085" t="s">
        <v>4401</v>
      </c>
      <c r="B2085">
        <v>102</v>
      </c>
      <c r="C2085">
        <v>20000000</v>
      </c>
      <c r="D2085">
        <v>13214030</v>
      </c>
      <c r="E2085" t="s">
        <v>26237</v>
      </c>
      <c r="F2085" t="s">
        <v>37</v>
      </c>
      <c r="G2085" t="s">
        <v>38</v>
      </c>
      <c r="H2085">
        <v>6.7</v>
      </c>
      <c r="I2085" t="s">
        <v>1671</v>
      </c>
      <c r="J2085" t="s">
        <v>3409</v>
      </c>
      <c r="K2085" t="s">
        <v>1266</v>
      </c>
      <c r="L2085" t="s">
        <v>19711</v>
      </c>
    </row>
    <row r="2086" spans="1:13" x14ac:dyDescent="0.35">
      <c r="A2086" t="s">
        <v>2066</v>
      </c>
      <c r="B2086">
        <v>108</v>
      </c>
      <c r="C2086">
        <v>22000000</v>
      </c>
      <c r="D2086">
        <v>12232937</v>
      </c>
      <c r="E2086" t="s">
        <v>26238</v>
      </c>
      <c r="F2086" t="s">
        <v>37</v>
      </c>
      <c r="G2086" t="s">
        <v>38</v>
      </c>
      <c r="H2086">
        <v>5.6</v>
      </c>
      <c r="I2086" t="s">
        <v>1325</v>
      </c>
      <c r="J2086" t="s">
        <v>27949</v>
      </c>
      <c r="K2086" t="s">
        <v>10413</v>
      </c>
    </row>
    <row r="2087" spans="1:13" x14ac:dyDescent="0.35">
      <c r="A2087" t="s">
        <v>570</v>
      </c>
      <c r="B2087">
        <v>116</v>
      </c>
      <c r="C2087">
        <v>20000000</v>
      </c>
      <c r="D2087">
        <v>12134420</v>
      </c>
      <c r="E2087" t="s">
        <v>26239</v>
      </c>
      <c r="F2087" t="s">
        <v>37</v>
      </c>
      <c r="G2087" t="s">
        <v>56</v>
      </c>
      <c r="H2087">
        <v>7.2</v>
      </c>
      <c r="I2087" t="s">
        <v>3409</v>
      </c>
      <c r="J2087" t="s">
        <v>1266</v>
      </c>
      <c r="K2087" t="s">
        <v>6403</v>
      </c>
      <c r="L2087" t="s">
        <v>27947</v>
      </c>
    </row>
    <row r="2088" spans="1:13" x14ac:dyDescent="0.35">
      <c r="A2088" t="s">
        <v>11214</v>
      </c>
      <c r="B2088">
        <v>93</v>
      </c>
      <c r="C2088">
        <v>20000000</v>
      </c>
      <c r="D2088">
        <v>11784000</v>
      </c>
      <c r="E2088" t="s">
        <v>26240</v>
      </c>
      <c r="F2088" t="s">
        <v>37</v>
      </c>
      <c r="G2088" t="s">
        <v>38</v>
      </c>
      <c r="H2088">
        <v>4.3</v>
      </c>
      <c r="I2088" t="s">
        <v>1325</v>
      </c>
      <c r="J2088" t="s">
        <v>1671</v>
      </c>
      <c r="K2088" t="s">
        <v>18089</v>
      </c>
    </row>
    <row r="2089" spans="1:13" x14ac:dyDescent="0.35">
      <c r="A2089" t="s">
        <v>1555</v>
      </c>
      <c r="B2089">
        <v>102</v>
      </c>
      <c r="C2089">
        <v>20000000</v>
      </c>
      <c r="D2089">
        <v>11169531</v>
      </c>
      <c r="E2089" t="s">
        <v>26241</v>
      </c>
      <c r="F2089" t="s">
        <v>37</v>
      </c>
      <c r="G2089" t="s">
        <v>56</v>
      </c>
      <c r="H2089">
        <v>6.4</v>
      </c>
      <c r="I2089" t="s">
        <v>1671</v>
      </c>
    </row>
    <row r="2090" spans="1:13" x14ac:dyDescent="0.35">
      <c r="A2090" t="s">
        <v>5647</v>
      </c>
      <c r="B2090">
        <v>103</v>
      </c>
      <c r="C2090">
        <v>20000000</v>
      </c>
      <c r="D2090">
        <v>11034436</v>
      </c>
      <c r="E2090" t="s">
        <v>26242</v>
      </c>
      <c r="F2090" t="s">
        <v>37</v>
      </c>
      <c r="G2090" t="s">
        <v>56</v>
      </c>
      <c r="H2090">
        <v>7.1</v>
      </c>
      <c r="I2090" t="s">
        <v>1671</v>
      </c>
      <c r="J2090" t="s">
        <v>3409</v>
      </c>
      <c r="K2090" t="s">
        <v>17378</v>
      </c>
      <c r="L2090" t="s">
        <v>25958</v>
      </c>
    </row>
    <row r="2091" spans="1:13" x14ac:dyDescent="0.35">
      <c r="A2091" t="s">
        <v>9947</v>
      </c>
      <c r="B2091">
        <v>115</v>
      </c>
      <c r="C2091">
        <v>20000000</v>
      </c>
      <c r="D2091">
        <v>12626905</v>
      </c>
      <c r="E2091" t="s">
        <v>26243</v>
      </c>
      <c r="F2091" t="s">
        <v>37</v>
      </c>
      <c r="G2091" t="s">
        <v>38</v>
      </c>
      <c r="H2091">
        <v>6.3</v>
      </c>
      <c r="I2091" t="s">
        <v>1325</v>
      </c>
      <c r="J2091" t="s">
        <v>27949</v>
      </c>
      <c r="K2091" t="s">
        <v>3409</v>
      </c>
      <c r="L2091" t="s">
        <v>10413</v>
      </c>
    </row>
    <row r="2092" spans="1:13" x14ac:dyDescent="0.35">
      <c r="A2092" t="s">
        <v>4003</v>
      </c>
      <c r="B2092">
        <v>96</v>
      </c>
      <c r="C2092">
        <v>20000000</v>
      </c>
      <c r="D2092">
        <v>10569071</v>
      </c>
      <c r="E2092" t="s">
        <v>26244</v>
      </c>
      <c r="F2092" t="s">
        <v>37</v>
      </c>
      <c r="G2092" t="s">
        <v>38</v>
      </c>
      <c r="H2092">
        <v>7.4</v>
      </c>
      <c r="I2092" t="s">
        <v>1671</v>
      </c>
    </row>
    <row r="2093" spans="1:13" x14ac:dyDescent="0.35">
      <c r="A2093" t="s">
        <v>11237</v>
      </c>
      <c r="B2093">
        <v>98</v>
      </c>
      <c r="C2093">
        <v>20000000</v>
      </c>
      <c r="D2093">
        <v>10544143</v>
      </c>
      <c r="E2093" t="s">
        <v>26245</v>
      </c>
      <c r="F2093" t="s">
        <v>37</v>
      </c>
      <c r="G2093" t="s">
        <v>370</v>
      </c>
      <c r="H2093">
        <v>6.1</v>
      </c>
      <c r="I2093" t="s">
        <v>1671</v>
      </c>
      <c r="J2093" t="s">
        <v>19711</v>
      </c>
    </row>
    <row r="2094" spans="1:13" x14ac:dyDescent="0.35">
      <c r="A2094" t="s">
        <v>9710</v>
      </c>
      <c r="B2094">
        <v>101</v>
      </c>
      <c r="C2094">
        <v>20000000</v>
      </c>
      <c r="D2094">
        <v>13650738</v>
      </c>
      <c r="E2094" t="s">
        <v>26246</v>
      </c>
      <c r="F2094" t="s">
        <v>37</v>
      </c>
      <c r="G2094" t="s">
        <v>38</v>
      </c>
      <c r="H2094">
        <v>6.6</v>
      </c>
      <c r="I2094" t="s">
        <v>1671</v>
      </c>
      <c r="J2094" t="s">
        <v>3409</v>
      </c>
    </row>
    <row r="2095" spans="1:13" x14ac:dyDescent="0.35">
      <c r="A2095" t="s">
        <v>5050</v>
      </c>
      <c r="B2095">
        <v>106</v>
      </c>
      <c r="C2095">
        <v>20000000</v>
      </c>
      <c r="D2095">
        <v>10555348</v>
      </c>
      <c r="E2095" t="s">
        <v>26247</v>
      </c>
      <c r="F2095" t="s">
        <v>37</v>
      </c>
      <c r="G2095" t="s">
        <v>38</v>
      </c>
      <c r="H2095">
        <v>6</v>
      </c>
      <c r="I2095" t="s">
        <v>1671</v>
      </c>
      <c r="J2095" t="s">
        <v>27949</v>
      </c>
    </row>
    <row r="2096" spans="1:13" x14ac:dyDescent="0.35">
      <c r="A2096" t="s">
        <v>4003</v>
      </c>
      <c r="B2096">
        <v>101</v>
      </c>
      <c r="C2096">
        <v>20000000</v>
      </c>
      <c r="D2096">
        <v>9714482</v>
      </c>
      <c r="E2096" t="s">
        <v>26248</v>
      </c>
      <c r="F2096" t="s">
        <v>37</v>
      </c>
      <c r="G2096" t="s">
        <v>38</v>
      </c>
      <c r="H2096">
        <v>6.8</v>
      </c>
      <c r="I2096" t="s">
        <v>1671</v>
      </c>
      <c r="J2096" t="s">
        <v>17378</v>
      </c>
      <c r="K2096" t="s">
        <v>19711</v>
      </c>
    </row>
    <row r="2097" spans="1:14" x14ac:dyDescent="0.35">
      <c r="A2097" t="s">
        <v>332</v>
      </c>
      <c r="B2097">
        <v>111</v>
      </c>
      <c r="C2097">
        <v>20000000</v>
      </c>
      <c r="D2097">
        <v>9525276</v>
      </c>
      <c r="E2097" t="s">
        <v>26249</v>
      </c>
      <c r="F2097" t="s">
        <v>37</v>
      </c>
      <c r="G2097" t="s">
        <v>38</v>
      </c>
      <c r="H2097">
        <v>6.8</v>
      </c>
      <c r="I2097" t="s">
        <v>1325</v>
      </c>
      <c r="J2097" t="s">
        <v>27949</v>
      </c>
      <c r="K2097" t="s">
        <v>10413</v>
      </c>
    </row>
    <row r="2098" spans="1:14" x14ac:dyDescent="0.35">
      <c r="A2098" t="s">
        <v>7109</v>
      </c>
      <c r="B2098">
        <v>99</v>
      </c>
      <c r="C2098">
        <v>21000000</v>
      </c>
      <c r="D2098">
        <v>8855646</v>
      </c>
      <c r="E2098" t="s">
        <v>26250</v>
      </c>
      <c r="F2098" t="s">
        <v>37</v>
      </c>
      <c r="G2098" t="s">
        <v>38</v>
      </c>
      <c r="H2098">
        <v>7.2</v>
      </c>
      <c r="I2098" t="s">
        <v>953</v>
      </c>
      <c r="J2098" t="s">
        <v>3409</v>
      </c>
    </row>
    <row r="2099" spans="1:14" x14ac:dyDescent="0.35">
      <c r="A2099" t="s">
        <v>11263</v>
      </c>
      <c r="B2099">
        <v>88</v>
      </c>
      <c r="C2099">
        <v>20000000</v>
      </c>
      <c r="D2099">
        <v>9109322</v>
      </c>
      <c r="E2099" t="s">
        <v>26251</v>
      </c>
      <c r="F2099" t="s">
        <v>37</v>
      </c>
      <c r="G2099" t="s">
        <v>767</v>
      </c>
      <c r="H2099">
        <v>1.9</v>
      </c>
      <c r="I2099" t="s">
        <v>1671</v>
      </c>
      <c r="J2099" t="s">
        <v>18089</v>
      </c>
      <c r="K2099" t="s">
        <v>12332</v>
      </c>
    </row>
    <row r="2100" spans="1:14" x14ac:dyDescent="0.35">
      <c r="A2100" t="s">
        <v>2656</v>
      </c>
      <c r="B2100">
        <v>83</v>
      </c>
      <c r="C2100">
        <v>33000000</v>
      </c>
      <c r="D2100">
        <v>8326035</v>
      </c>
      <c r="E2100" t="s">
        <v>26252</v>
      </c>
      <c r="F2100" t="s">
        <v>37</v>
      </c>
      <c r="G2100" t="s">
        <v>767</v>
      </c>
      <c r="H2100">
        <v>5.5</v>
      </c>
      <c r="I2100" t="s">
        <v>1325</v>
      </c>
      <c r="J2100" t="s">
        <v>1671</v>
      </c>
      <c r="K2100" t="s">
        <v>27949</v>
      </c>
    </row>
    <row r="2101" spans="1:14" x14ac:dyDescent="0.35">
      <c r="A2101" t="s">
        <v>2656</v>
      </c>
      <c r="B2101">
        <v>91</v>
      </c>
      <c r="C2101">
        <v>20000000</v>
      </c>
      <c r="D2101">
        <v>8104069</v>
      </c>
      <c r="E2101" t="s">
        <v>26253</v>
      </c>
      <c r="F2101" t="s">
        <v>37</v>
      </c>
      <c r="G2101" t="s">
        <v>38</v>
      </c>
      <c r="H2101">
        <v>4.5</v>
      </c>
      <c r="I2101" t="s">
        <v>1325</v>
      </c>
      <c r="J2101" t="s">
        <v>1671</v>
      </c>
      <c r="K2101" t="s">
        <v>27949</v>
      </c>
    </row>
    <row r="2102" spans="1:14" x14ac:dyDescent="0.35">
      <c r="A2102" t="s">
        <v>3657</v>
      </c>
      <c r="B2102">
        <v>108</v>
      </c>
      <c r="C2102">
        <v>20000000</v>
      </c>
      <c r="D2102">
        <v>8054280</v>
      </c>
      <c r="E2102" t="s">
        <v>26254</v>
      </c>
      <c r="F2102" t="s">
        <v>37</v>
      </c>
      <c r="G2102" t="s">
        <v>38</v>
      </c>
      <c r="H2102">
        <v>6.3</v>
      </c>
      <c r="I2102" t="s">
        <v>1671</v>
      </c>
      <c r="J2102" t="s">
        <v>27949</v>
      </c>
      <c r="K2102" t="s">
        <v>17378</v>
      </c>
    </row>
    <row r="2103" spans="1:14" x14ac:dyDescent="0.35">
      <c r="A2103" t="s">
        <v>7076</v>
      </c>
      <c r="B2103">
        <v>148</v>
      </c>
      <c r="C2103">
        <v>20000000</v>
      </c>
      <c r="D2103">
        <v>8093318</v>
      </c>
      <c r="E2103" t="s">
        <v>26255</v>
      </c>
      <c r="F2103" t="s">
        <v>37</v>
      </c>
      <c r="G2103" t="s">
        <v>38</v>
      </c>
      <c r="H2103">
        <v>6.7</v>
      </c>
      <c r="I2103" t="s">
        <v>1671</v>
      </c>
      <c r="J2103" t="s">
        <v>27949</v>
      </c>
      <c r="K2103" t="s">
        <v>3409</v>
      </c>
      <c r="L2103" t="s">
        <v>27947</v>
      </c>
      <c r="M2103" t="s">
        <v>19711</v>
      </c>
    </row>
    <row r="2104" spans="1:14" x14ac:dyDescent="0.35">
      <c r="A2104" t="s">
        <v>11295</v>
      </c>
      <c r="B2104">
        <v>77</v>
      </c>
      <c r="C2104">
        <v>20000000</v>
      </c>
      <c r="D2104">
        <v>7382993</v>
      </c>
      <c r="E2104" t="s">
        <v>26256</v>
      </c>
      <c r="F2104" t="s">
        <v>37</v>
      </c>
      <c r="G2104" t="s">
        <v>38</v>
      </c>
      <c r="H2104">
        <v>2.8</v>
      </c>
      <c r="I2104" t="s">
        <v>953</v>
      </c>
      <c r="J2104" t="s">
        <v>11526</v>
      </c>
      <c r="K2104" t="s">
        <v>1671</v>
      </c>
      <c r="L2104" t="s">
        <v>18089</v>
      </c>
      <c r="M2104" t="s">
        <v>1266</v>
      </c>
    </row>
    <row r="2105" spans="1:14" x14ac:dyDescent="0.35">
      <c r="A2105" t="s">
        <v>11299</v>
      </c>
      <c r="B2105">
        <v>110</v>
      </c>
      <c r="C2105">
        <v>20000000</v>
      </c>
      <c r="D2105">
        <v>8888355</v>
      </c>
      <c r="E2105" t="s">
        <v>26257</v>
      </c>
      <c r="F2105" t="s">
        <v>37</v>
      </c>
      <c r="G2105" t="s">
        <v>38</v>
      </c>
      <c r="H2105">
        <v>5</v>
      </c>
      <c r="I2105" t="s">
        <v>3409</v>
      </c>
      <c r="J2105" t="s">
        <v>17378</v>
      </c>
    </row>
    <row r="2106" spans="1:14" x14ac:dyDescent="0.35">
      <c r="A2106" t="s">
        <v>5702</v>
      </c>
      <c r="B2106">
        <v>83</v>
      </c>
      <c r="C2106">
        <v>12000000</v>
      </c>
      <c r="D2106">
        <v>7001720</v>
      </c>
      <c r="E2106" t="s">
        <v>26258</v>
      </c>
      <c r="F2106" t="s">
        <v>37</v>
      </c>
      <c r="G2106" t="s">
        <v>38</v>
      </c>
      <c r="H2106">
        <v>4.3</v>
      </c>
      <c r="I2106" t="s">
        <v>1671</v>
      </c>
      <c r="J2106" t="s">
        <v>1266</v>
      </c>
    </row>
    <row r="2107" spans="1:14" x14ac:dyDescent="0.35">
      <c r="A2107" t="s">
        <v>4903</v>
      </c>
      <c r="B2107">
        <v>107</v>
      </c>
      <c r="C2107">
        <v>20000000</v>
      </c>
      <c r="D2107">
        <v>7268659</v>
      </c>
      <c r="E2107" t="s">
        <v>26259</v>
      </c>
      <c r="F2107" t="s">
        <v>37</v>
      </c>
      <c r="G2107" t="s">
        <v>7170</v>
      </c>
      <c r="H2107">
        <v>5.6</v>
      </c>
      <c r="I2107" t="s">
        <v>1325</v>
      </c>
      <c r="J2107" t="s">
        <v>1671</v>
      </c>
      <c r="K2107" t="s">
        <v>27949</v>
      </c>
      <c r="L2107" t="s">
        <v>10413</v>
      </c>
    </row>
    <row r="2108" spans="1:14" x14ac:dyDescent="0.35">
      <c r="A2108" t="s">
        <v>11318</v>
      </c>
      <c r="B2108">
        <v>100</v>
      </c>
      <c r="C2108">
        <v>22000000</v>
      </c>
      <c r="D2108">
        <v>6852144</v>
      </c>
      <c r="E2108" t="s">
        <v>26260</v>
      </c>
      <c r="F2108" t="s">
        <v>37</v>
      </c>
      <c r="G2108" t="s">
        <v>268</v>
      </c>
      <c r="H2108">
        <v>6.2</v>
      </c>
      <c r="I2108" t="s">
        <v>3409</v>
      </c>
      <c r="J2108" t="s">
        <v>6403</v>
      </c>
      <c r="K2108" t="s">
        <v>12332</v>
      </c>
      <c r="L2108" t="s">
        <v>10413</v>
      </c>
    </row>
    <row r="2109" spans="1:14" x14ac:dyDescent="0.35">
      <c r="A2109" t="s">
        <v>9588</v>
      </c>
      <c r="B2109">
        <v>87</v>
      </c>
      <c r="C2109">
        <v>20000000</v>
      </c>
      <c r="D2109">
        <v>6563357</v>
      </c>
      <c r="E2109" t="s">
        <v>26261</v>
      </c>
      <c r="F2109" t="s">
        <v>37</v>
      </c>
      <c r="G2109" t="s">
        <v>38</v>
      </c>
      <c r="H2109">
        <v>5.3</v>
      </c>
      <c r="I2109" t="s">
        <v>953</v>
      </c>
      <c r="J2109" t="s">
        <v>1671</v>
      </c>
    </row>
    <row r="2110" spans="1:14" x14ac:dyDescent="0.35">
      <c r="A2110" t="s">
        <v>11327</v>
      </c>
      <c r="B2110">
        <v>154</v>
      </c>
      <c r="C2110">
        <v>10000000</v>
      </c>
      <c r="D2110">
        <v>6201757</v>
      </c>
      <c r="E2110" t="s">
        <v>26262</v>
      </c>
      <c r="F2110" t="s">
        <v>37</v>
      </c>
      <c r="G2110" t="s">
        <v>56</v>
      </c>
      <c r="H2110">
        <v>7.4</v>
      </c>
      <c r="I2110" t="s">
        <v>13307</v>
      </c>
      <c r="J2110" t="s">
        <v>1671</v>
      </c>
      <c r="K2110" t="s">
        <v>3409</v>
      </c>
      <c r="L2110" t="s">
        <v>22704</v>
      </c>
      <c r="M2110" t="s">
        <v>17378</v>
      </c>
      <c r="N2110" t="s">
        <v>17378</v>
      </c>
    </row>
    <row r="2111" spans="1:14" x14ac:dyDescent="0.35">
      <c r="A2111" t="s">
        <v>11333</v>
      </c>
      <c r="B2111">
        <v>106</v>
      </c>
      <c r="C2111">
        <v>20000000</v>
      </c>
      <c r="D2111">
        <v>6420319</v>
      </c>
      <c r="E2111" t="s">
        <v>26263</v>
      </c>
      <c r="F2111" t="s">
        <v>37</v>
      </c>
      <c r="G2111" t="s">
        <v>2913</v>
      </c>
      <c r="H2111">
        <v>7.4</v>
      </c>
      <c r="I2111" t="s">
        <v>3409</v>
      </c>
      <c r="J2111" t="s">
        <v>25958</v>
      </c>
    </row>
    <row r="2112" spans="1:14" x14ac:dyDescent="0.35">
      <c r="A2112" t="s">
        <v>5403</v>
      </c>
      <c r="B2112">
        <v>99</v>
      </c>
      <c r="C2112">
        <v>15000000</v>
      </c>
      <c r="D2112">
        <v>5702083</v>
      </c>
      <c r="E2112" t="s">
        <v>26264</v>
      </c>
      <c r="F2112" t="s">
        <v>37</v>
      </c>
      <c r="G2112" t="s">
        <v>56</v>
      </c>
      <c r="H2112">
        <v>6.5</v>
      </c>
      <c r="I2112" t="s">
        <v>13307</v>
      </c>
      <c r="J2112" t="s">
        <v>3409</v>
      </c>
      <c r="K2112" t="s">
        <v>10413</v>
      </c>
    </row>
    <row r="2113" spans="1:14" x14ac:dyDescent="0.35">
      <c r="A2113" t="s">
        <v>9162</v>
      </c>
      <c r="B2113">
        <v>100</v>
      </c>
      <c r="C2113">
        <v>8700000</v>
      </c>
      <c r="D2113">
        <v>5480996</v>
      </c>
      <c r="E2113" t="s">
        <v>26265</v>
      </c>
      <c r="F2113" t="s">
        <v>37</v>
      </c>
      <c r="G2113" t="s">
        <v>38</v>
      </c>
      <c r="H2113">
        <v>7.1</v>
      </c>
      <c r="I2113" t="s">
        <v>11526</v>
      </c>
      <c r="J2113" t="s">
        <v>3409</v>
      </c>
      <c r="K2113" t="s">
        <v>27947</v>
      </c>
      <c r="L2113" t="s">
        <v>12332</v>
      </c>
      <c r="M2113" t="s">
        <v>10413</v>
      </c>
    </row>
    <row r="2114" spans="1:14" x14ac:dyDescent="0.35">
      <c r="A2114" t="s">
        <v>741</v>
      </c>
      <c r="B2114">
        <v>116</v>
      </c>
      <c r="C2114">
        <v>20000000</v>
      </c>
      <c r="D2114">
        <v>6002756</v>
      </c>
      <c r="E2114" t="s">
        <v>26266</v>
      </c>
      <c r="F2114" t="s">
        <v>37</v>
      </c>
      <c r="G2114" t="s">
        <v>38</v>
      </c>
      <c r="H2114">
        <v>7.2</v>
      </c>
      <c r="I2114" t="s">
        <v>13307</v>
      </c>
      <c r="J2114" t="s">
        <v>3409</v>
      </c>
      <c r="K2114" t="s">
        <v>27948</v>
      </c>
    </row>
    <row r="2115" spans="1:14" x14ac:dyDescent="0.35">
      <c r="A2115" t="s">
        <v>4408</v>
      </c>
      <c r="B2115">
        <v>94</v>
      </c>
      <c r="C2115">
        <v>20000000</v>
      </c>
      <c r="D2115">
        <v>5132655</v>
      </c>
      <c r="E2115" t="s">
        <v>26267</v>
      </c>
      <c r="F2115" t="s">
        <v>37</v>
      </c>
      <c r="G2115" t="s">
        <v>268</v>
      </c>
      <c r="H2115">
        <v>2.2999999999999998</v>
      </c>
      <c r="I2115" t="s">
        <v>6403</v>
      </c>
      <c r="J2115" t="s">
        <v>12332</v>
      </c>
    </row>
    <row r="2116" spans="1:14" x14ac:dyDescent="0.35">
      <c r="A2116" t="s">
        <v>3405</v>
      </c>
      <c r="B2116">
        <v>111</v>
      </c>
      <c r="C2116">
        <v>20000000</v>
      </c>
      <c r="D2116">
        <v>5205343</v>
      </c>
      <c r="E2116" t="s">
        <v>26268</v>
      </c>
      <c r="F2116" t="s">
        <v>37</v>
      </c>
      <c r="G2116" t="s">
        <v>38</v>
      </c>
      <c r="H2116">
        <v>6.4</v>
      </c>
      <c r="I2116" t="s">
        <v>1671</v>
      </c>
      <c r="J2116" t="s">
        <v>3409</v>
      </c>
      <c r="K2116" t="s">
        <v>18089</v>
      </c>
      <c r="L2116" t="s">
        <v>17378</v>
      </c>
      <c r="M2116" t="s">
        <v>19711</v>
      </c>
    </row>
    <row r="2117" spans="1:14" x14ac:dyDescent="0.35">
      <c r="A2117" t="s">
        <v>11357</v>
      </c>
      <c r="B2117">
        <v>100</v>
      </c>
      <c r="C2117">
        <v>20000000</v>
      </c>
      <c r="D2117">
        <v>5005883</v>
      </c>
      <c r="E2117" t="s">
        <v>26269</v>
      </c>
      <c r="F2117" t="s">
        <v>37</v>
      </c>
      <c r="G2117" t="s">
        <v>38</v>
      </c>
      <c r="H2117">
        <v>6.1</v>
      </c>
      <c r="I2117" t="s">
        <v>3409</v>
      </c>
      <c r="J2117" t="s">
        <v>27947</v>
      </c>
      <c r="K2117" t="s">
        <v>19711</v>
      </c>
      <c r="L2117" t="s">
        <v>10413</v>
      </c>
    </row>
    <row r="2118" spans="1:14" x14ac:dyDescent="0.35">
      <c r="A2118" t="s">
        <v>11361</v>
      </c>
      <c r="B2118">
        <v>125</v>
      </c>
      <c r="C2118">
        <v>20000000</v>
      </c>
      <c r="D2118">
        <v>5749134</v>
      </c>
      <c r="E2118" t="s">
        <v>26270</v>
      </c>
      <c r="F2118" t="s">
        <v>37</v>
      </c>
      <c r="G2118" t="s">
        <v>38</v>
      </c>
      <c r="H2118">
        <v>7</v>
      </c>
      <c r="I2118" t="s">
        <v>1325</v>
      </c>
      <c r="J2118" t="s">
        <v>27949</v>
      </c>
      <c r="K2118" t="s">
        <v>3409</v>
      </c>
      <c r="L2118" t="s">
        <v>10413</v>
      </c>
    </row>
    <row r="2119" spans="1:14" x14ac:dyDescent="0.35">
      <c r="A2119" t="s">
        <v>11368</v>
      </c>
      <c r="B2119">
        <v>119</v>
      </c>
      <c r="C2119">
        <v>20000000</v>
      </c>
      <c r="D2119">
        <v>4234040</v>
      </c>
      <c r="E2119" t="s">
        <v>26271</v>
      </c>
      <c r="F2119" t="s">
        <v>37</v>
      </c>
      <c r="G2119" t="s">
        <v>38</v>
      </c>
      <c r="H2119">
        <v>7</v>
      </c>
      <c r="I2119" t="s">
        <v>13307</v>
      </c>
      <c r="J2119" t="s">
        <v>3409</v>
      </c>
    </row>
    <row r="2120" spans="1:14" x14ac:dyDescent="0.35">
      <c r="A2120" t="s">
        <v>11375</v>
      </c>
      <c r="B2120">
        <v>135</v>
      </c>
      <c r="C2120">
        <v>20000000</v>
      </c>
      <c r="D2120">
        <v>4001121</v>
      </c>
      <c r="E2120" t="s">
        <v>26272</v>
      </c>
      <c r="F2120" t="s">
        <v>37</v>
      </c>
      <c r="G2120" t="s">
        <v>38</v>
      </c>
      <c r="H2120">
        <v>7</v>
      </c>
      <c r="I2120" t="s">
        <v>13307</v>
      </c>
      <c r="J2120" t="s">
        <v>3409</v>
      </c>
      <c r="K2120" t="s">
        <v>17378</v>
      </c>
    </row>
    <row r="2121" spans="1:14" x14ac:dyDescent="0.35">
      <c r="A2121" t="s">
        <v>11380</v>
      </c>
      <c r="B2121">
        <v>93</v>
      </c>
      <c r="C2121">
        <v>20000000</v>
      </c>
      <c r="D2121">
        <v>3749061</v>
      </c>
      <c r="E2121" t="s">
        <v>26273</v>
      </c>
      <c r="F2121" t="s">
        <v>37</v>
      </c>
      <c r="G2121" t="s">
        <v>38</v>
      </c>
      <c r="H2121">
        <v>4.9000000000000004</v>
      </c>
      <c r="I2121" t="s">
        <v>1325</v>
      </c>
      <c r="J2121" t="s">
        <v>10413</v>
      </c>
    </row>
    <row r="2122" spans="1:14" x14ac:dyDescent="0.35">
      <c r="A2122" t="s">
        <v>8205</v>
      </c>
      <c r="B2122">
        <v>114</v>
      </c>
      <c r="C2122">
        <v>20000000</v>
      </c>
      <c r="D2122">
        <v>3519627</v>
      </c>
      <c r="E2122" t="s">
        <v>26274</v>
      </c>
      <c r="F2122" t="s">
        <v>37</v>
      </c>
      <c r="G2122" t="s">
        <v>38</v>
      </c>
      <c r="H2122">
        <v>6.9</v>
      </c>
      <c r="I2122" t="s">
        <v>953</v>
      </c>
      <c r="J2122" t="s">
        <v>1671</v>
      </c>
      <c r="K2122" t="s">
        <v>3409</v>
      </c>
      <c r="L2122" t="s">
        <v>19711</v>
      </c>
    </row>
    <row r="2123" spans="1:14" x14ac:dyDescent="0.35">
      <c r="A2123" t="s">
        <v>11389</v>
      </c>
      <c r="B2123">
        <v>124</v>
      </c>
      <c r="C2123">
        <v>21000000</v>
      </c>
      <c r="D2123">
        <v>3081925</v>
      </c>
      <c r="E2123" t="s">
        <v>26275</v>
      </c>
      <c r="F2123" t="s">
        <v>37</v>
      </c>
      <c r="G2123" t="s">
        <v>38</v>
      </c>
      <c r="H2123">
        <v>7.5</v>
      </c>
      <c r="I2123" t="s">
        <v>1671</v>
      </c>
      <c r="J2123" t="s">
        <v>3409</v>
      </c>
      <c r="K2123" t="s">
        <v>19711</v>
      </c>
    </row>
    <row r="2124" spans="1:14" x14ac:dyDescent="0.35">
      <c r="A2124" t="s">
        <v>7778</v>
      </c>
      <c r="B2124">
        <v>134</v>
      </c>
      <c r="C2124">
        <v>2400000000</v>
      </c>
      <c r="D2124">
        <v>2298191</v>
      </c>
      <c r="E2124" t="s">
        <v>26276</v>
      </c>
      <c r="F2124" t="s">
        <v>676</v>
      </c>
      <c r="G2124" t="s">
        <v>677</v>
      </c>
      <c r="H2124">
        <v>8.4</v>
      </c>
      <c r="I2124" t="s">
        <v>953</v>
      </c>
      <c r="J2124" t="s">
        <v>11526</v>
      </c>
      <c r="K2124" t="s">
        <v>1266</v>
      </c>
    </row>
    <row r="2125" spans="1:14" x14ac:dyDescent="0.35">
      <c r="A2125" t="s">
        <v>7721</v>
      </c>
      <c r="B2125">
        <v>114</v>
      </c>
      <c r="C2125">
        <v>20000000</v>
      </c>
      <c r="D2125">
        <v>2353728</v>
      </c>
      <c r="E2125" t="s">
        <v>26277</v>
      </c>
      <c r="F2125" t="s">
        <v>1464</v>
      </c>
      <c r="G2125" t="s">
        <v>1465</v>
      </c>
      <c r="H2125">
        <v>6.9</v>
      </c>
      <c r="I2125" t="s">
        <v>1671</v>
      </c>
      <c r="J2125" t="s">
        <v>3409</v>
      </c>
      <c r="K2125" t="s">
        <v>27947</v>
      </c>
      <c r="L2125" t="s">
        <v>19711</v>
      </c>
      <c r="M2125" t="s">
        <v>10413</v>
      </c>
      <c r="N2125" t="s">
        <v>25958</v>
      </c>
    </row>
    <row r="2126" spans="1:14" x14ac:dyDescent="0.35">
      <c r="A2126" t="s">
        <v>11400</v>
      </c>
      <c r="B2126">
        <v>124</v>
      </c>
      <c r="C2126">
        <v>20000000</v>
      </c>
      <c r="D2126">
        <v>2000000</v>
      </c>
      <c r="E2126" t="s">
        <v>26278</v>
      </c>
      <c r="F2126" t="s">
        <v>37</v>
      </c>
      <c r="G2126" t="s">
        <v>38</v>
      </c>
      <c r="H2126">
        <v>4.5</v>
      </c>
      <c r="I2126" t="s">
        <v>13307</v>
      </c>
      <c r="J2126" t="s">
        <v>1671</v>
      </c>
      <c r="K2126" t="s">
        <v>17378</v>
      </c>
    </row>
    <row r="2127" spans="1:14" x14ac:dyDescent="0.35">
      <c r="A2127" t="s">
        <v>9947</v>
      </c>
      <c r="B2127">
        <v>104</v>
      </c>
      <c r="C2127">
        <v>2000000</v>
      </c>
      <c r="D2127">
        <v>1900725</v>
      </c>
      <c r="E2127" t="s">
        <v>26279</v>
      </c>
      <c r="F2127" t="s">
        <v>37</v>
      </c>
      <c r="G2127" t="s">
        <v>370</v>
      </c>
      <c r="H2127">
        <v>7.4</v>
      </c>
      <c r="I2127" t="s">
        <v>27949</v>
      </c>
      <c r="J2127" t="s">
        <v>3409</v>
      </c>
      <c r="K2127" t="s">
        <v>15011</v>
      </c>
    </row>
    <row r="2128" spans="1:14" x14ac:dyDescent="0.35">
      <c r="A2128" t="s">
        <v>11410</v>
      </c>
      <c r="B2128">
        <v>118</v>
      </c>
      <c r="C2128">
        <v>20000000</v>
      </c>
      <c r="D2128">
        <v>2246000</v>
      </c>
      <c r="E2128" t="s">
        <v>26280</v>
      </c>
      <c r="F2128" t="s">
        <v>37</v>
      </c>
      <c r="G2128" t="s">
        <v>38</v>
      </c>
      <c r="H2128">
        <v>7</v>
      </c>
      <c r="I2128" t="s">
        <v>13307</v>
      </c>
      <c r="J2128" t="s">
        <v>3409</v>
      </c>
      <c r="K2128" t="s">
        <v>27948</v>
      </c>
    </row>
    <row r="2129" spans="1:16" x14ac:dyDescent="0.35">
      <c r="A2129" t="s">
        <v>9927</v>
      </c>
      <c r="B2129">
        <v>80</v>
      </c>
      <c r="C2129">
        <v>20000000</v>
      </c>
      <c r="D2129">
        <v>1646664</v>
      </c>
      <c r="E2129" t="s">
        <v>26281</v>
      </c>
      <c r="F2129" t="s">
        <v>37</v>
      </c>
      <c r="G2129" t="s">
        <v>38</v>
      </c>
      <c r="H2129">
        <v>2.8</v>
      </c>
      <c r="I2129" t="s">
        <v>1671</v>
      </c>
      <c r="J2129" t="s">
        <v>17378</v>
      </c>
    </row>
    <row r="2130" spans="1:16" x14ac:dyDescent="0.35">
      <c r="A2130" t="s">
        <v>8514</v>
      </c>
      <c r="B2130">
        <v>107</v>
      </c>
      <c r="C2130">
        <v>20000000</v>
      </c>
      <c r="D2130">
        <v>1190018</v>
      </c>
      <c r="E2130" t="s">
        <v>26282</v>
      </c>
      <c r="F2130" t="s">
        <v>37</v>
      </c>
      <c r="G2130" t="s">
        <v>38</v>
      </c>
      <c r="H2130">
        <v>7.5</v>
      </c>
      <c r="I2130" t="s">
        <v>1325</v>
      </c>
      <c r="J2130" t="s">
        <v>3409</v>
      </c>
      <c r="K2130" t="s">
        <v>12332</v>
      </c>
      <c r="L2130" t="s">
        <v>10413</v>
      </c>
    </row>
    <row r="2131" spans="1:16" x14ac:dyDescent="0.35">
      <c r="A2131" t="s">
        <v>1516</v>
      </c>
      <c r="B2131">
        <v>125</v>
      </c>
      <c r="C2131">
        <v>40000000</v>
      </c>
      <c r="D2131">
        <v>1027749</v>
      </c>
      <c r="E2131" t="s">
        <v>26283</v>
      </c>
      <c r="F2131" t="s">
        <v>37</v>
      </c>
      <c r="G2131" t="s">
        <v>370</v>
      </c>
      <c r="H2131">
        <v>7.1</v>
      </c>
      <c r="I2131" t="s">
        <v>3409</v>
      </c>
      <c r="J2131" t="s">
        <v>25958</v>
      </c>
    </row>
    <row r="2132" spans="1:16" x14ac:dyDescent="0.35">
      <c r="A2132" t="s">
        <v>8972</v>
      </c>
      <c r="B2132">
        <v>115</v>
      </c>
      <c r="C2132">
        <v>24000000</v>
      </c>
      <c r="D2132">
        <v>882710</v>
      </c>
      <c r="E2132" t="s">
        <v>26284</v>
      </c>
      <c r="F2132" t="s">
        <v>37</v>
      </c>
      <c r="G2132" t="s">
        <v>38</v>
      </c>
      <c r="H2132">
        <v>6.4</v>
      </c>
      <c r="I2132" t="s">
        <v>27949</v>
      </c>
      <c r="J2132" t="s">
        <v>3409</v>
      </c>
      <c r="K2132" t="s">
        <v>19711</v>
      </c>
      <c r="L2132" t="s">
        <v>10413</v>
      </c>
    </row>
    <row r="2133" spans="1:16" x14ac:dyDescent="0.35">
      <c r="A2133" t="s">
        <v>11431</v>
      </c>
      <c r="B2133">
        <v>88</v>
      </c>
      <c r="C2133">
        <v>20000000</v>
      </c>
      <c r="D2133">
        <v>1064277</v>
      </c>
      <c r="E2133" t="s">
        <v>26285</v>
      </c>
      <c r="F2133" t="s">
        <v>37</v>
      </c>
      <c r="G2133" t="s">
        <v>38</v>
      </c>
      <c r="H2133">
        <v>6.7</v>
      </c>
      <c r="I2133" t="s">
        <v>953</v>
      </c>
      <c r="J2133" t="s">
        <v>18089</v>
      </c>
      <c r="K2133" t="s">
        <v>1266</v>
      </c>
      <c r="L2133" t="s">
        <v>17378</v>
      </c>
    </row>
    <row r="2134" spans="1:16" x14ac:dyDescent="0.35">
      <c r="A2134" t="s">
        <v>565</v>
      </c>
      <c r="B2134">
        <v>122</v>
      </c>
      <c r="C2134">
        <v>10000000</v>
      </c>
      <c r="D2134">
        <v>531009</v>
      </c>
      <c r="E2134" t="s">
        <v>26286</v>
      </c>
      <c r="F2134" t="s">
        <v>37</v>
      </c>
      <c r="G2134" t="s">
        <v>38</v>
      </c>
      <c r="H2134">
        <v>5.3</v>
      </c>
      <c r="I2134" t="s">
        <v>3409</v>
      </c>
      <c r="J2134" t="s">
        <v>19711</v>
      </c>
    </row>
    <row r="2135" spans="1:16" x14ac:dyDescent="0.35">
      <c r="A2135" t="s">
        <v>11441</v>
      </c>
      <c r="B2135">
        <v>103</v>
      </c>
      <c r="C2135">
        <v>2127519898</v>
      </c>
      <c r="D2135">
        <v>410388</v>
      </c>
      <c r="E2135" t="s">
        <v>26287</v>
      </c>
      <c r="F2135" t="s">
        <v>676</v>
      </c>
      <c r="G2135" t="s">
        <v>677</v>
      </c>
      <c r="H2135">
        <v>6.9</v>
      </c>
      <c r="I2135" t="s">
        <v>1325</v>
      </c>
      <c r="J2135" t="s">
        <v>953</v>
      </c>
      <c r="K2135" t="s">
        <v>11526</v>
      </c>
      <c r="L2135" t="s">
        <v>18089</v>
      </c>
      <c r="M2135" t="s">
        <v>12332</v>
      </c>
      <c r="N2135" t="s">
        <v>10413</v>
      </c>
    </row>
    <row r="2136" spans="1:16" x14ac:dyDescent="0.35">
      <c r="A2136" t="s">
        <v>11447</v>
      </c>
      <c r="B2136">
        <v>101</v>
      </c>
      <c r="C2136">
        <v>20000000</v>
      </c>
      <c r="D2136">
        <v>375474</v>
      </c>
      <c r="E2136" t="s">
        <v>26288</v>
      </c>
      <c r="F2136" t="s">
        <v>37</v>
      </c>
      <c r="G2136" t="s">
        <v>38</v>
      </c>
      <c r="H2136">
        <v>6.2</v>
      </c>
      <c r="I2136" t="s">
        <v>3409</v>
      </c>
      <c r="J2136" t="s">
        <v>22704</v>
      </c>
      <c r="K2136" t="s">
        <v>27948</v>
      </c>
    </row>
    <row r="2137" spans="1:16" x14ac:dyDescent="0.35">
      <c r="A2137" t="s">
        <v>528</v>
      </c>
      <c r="B2137">
        <v>107</v>
      </c>
      <c r="C2137">
        <v>20000000</v>
      </c>
      <c r="D2137">
        <v>305070</v>
      </c>
      <c r="E2137" t="s">
        <v>26289</v>
      </c>
      <c r="F2137" t="s">
        <v>37</v>
      </c>
      <c r="G2137" t="s">
        <v>38</v>
      </c>
      <c r="H2137">
        <v>6.4</v>
      </c>
      <c r="I2137" t="s">
        <v>1325</v>
      </c>
      <c r="J2137" t="s">
        <v>953</v>
      </c>
      <c r="K2137" t="s">
        <v>3409</v>
      </c>
      <c r="L2137" t="s">
        <v>22704</v>
      </c>
      <c r="M2137" t="s">
        <v>19711</v>
      </c>
    </row>
    <row r="2138" spans="1:16" x14ac:dyDescent="0.35">
      <c r="A2138" t="s">
        <v>6827</v>
      </c>
      <c r="B2138">
        <v>118</v>
      </c>
      <c r="C2138">
        <v>140000000</v>
      </c>
      <c r="D2138">
        <v>146072</v>
      </c>
      <c r="E2138" t="s">
        <v>26290</v>
      </c>
      <c r="F2138" t="s">
        <v>1464</v>
      </c>
      <c r="G2138" t="s">
        <v>1465</v>
      </c>
      <c r="H2138">
        <v>6</v>
      </c>
      <c r="I2138" t="s">
        <v>1671</v>
      </c>
      <c r="J2138" t="s">
        <v>18089</v>
      </c>
      <c r="K2138" t="s">
        <v>1266</v>
      </c>
      <c r="L2138" t="s">
        <v>12332</v>
      </c>
    </row>
    <row r="2139" spans="1:16" x14ac:dyDescent="0.35">
      <c r="A2139" t="s">
        <v>7348</v>
      </c>
      <c r="B2139">
        <v>107</v>
      </c>
      <c r="C2139">
        <v>20000000</v>
      </c>
      <c r="D2139">
        <v>1183354</v>
      </c>
      <c r="E2139" t="s">
        <v>26291</v>
      </c>
      <c r="F2139" t="s">
        <v>37</v>
      </c>
      <c r="G2139" t="s">
        <v>38</v>
      </c>
      <c r="H2139">
        <v>5.0999999999999996</v>
      </c>
      <c r="I2139" t="s">
        <v>1325</v>
      </c>
      <c r="J2139" t="s">
        <v>1671</v>
      </c>
      <c r="K2139" t="s">
        <v>27949</v>
      </c>
      <c r="L2139" t="s">
        <v>1266</v>
      </c>
      <c r="M2139" t="s">
        <v>6403</v>
      </c>
      <c r="N2139" t="s">
        <v>27947</v>
      </c>
      <c r="O2139" t="s">
        <v>12332</v>
      </c>
      <c r="P2139" t="s">
        <v>10413</v>
      </c>
    </row>
    <row r="2140" spans="1:16" x14ac:dyDescent="0.35">
      <c r="A2140" t="s">
        <v>11478</v>
      </c>
      <c r="B2140">
        <v>100</v>
      </c>
      <c r="C2140">
        <v>22000000</v>
      </c>
      <c r="D2140">
        <v>121972</v>
      </c>
      <c r="E2140" t="s">
        <v>26292</v>
      </c>
      <c r="F2140" t="s">
        <v>37</v>
      </c>
      <c r="G2140" t="s">
        <v>38</v>
      </c>
      <c r="H2140">
        <v>5.5</v>
      </c>
      <c r="I2140" t="s">
        <v>27949</v>
      </c>
      <c r="J2140" t="s">
        <v>3409</v>
      </c>
      <c r="K2140" t="s">
        <v>27947</v>
      </c>
    </row>
    <row r="2141" spans="1:16" x14ac:dyDescent="0.35">
      <c r="A2141" t="s">
        <v>5882</v>
      </c>
      <c r="B2141">
        <v>110</v>
      </c>
      <c r="C2141">
        <v>20000000</v>
      </c>
      <c r="D2141">
        <v>263365</v>
      </c>
      <c r="E2141" t="s">
        <v>26293</v>
      </c>
      <c r="F2141" t="s">
        <v>37</v>
      </c>
      <c r="G2141" t="s">
        <v>38</v>
      </c>
      <c r="H2141">
        <v>5.4</v>
      </c>
      <c r="I2141" t="s">
        <v>1671</v>
      </c>
      <c r="J2141" t="s">
        <v>3409</v>
      </c>
      <c r="K2141" t="s">
        <v>1266</v>
      </c>
      <c r="L2141" t="s">
        <v>19711</v>
      </c>
    </row>
    <row r="2142" spans="1:16" x14ac:dyDescent="0.35">
      <c r="A2142" t="s">
        <v>10516</v>
      </c>
      <c r="B2142">
        <v>125</v>
      </c>
      <c r="C2142">
        <v>19400000</v>
      </c>
      <c r="D2142">
        <v>8047690</v>
      </c>
      <c r="E2142" t="s">
        <v>26294</v>
      </c>
      <c r="F2142" t="s">
        <v>1946</v>
      </c>
      <c r="G2142" t="s">
        <v>892</v>
      </c>
      <c r="H2142">
        <v>7.5</v>
      </c>
      <c r="I2142" t="s">
        <v>3409</v>
      </c>
      <c r="J2142" t="s">
        <v>19711</v>
      </c>
    </row>
    <row r="2143" spans="1:16" x14ac:dyDescent="0.35">
      <c r="A2143" t="s">
        <v>10453</v>
      </c>
      <c r="B2143">
        <v>184</v>
      </c>
      <c r="C2143">
        <v>20000000</v>
      </c>
      <c r="D2143">
        <v>476270</v>
      </c>
      <c r="E2143" t="s">
        <v>26295</v>
      </c>
      <c r="F2143" t="s">
        <v>8731</v>
      </c>
      <c r="G2143" t="s">
        <v>767</v>
      </c>
      <c r="H2143">
        <v>7.4</v>
      </c>
      <c r="I2143" t="s">
        <v>1325</v>
      </c>
      <c r="J2143" t="s">
        <v>13307</v>
      </c>
      <c r="K2143" t="s">
        <v>27949</v>
      </c>
      <c r="L2143" t="s">
        <v>3409</v>
      </c>
    </row>
    <row r="2144" spans="1:16" x14ac:dyDescent="0.35">
      <c r="A2144" t="s">
        <v>2859</v>
      </c>
      <c r="B2144">
        <v>236</v>
      </c>
      <c r="C2144">
        <v>22000000</v>
      </c>
      <c r="D2144">
        <v>184208848</v>
      </c>
      <c r="E2144" t="s">
        <v>26296</v>
      </c>
      <c r="F2144" t="s">
        <v>37</v>
      </c>
      <c r="G2144" t="s">
        <v>38</v>
      </c>
      <c r="H2144">
        <v>8</v>
      </c>
      <c r="I2144" t="s">
        <v>953</v>
      </c>
      <c r="J2144" t="s">
        <v>3409</v>
      </c>
      <c r="K2144" t="s">
        <v>15011</v>
      </c>
    </row>
    <row r="2145" spans="1:13" x14ac:dyDescent="0.35">
      <c r="A2145" t="s">
        <v>6573</v>
      </c>
      <c r="B2145">
        <v>97</v>
      </c>
      <c r="C2145">
        <v>20000000</v>
      </c>
      <c r="D2145">
        <v>100292856</v>
      </c>
      <c r="E2145" t="s">
        <v>26297</v>
      </c>
      <c r="F2145" t="s">
        <v>37</v>
      </c>
      <c r="G2145" t="s">
        <v>38</v>
      </c>
      <c r="H2145">
        <v>5.7</v>
      </c>
      <c r="I2145" t="s">
        <v>1671</v>
      </c>
    </row>
    <row r="2146" spans="1:13" x14ac:dyDescent="0.35">
      <c r="A2146" t="s">
        <v>4291</v>
      </c>
      <c r="B2146">
        <v>113</v>
      </c>
      <c r="C2146">
        <v>19000000</v>
      </c>
      <c r="D2146">
        <v>58571513</v>
      </c>
      <c r="E2146" t="s">
        <v>26298</v>
      </c>
      <c r="F2146" t="s">
        <v>37</v>
      </c>
      <c r="G2146" t="s">
        <v>38</v>
      </c>
      <c r="H2146">
        <v>6.8</v>
      </c>
      <c r="I2146" t="s">
        <v>27949</v>
      </c>
      <c r="J2146" t="s">
        <v>3409</v>
      </c>
      <c r="K2146" t="s">
        <v>27947</v>
      </c>
      <c r="L2146" t="s">
        <v>10413</v>
      </c>
    </row>
    <row r="2147" spans="1:13" x14ac:dyDescent="0.35">
      <c r="A2147" t="s">
        <v>11562</v>
      </c>
      <c r="B2147">
        <v>95</v>
      </c>
      <c r="C2147">
        <v>20000000</v>
      </c>
      <c r="D2147">
        <v>51431160</v>
      </c>
      <c r="E2147" t="s">
        <v>26299</v>
      </c>
      <c r="F2147" t="s">
        <v>37</v>
      </c>
      <c r="G2147" t="s">
        <v>38</v>
      </c>
      <c r="H2147">
        <v>5.9</v>
      </c>
      <c r="I2147" t="s">
        <v>1671</v>
      </c>
      <c r="J2147" t="s">
        <v>18089</v>
      </c>
      <c r="K2147" t="s">
        <v>19711</v>
      </c>
    </row>
    <row r="2148" spans="1:13" x14ac:dyDescent="0.35">
      <c r="A2148" t="s">
        <v>6308</v>
      </c>
      <c r="B2148">
        <v>103</v>
      </c>
      <c r="C2148">
        <v>15000000</v>
      </c>
      <c r="D2148">
        <v>103001286</v>
      </c>
      <c r="E2148" t="s">
        <v>26300</v>
      </c>
      <c r="F2148" t="s">
        <v>37</v>
      </c>
      <c r="G2148" t="s">
        <v>38</v>
      </c>
      <c r="H2148">
        <v>7.2</v>
      </c>
      <c r="I2148" t="s">
        <v>6403</v>
      </c>
      <c r="J2148" t="s">
        <v>27947</v>
      </c>
    </row>
    <row r="2149" spans="1:13" x14ac:dyDescent="0.35">
      <c r="A2149" t="s">
        <v>10903</v>
      </c>
      <c r="B2149">
        <v>91</v>
      </c>
      <c r="C2149">
        <v>20000000</v>
      </c>
      <c r="D2149">
        <v>41867960</v>
      </c>
      <c r="E2149" t="s">
        <v>26301</v>
      </c>
      <c r="F2149" t="s">
        <v>37</v>
      </c>
      <c r="G2149" t="s">
        <v>38</v>
      </c>
      <c r="H2149">
        <v>5.5</v>
      </c>
      <c r="I2149" t="s">
        <v>6403</v>
      </c>
    </row>
    <row r="2150" spans="1:13" x14ac:dyDescent="0.35">
      <c r="A2150" t="s">
        <v>435</v>
      </c>
      <c r="B2150">
        <v>116</v>
      </c>
      <c r="C2150">
        <v>19000000</v>
      </c>
      <c r="D2150">
        <v>210609762</v>
      </c>
      <c r="E2150" t="s">
        <v>26302</v>
      </c>
      <c r="F2150" t="s">
        <v>37</v>
      </c>
      <c r="G2150" t="s">
        <v>38</v>
      </c>
      <c r="H2150">
        <v>8.5</v>
      </c>
      <c r="I2150" t="s">
        <v>953</v>
      </c>
      <c r="J2150" t="s">
        <v>1671</v>
      </c>
      <c r="K2150" t="s">
        <v>12332</v>
      </c>
    </row>
    <row r="2151" spans="1:13" x14ac:dyDescent="0.35">
      <c r="A2151" t="s">
        <v>6788</v>
      </c>
      <c r="B2151">
        <v>93</v>
      </c>
      <c r="C2151">
        <v>19000000</v>
      </c>
      <c r="D2151">
        <v>40846082</v>
      </c>
      <c r="E2151" t="s">
        <v>26303</v>
      </c>
      <c r="F2151" t="s">
        <v>37</v>
      </c>
      <c r="G2151" t="s">
        <v>38</v>
      </c>
      <c r="H2151">
        <v>5.6</v>
      </c>
      <c r="I2151" t="s">
        <v>6403</v>
      </c>
      <c r="J2151" t="s">
        <v>27947</v>
      </c>
      <c r="K2151" t="s">
        <v>10413</v>
      </c>
    </row>
    <row r="2152" spans="1:13" x14ac:dyDescent="0.35">
      <c r="A2152" t="s">
        <v>9516</v>
      </c>
      <c r="B2152">
        <v>113</v>
      </c>
      <c r="C2152">
        <v>13000000</v>
      </c>
      <c r="D2152">
        <v>51697449</v>
      </c>
      <c r="E2152" t="s">
        <v>26304</v>
      </c>
      <c r="F2152" t="s">
        <v>37</v>
      </c>
      <c r="G2152" t="s">
        <v>38</v>
      </c>
      <c r="H2152">
        <v>4.0999999999999996</v>
      </c>
      <c r="I2152" t="s">
        <v>1671</v>
      </c>
      <c r="J2152" t="s">
        <v>3409</v>
      </c>
    </row>
    <row r="2153" spans="1:13" x14ac:dyDescent="0.35">
      <c r="A2153" t="s">
        <v>3912</v>
      </c>
      <c r="B2153">
        <v>101</v>
      </c>
      <c r="C2153">
        <v>19000000</v>
      </c>
      <c r="D2153">
        <v>27758465</v>
      </c>
      <c r="E2153" t="s">
        <v>26305</v>
      </c>
      <c r="F2153" t="s">
        <v>37</v>
      </c>
      <c r="G2153" t="s">
        <v>38</v>
      </c>
      <c r="H2153">
        <v>6.1</v>
      </c>
      <c r="I2153" t="s">
        <v>1671</v>
      </c>
      <c r="J2153" t="s">
        <v>3409</v>
      </c>
      <c r="K2153" t="s">
        <v>19711</v>
      </c>
    </row>
    <row r="2154" spans="1:13" x14ac:dyDescent="0.35">
      <c r="A2154" t="s">
        <v>809</v>
      </c>
      <c r="B2154">
        <v>95</v>
      </c>
      <c r="C2154">
        <v>18000000</v>
      </c>
      <c r="D2154">
        <v>56127162</v>
      </c>
      <c r="E2154" t="s">
        <v>26306</v>
      </c>
      <c r="F2154" t="s">
        <v>37</v>
      </c>
      <c r="G2154" t="s">
        <v>38</v>
      </c>
      <c r="H2154">
        <v>5.4</v>
      </c>
      <c r="I2154" t="s">
        <v>1671</v>
      </c>
      <c r="J2154" t="s">
        <v>19711</v>
      </c>
    </row>
    <row r="2155" spans="1:13" x14ac:dyDescent="0.35">
      <c r="A2155" t="s">
        <v>962</v>
      </c>
      <c r="B2155">
        <v>109</v>
      </c>
      <c r="C2155">
        <v>15000000</v>
      </c>
      <c r="D2155">
        <v>1357042</v>
      </c>
      <c r="E2155" t="s">
        <v>26307</v>
      </c>
      <c r="F2155" t="s">
        <v>37</v>
      </c>
      <c r="G2155" t="s">
        <v>584</v>
      </c>
      <c r="H2155">
        <v>7.1</v>
      </c>
      <c r="I2155" t="s">
        <v>13307</v>
      </c>
      <c r="J2155" t="s">
        <v>3409</v>
      </c>
      <c r="K2155" t="s">
        <v>10413</v>
      </c>
    </row>
    <row r="2156" spans="1:13" x14ac:dyDescent="0.35">
      <c r="A2156" t="s">
        <v>11620</v>
      </c>
      <c r="B2156">
        <v>85</v>
      </c>
      <c r="C2156">
        <v>19000000</v>
      </c>
      <c r="D2156">
        <v>15911333</v>
      </c>
      <c r="E2156" t="s">
        <v>26308</v>
      </c>
      <c r="F2156" t="s">
        <v>37</v>
      </c>
      <c r="G2156" t="s">
        <v>56</v>
      </c>
      <c r="H2156">
        <v>3.6</v>
      </c>
      <c r="I2156" t="s">
        <v>953</v>
      </c>
      <c r="J2156" t="s">
        <v>1671</v>
      </c>
      <c r="K2156" t="s">
        <v>3409</v>
      </c>
      <c r="L2156" t="s">
        <v>18089</v>
      </c>
      <c r="M2156" t="s">
        <v>1266</v>
      </c>
    </row>
    <row r="2157" spans="1:13" x14ac:dyDescent="0.35">
      <c r="A2157" t="s">
        <v>1076</v>
      </c>
      <c r="B2157">
        <v>101</v>
      </c>
      <c r="C2157">
        <v>20000000</v>
      </c>
      <c r="D2157">
        <v>39103378</v>
      </c>
      <c r="E2157" t="s">
        <v>26309</v>
      </c>
      <c r="F2157" t="s">
        <v>37</v>
      </c>
      <c r="G2157" t="s">
        <v>38</v>
      </c>
      <c r="H2157">
        <v>6.5</v>
      </c>
      <c r="I2157" t="s">
        <v>6403</v>
      </c>
      <c r="J2157" t="s">
        <v>10413</v>
      </c>
    </row>
    <row r="2158" spans="1:13" x14ac:dyDescent="0.35">
      <c r="A2158" t="s">
        <v>7778</v>
      </c>
      <c r="B2158">
        <v>125</v>
      </c>
      <c r="C2158">
        <v>19000000</v>
      </c>
      <c r="D2158">
        <v>10049886</v>
      </c>
      <c r="E2158" t="s">
        <v>26310</v>
      </c>
      <c r="F2158" t="s">
        <v>676</v>
      </c>
      <c r="G2158" t="s">
        <v>677</v>
      </c>
      <c r="H2158">
        <v>8.6</v>
      </c>
      <c r="I2158" t="s">
        <v>953</v>
      </c>
      <c r="J2158" t="s">
        <v>11526</v>
      </c>
      <c r="K2158" t="s">
        <v>18089</v>
      </c>
      <c r="L2158" t="s">
        <v>1266</v>
      </c>
    </row>
    <row r="2159" spans="1:13" x14ac:dyDescent="0.35">
      <c r="A2159" t="s">
        <v>1489</v>
      </c>
      <c r="B2159">
        <v>132</v>
      </c>
      <c r="C2159">
        <v>25000000</v>
      </c>
      <c r="D2159">
        <v>8600000</v>
      </c>
      <c r="E2159" t="s">
        <v>26311</v>
      </c>
      <c r="F2159" t="s">
        <v>37</v>
      </c>
      <c r="G2159" t="s">
        <v>56</v>
      </c>
      <c r="H2159">
        <v>7</v>
      </c>
      <c r="I2159" t="s">
        <v>1325</v>
      </c>
      <c r="J2159" t="s">
        <v>953</v>
      </c>
      <c r="K2159" t="s">
        <v>3409</v>
      </c>
      <c r="L2159" t="s">
        <v>22704</v>
      </c>
      <c r="M2159" t="s">
        <v>19711</v>
      </c>
    </row>
    <row r="2160" spans="1:13" x14ac:dyDescent="0.35">
      <c r="A2160" t="s">
        <v>11642</v>
      </c>
      <c r="B2160">
        <v>131</v>
      </c>
      <c r="C2160">
        <v>19000000</v>
      </c>
      <c r="D2160">
        <v>21483154</v>
      </c>
      <c r="E2160" t="s">
        <v>26312</v>
      </c>
      <c r="F2160" t="s">
        <v>37</v>
      </c>
      <c r="G2160" t="s">
        <v>38</v>
      </c>
      <c r="H2160">
        <v>7.6</v>
      </c>
      <c r="I2160" t="s">
        <v>3409</v>
      </c>
      <c r="J2160" t="s">
        <v>25958</v>
      </c>
    </row>
    <row r="2161" spans="1:13" x14ac:dyDescent="0.35">
      <c r="A2161" t="s">
        <v>4516</v>
      </c>
      <c r="B2161">
        <v>129</v>
      </c>
      <c r="C2161">
        <v>19000000</v>
      </c>
      <c r="D2161">
        <v>8396942</v>
      </c>
      <c r="E2161" t="s">
        <v>26313</v>
      </c>
      <c r="F2161" t="s">
        <v>37</v>
      </c>
      <c r="G2161" t="s">
        <v>38</v>
      </c>
      <c r="H2161">
        <v>6.5</v>
      </c>
      <c r="I2161" t="s">
        <v>953</v>
      </c>
      <c r="J2161" t="s">
        <v>1671</v>
      </c>
      <c r="K2161" t="s">
        <v>19711</v>
      </c>
    </row>
    <row r="2162" spans="1:13" x14ac:dyDescent="0.35">
      <c r="A2162" t="s">
        <v>11653</v>
      </c>
      <c r="B2162">
        <v>100</v>
      </c>
      <c r="C2162">
        <v>19000000</v>
      </c>
      <c r="D2162">
        <v>12561</v>
      </c>
      <c r="E2162" t="s">
        <v>26314</v>
      </c>
      <c r="F2162" t="s">
        <v>37</v>
      </c>
      <c r="G2162" t="s">
        <v>38</v>
      </c>
      <c r="H2162">
        <v>6.4</v>
      </c>
      <c r="I2162" t="s">
        <v>1671</v>
      </c>
      <c r="J2162" t="s">
        <v>19711</v>
      </c>
    </row>
    <row r="2163" spans="1:13" x14ac:dyDescent="0.35">
      <c r="A2163" t="s">
        <v>11664</v>
      </c>
      <c r="B2163">
        <v>97</v>
      </c>
      <c r="C2163">
        <v>23000000</v>
      </c>
      <c r="D2163">
        <v>6923891</v>
      </c>
      <c r="E2163" t="s">
        <v>26315</v>
      </c>
      <c r="F2163" t="s">
        <v>37</v>
      </c>
      <c r="G2163" t="s">
        <v>38</v>
      </c>
      <c r="H2163">
        <v>6.3</v>
      </c>
      <c r="I2163" t="s">
        <v>1671</v>
      </c>
      <c r="J2163" t="s">
        <v>3409</v>
      </c>
      <c r="K2163" t="s">
        <v>19711</v>
      </c>
    </row>
    <row r="2164" spans="1:13" x14ac:dyDescent="0.35">
      <c r="A2164" t="s">
        <v>11673</v>
      </c>
      <c r="B2164">
        <v>92</v>
      </c>
      <c r="C2164">
        <v>19000000</v>
      </c>
      <c r="D2164">
        <v>2119994</v>
      </c>
      <c r="E2164" t="s">
        <v>26316</v>
      </c>
      <c r="F2164" t="s">
        <v>37</v>
      </c>
      <c r="G2164" t="s">
        <v>38</v>
      </c>
      <c r="H2164">
        <v>5.7</v>
      </c>
      <c r="I2164" t="s">
        <v>18089</v>
      </c>
      <c r="J2164" t="s">
        <v>1266</v>
      </c>
      <c r="K2164" t="s">
        <v>17378</v>
      </c>
    </row>
    <row r="2165" spans="1:13" x14ac:dyDescent="0.35">
      <c r="A2165" t="s">
        <v>11681</v>
      </c>
      <c r="B2165">
        <v>116</v>
      </c>
      <c r="C2165">
        <v>19000000</v>
      </c>
      <c r="D2165">
        <v>1292527</v>
      </c>
      <c r="E2165" t="s">
        <v>26317</v>
      </c>
      <c r="F2165" t="s">
        <v>37</v>
      </c>
      <c r="G2165" t="s">
        <v>1465</v>
      </c>
      <c r="H2165">
        <v>6.3</v>
      </c>
      <c r="I2165" t="s">
        <v>27949</v>
      </c>
      <c r="J2165" t="s">
        <v>3409</v>
      </c>
      <c r="K2165" t="s">
        <v>17378</v>
      </c>
      <c r="L2165" t="s">
        <v>10413</v>
      </c>
    </row>
    <row r="2166" spans="1:13" x14ac:dyDescent="0.35">
      <c r="A2166" t="s">
        <v>11691</v>
      </c>
      <c r="B2166">
        <v>90</v>
      </c>
      <c r="C2166">
        <v>19000000</v>
      </c>
      <c r="D2166">
        <v>64255243</v>
      </c>
      <c r="E2166" t="s">
        <v>26318</v>
      </c>
      <c r="F2166" t="s">
        <v>37</v>
      </c>
      <c r="G2166" t="s">
        <v>38</v>
      </c>
      <c r="H2166">
        <v>6</v>
      </c>
      <c r="I2166" t="s">
        <v>3409</v>
      </c>
      <c r="J2166" t="s">
        <v>6403</v>
      </c>
      <c r="K2166" t="s">
        <v>27947</v>
      </c>
      <c r="L2166" t="s">
        <v>10413</v>
      </c>
    </row>
    <row r="2167" spans="1:13" x14ac:dyDescent="0.35">
      <c r="A2167" t="s">
        <v>1800</v>
      </c>
      <c r="B2167">
        <v>81</v>
      </c>
      <c r="C2167">
        <v>19000000</v>
      </c>
      <c r="D2167">
        <v>22245861</v>
      </c>
      <c r="E2167" t="s">
        <v>26319</v>
      </c>
      <c r="F2167" t="s">
        <v>37</v>
      </c>
      <c r="G2167" t="s">
        <v>38</v>
      </c>
      <c r="H2167">
        <v>7.7</v>
      </c>
      <c r="I2167" t="s">
        <v>1671</v>
      </c>
      <c r="J2167" t="s">
        <v>3409</v>
      </c>
    </row>
    <row r="2168" spans="1:13" x14ac:dyDescent="0.35">
      <c r="A2168" t="s">
        <v>2495</v>
      </c>
      <c r="B2168">
        <v>97</v>
      </c>
      <c r="C2168">
        <v>15000000</v>
      </c>
      <c r="D2168">
        <v>20433940</v>
      </c>
      <c r="E2168" t="s">
        <v>26320</v>
      </c>
      <c r="F2168" t="s">
        <v>37</v>
      </c>
      <c r="G2168" t="s">
        <v>268</v>
      </c>
      <c r="H2168">
        <v>6.2</v>
      </c>
      <c r="I2168" t="s">
        <v>6403</v>
      </c>
    </row>
    <row r="2169" spans="1:13" x14ac:dyDescent="0.35">
      <c r="A2169" t="s">
        <v>2791</v>
      </c>
      <c r="B2169">
        <v>118</v>
      </c>
      <c r="C2169">
        <v>18500000</v>
      </c>
      <c r="D2169">
        <v>10562387</v>
      </c>
      <c r="E2169" t="s">
        <v>26321</v>
      </c>
      <c r="F2169" t="s">
        <v>37</v>
      </c>
      <c r="G2169" t="s">
        <v>38</v>
      </c>
      <c r="H2169">
        <v>7.7</v>
      </c>
      <c r="I2169" t="s">
        <v>953</v>
      </c>
      <c r="J2169" t="s">
        <v>1671</v>
      </c>
      <c r="K2169" t="s">
        <v>3409</v>
      </c>
    </row>
    <row r="2170" spans="1:13" x14ac:dyDescent="0.35">
      <c r="A2170" t="s">
        <v>11711</v>
      </c>
      <c r="B2170">
        <v>100</v>
      </c>
      <c r="C2170">
        <v>18500000</v>
      </c>
      <c r="D2170">
        <v>18439082</v>
      </c>
      <c r="E2170" t="s">
        <v>26322</v>
      </c>
      <c r="F2170" t="s">
        <v>37</v>
      </c>
      <c r="G2170" t="s">
        <v>38</v>
      </c>
      <c r="H2170">
        <v>6.4</v>
      </c>
      <c r="I2170" t="s">
        <v>1671</v>
      </c>
      <c r="J2170" t="s">
        <v>1266</v>
      </c>
      <c r="K2170" t="s">
        <v>19711</v>
      </c>
    </row>
    <row r="2171" spans="1:13" x14ac:dyDescent="0.35">
      <c r="A2171" t="s">
        <v>6417</v>
      </c>
      <c r="B2171">
        <v>97</v>
      </c>
      <c r="C2171">
        <v>18000000</v>
      </c>
      <c r="D2171">
        <v>150056505</v>
      </c>
      <c r="E2171" t="s">
        <v>26323</v>
      </c>
      <c r="F2171" t="s">
        <v>37</v>
      </c>
      <c r="G2171" t="s">
        <v>38</v>
      </c>
      <c r="H2171">
        <v>6.4</v>
      </c>
      <c r="I2171" t="s">
        <v>1671</v>
      </c>
    </row>
    <row r="2172" spans="1:13" x14ac:dyDescent="0.35">
      <c r="A2172" t="s">
        <v>1757</v>
      </c>
      <c r="B2172">
        <v>114</v>
      </c>
      <c r="C2172">
        <v>18000000</v>
      </c>
      <c r="D2172">
        <v>119938730</v>
      </c>
      <c r="E2172" t="s">
        <v>26324</v>
      </c>
      <c r="F2172" t="s">
        <v>37</v>
      </c>
      <c r="G2172" t="s">
        <v>38</v>
      </c>
      <c r="H2172">
        <v>6.9</v>
      </c>
      <c r="I2172" t="s">
        <v>1325</v>
      </c>
      <c r="J2172" t="s">
        <v>1671</v>
      </c>
      <c r="K2172" t="s">
        <v>27949</v>
      </c>
      <c r="L2172" t="s">
        <v>1266</v>
      </c>
    </row>
    <row r="2173" spans="1:13" x14ac:dyDescent="0.35">
      <c r="A2173" t="s">
        <v>5624</v>
      </c>
      <c r="B2173">
        <v>130</v>
      </c>
      <c r="C2173">
        <v>18000000</v>
      </c>
      <c r="D2173">
        <v>114968774</v>
      </c>
      <c r="E2173" t="s">
        <v>26325</v>
      </c>
      <c r="F2173" t="s">
        <v>37</v>
      </c>
      <c r="G2173" t="s">
        <v>38</v>
      </c>
      <c r="H2173">
        <v>7.3</v>
      </c>
      <c r="I2173" t="s">
        <v>1671</v>
      </c>
      <c r="J2173" t="s">
        <v>3409</v>
      </c>
      <c r="K2173" t="s">
        <v>18089</v>
      </c>
      <c r="L2173" t="s">
        <v>1266</v>
      </c>
      <c r="M2173" t="s">
        <v>19711</v>
      </c>
    </row>
    <row r="2174" spans="1:13" x14ac:dyDescent="0.35">
      <c r="A2174" t="s">
        <v>3722</v>
      </c>
      <c r="B2174">
        <v>82</v>
      </c>
      <c r="C2174">
        <v>18000000</v>
      </c>
      <c r="D2174">
        <v>128505958</v>
      </c>
      <c r="E2174" t="s">
        <v>26326</v>
      </c>
      <c r="F2174" t="s">
        <v>37</v>
      </c>
      <c r="G2174" t="s">
        <v>38</v>
      </c>
      <c r="H2174">
        <v>7.3</v>
      </c>
      <c r="I2174" t="s">
        <v>1671</v>
      </c>
    </row>
    <row r="2175" spans="1:13" x14ac:dyDescent="0.35">
      <c r="A2175" t="s">
        <v>3102</v>
      </c>
      <c r="B2175">
        <v>96</v>
      </c>
      <c r="C2175">
        <v>18000000</v>
      </c>
      <c r="D2175">
        <v>95001351</v>
      </c>
      <c r="E2175" t="s">
        <v>26327</v>
      </c>
      <c r="F2175" t="s">
        <v>37</v>
      </c>
      <c r="G2175" t="s">
        <v>38</v>
      </c>
      <c r="H2175">
        <v>6.2</v>
      </c>
      <c r="I2175" t="s">
        <v>1671</v>
      </c>
      <c r="J2175" t="s">
        <v>19711</v>
      </c>
    </row>
    <row r="2176" spans="1:13" x14ac:dyDescent="0.35">
      <c r="A2176" t="s">
        <v>1028</v>
      </c>
      <c r="B2176">
        <v>105</v>
      </c>
      <c r="C2176">
        <v>17000000</v>
      </c>
      <c r="D2176">
        <v>76400000</v>
      </c>
      <c r="E2176" t="s">
        <v>26328</v>
      </c>
      <c r="F2176" t="s">
        <v>37</v>
      </c>
      <c r="G2176" t="s">
        <v>38</v>
      </c>
      <c r="H2176">
        <v>6.6</v>
      </c>
      <c r="I2176" t="s">
        <v>1325</v>
      </c>
      <c r="J2176" t="s">
        <v>953</v>
      </c>
      <c r="K2176" t="s">
        <v>12332</v>
      </c>
    </row>
    <row r="2177" spans="1:13" x14ac:dyDescent="0.35">
      <c r="A2177" t="s">
        <v>2682</v>
      </c>
      <c r="B2177">
        <v>122</v>
      </c>
      <c r="C2177">
        <v>20000000</v>
      </c>
      <c r="D2177">
        <v>75072454</v>
      </c>
      <c r="E2177" t="s">
        <v>26329</v>
      </c>
      <c r="F2177" t="s">
        <v>37</v>
      </c>
      <c r="G2177" t="s">
        <v>38</v>
      </c>
      <c r="H2177">
        <v>6.7</v>
      </c>
      <c r="I2177" t="s">
        <v>3409</v>
      </c>
      <c r="J2177" t="s">
        <v>6403</v>
      </c>
      <c r="K2177" t="s">
        <v>10413</v>
      </c>
    </row>
    <row r="2178" spans="1:13" x14ac:dyDescent="0.35">
      <c r="A2178" t="s">
        <v>597</v>
      </c>
      <c r="B2178">
        <v>88</v>
      </c>
      <c r="C2178">
        <v>17000000</v>
      </c>
      <c r="D2178">
        <v>65535067</v>
      </c>
      <c r="E2178" t="s">
        <v>26330</v>
      </c>
      <c r="F2178" t="s">
        <v>37</v>
      </c>
      <c r="G2178" t="s">
        <v>38</v>
      </c>
      <c r="H2178">
        <v>5.7</v>
      </c>
      <c r="I2178" t="s">
        <v>1671</v>
      </c>
      <c r="J2178" t="s">
        <v>19711</v>
      </c>
    </row>
    <row r="2179" spans="1:13" x14ac:dyDescent="0.35">
      <c r="A2179" t="s">
        <v>11748</v>
      </c>
      <c r="B2179">
        <v>110</v>
      </c>
      <c r="C2179">
        <v>16000000</v>
      </c>
      <c r="D2179">
        <v>13998282</v>
      </c>
      <c r="E2179" t="s">
        <v>26331</v>
      </c>
      <c r="F2179" t="s">
        <v>37</v>
      </c>
      <c r="G2179" t="s">
        <v>38</v>
      </c>
      <c r="H2179">
        <v>3.1</v>
      </c>
      <c r="I2179" t="s">
        <v>1325</v>
      </c>
      <c r="J2179" t="s">
        <v>3409</v>
      </c>
      <c r="K2179" t="s">
        <v>1266</v>
      </c>
      <c r="L2179" t="s">
        <v>27947</v>
      </c>
      <c r="M2179" t="s">
        <v>10413</v>
      </c>
    </row>
    <row r="2180" spans="1:13" x14ac:dyDescent="0.35">
      <c r="A2180" t="s">
        <v>10977</v>
      </c>
      <c r="B2180">
        <v>103</v>
      </c>
      <c r="C2180">
        <v>17000000</v>
      </c>
      <c r="D2180">
        <v>6061759</v>
      </c>
      <c r="E2180" t="s">
        <v>26332</v>
      </c>
      <c r="F2180" t="s">
        <v>37</v>
      </c>
      <c r="G2180" t="s">
        <v>38</v>
      </c>
      <c r="H2180">
        <v>6.3</v>
      </c>
      <c r="I2180" t="s">
        <v>1671</v>
      </c>
      <c r="J2180" t="s">
        <v>3409</v>
      </c>
      <c r="K2180" t="s">
        <v>19711</v>
      </c>
    </row>
    <row r="2181" spans="1:13" x14ac:dyDescent="0.35">
      <c r="A2181" t="s">
        <v>7302</v>
      </c>
      <c r="B2181">
        <v>106</v>
      </c>
      <c r="C2181">
        <v>18000000</v>
      </c>
      <c r="D2181">
        <v>64955956</v>
      </c>
      <c r="E2181" t="s">
        <v>26333</v>
      </c>
      <c r="F2181" t="s">
        <v>37</v>
      </c>
      <c r="G2181" t="s">
        <v>38</v>
      </c>
      <c r="H2181">
        <v>5.7</v>
      </c>
      <c r="I2181" t="s">
        <v>1671</v>
      </c>
      <c r="J2181" t="s">
        <v>3409</v>
      </c>
    </row>
    <row r="2182" spans="1:13" x14ac:dyDescent="0.35">
      <c r="A2182" t="s">
        <v>11761</v>
      </c>
      <c r="B2182">
        <v>98</v>
      </c>
      <c r="C2182">
        <v>18000000</v>
      </c>
      <c r="D2182">
        <v>60057639</v>
      </c>
      <c r="E2182" t="s">
        <v>26334</v>
      </c>
      <c r="F2182" t="s">
        <v>37</v>
      </c>
      <c r="G2182" t="s">
        <v>38</v>
      </c>
      <c r="H2182">
        <v>7.1</v>
      </c>
      <c r="I2182" t="s">
        <v>1671</v>
      </c>
      <c r="J2182" t="s">
        <v>27949</v>
      </c>
      <c r="K2182" t="s">
        <v>3409</v>
      </c>
    </row>
    <row r="2183" spans="1:13" x14ac:dyDescent="0.35">
      <c r="A2183" t="s">
        <v>1965</v>
      </c>
      <c r="B2183">
        <v>68</v>
      </c>
      <c r="C2183">
        <v>17000000</v>
      </c>
      <c r="D2183">
        <v>53868030</v>
      </c>
      <c r="E2183" t="s">
        <v>26335</v>
      </c>
      <c r="F2183" t="s">
        <v>37</v>
      </c>
      <c r="G2183" t="s">
        <v>38</v>
      </c>
      <c r="H2183">
        <v>7</v>
      </c>
      <c r="I2183" t="s">
        <v>1671</v>
      </c>
      <c r="J2183" t="s">
        <v>27949</v>
      </c>
    </row>
    <row r="2184" spans="1:13" x14ac:dyDescent="0.35">
      <c r="A2184" t="s">
        <v>7109</v>
      </c>
      <c r="B2184">
        <v>94</v>
      </c>
      <c r="C2184">
        <v>18000000</v>
      </c>
      <c r="D2184">
        <v>59573085</v>
      </c>
      <c r="E2184" t="s">
        <v>26336</v>
      </c>
      <c r="F2184" t="s">
        <v>37</v>
      </c>
      <c r="G2184" t="s">
        <v>38</v>
      </c>
      <c r="H2184">
        <v>6.1</v>
      </c>
      <c r="I2184" t="s">
        <v>1671</v>
      </c>
      <c r="J2184" t="s">
        <v>18089</v>
      </c>
      <c r="K2184" t="s">
        <v>19711</v>
      </c>
    </row>
    <row r="2185" spans="1:13" x14ac:dyDescent="0.35">
      <c r="A2185" t="s">
        <v>935</v>
      </c>
      <c r="B2185">
        <v>99</v>
      </c>
      <c r="C2185">
        <v>21000000</v>
      </c>
      <c r="D2185">
        <v>52691009</v>
      </c>
      <c r="E2185" t="s">
        <v>26337</v>
      </c>
      <c r="F2185" t="s">
        <v>37</v>
      </c>
      <c r="G2185" t="s">
        <v>38</v>
      </c>
      <c r="H2185">
        <v>6.6</v>
      </c>
      <c r="I2185" t="s">
        <v>1671</v>
      </c>
      <c r="J2185" t="s">
        <v>18089</v>
      </c>
    </row>
    <row r="2186" spans="1:13" x14ac:dyDescent="0.35">
      <c r="A2186" t="s">
        <v>1311</v>
      </c>
      <c r="B2186">
        <v>107</v>
      </c>
      <c r="C2186">
        <v>15000000</v>
      </c>
      <c r="D2186">
        <v>59735548</v>
      </c>
      <c r="E2186" t="s">
        <v>26338</v>
      </c>
      <c r="F2186" t="s">
        <v>37</v>
      </c>
      <c r="G2186" t="s">
        <v>38</v>
      </c>
      <c r="H2186">
        <v>7.8</v>
      </c>
      <c r="I2186" t="s">
        <v>1325</v>
      </c>
      <c r="J2186" t="s">
        <v>6403</v>
      </c>
      <c r="K2186" t="s">
        <v>12332</v>
      </c>
    </row>
    <row r="2187" spans="1:13" x14ac:dyDescent="0.35">
      <c r="A2187" t="s">
        <v>4955</v>
      </c>
      <c r="B2187">
        <v>180</v>
      </c>
      <c r="C2187">
        <v>18000000</v>
      </c>
      <c r="D2187">
        <v>51600000</v>
      </c>
      <c r="E2187" t="s">
        <v>26339</v>
      </c>
      <c r="F2187" t="s">
        <v>37</v>
      </c>
      <c r="G2187" t="s">
        <v>38</v>
      </c>
      <c r="H2187">
        <v>8.3000000000000007</v>
      </c>
      <c r="I2187" t="s">
        <v>13307</v>
      </c>
      <c r="J2187" t="s">
        <v>3409</v>
      </c>
      <c r="K2187" t="s">
        <v>22704</v>
      </c>
      <c r="L2187" t="s">
        <v>17378</v>
      </c>
    </row>
    <row r="2188" spans="1:13" x14ac:dyDescent="0.35">
      <c r="A2188" t="s">
        <v>10918</v>
      </c>
      <c r="B2188">
        <v>89</v>
      </c>
      <c r="C2188">
        <v>20000000</v>
      </c>
      <c r="D2188">
        <v>43818159</v>
      </c>
      <c r="E2188" t="s">
        <v>26340</v>
      </c>
      <c r="F2188" t="s">
        <v>37</v>
      </c>
      <c r="G2188" t="s">
        <v>38</v>
      </c>
      <c r="H2188">
        <v>3.9</v>
      </c>
      <c r="I2188" t="s">
        <v>6403</v>
      </c>
      <c r="J2188" t="s">
        <v>27947</v>
      </c>
    </row>
    <row r="2189" spans="1:13" x14ac:dyDescent="0.35">
      <c r="A2189" t="s">
        <v>2042</v>
      </c>
      <c r="B2189">
        <v>97</v>
      </c>
      <c r="C2189">
        <v>17000000</v>
      </c>
      <c r="D2189">
        <v>86049418</v>
      </c>
      <c r="E2189" t="s">
        <v>26341</v>
      </c>
      <c r="F2189" t="s">
        <v>37</v>
      </c>
      <c r="G2189" t="s">
        <v>38</v>
      </c>
      <c r="H2189">
        <v>7</v>
      </c>
      <c r="I2189" t="s">
        <v>1671</v>
      </c>
    </row>
    <row r="2190" spans="1:13" x14ac:dyDescent="0.35">
      <c r="A2190" t="s">
        <v>11792</v>
      </c>
      <c r="B2190">
        <v>113</v>
      </c>
      <c r="C2190">
        <v>18000000</v>
      </c>
      <c r="D2190">
        <v>43601508</v>
      </c>
      <c r="E2190" t="s">
        <v>26342</v>
      </c>
      <c r="F2190" t="s">
        <v>37</v>
      </c>
      <c r="G2190" t="s">
        <v>38</v>
      </c>
      <c r="H2190">
        <v>6.7</v>
      </c>
      <c r="I2190" t="s">
        <v>1671</v>
      </c>
      <c r="J2190" t="s">
        <v>3409</v>
      </c>
      <c r="K2190" t="s">
        <v>19711</v>
      </c>
    </row>
    <row r="2191" spans="1:13" x14ac:dyDescent="0.35">
      <c r="A2191" t="s">
        <v>11681</v>
      </c>
      <c r="B2191">
        <v>131</v>
      </c>
      <c r="C2191">
        <v>19800000</v>
      </c>
      <c r="D2191">
        <v>41300105</v>
      </c>
      <c r="E2191" t="s">
        <v>26343</v>
      </c>
      <c r="F2191" t="s">
        <v>37</v>
      </c>
      <c r="G2191" t="s">
        <v>56</v>
      </c>
      <c r="H2191">
        <v>7.3</v>
      </c>
      <c r="I2191" t="s">
        <v>3409</v>
      </c>
      <c r="J2191" t="s">
        <v>27947</v>
      </c>
    </row>
    <row r="2192" spans="1:13" x14ac:dyDescent="0.35">
      <c r="A2192" t="s">
        <v>4850</v>
      </c>
      <c r="B2192">
        <v>103</v>
      </c>
      <c r="C2192">
        <v>18000000</v>
      </c>
      <c r="D2192">
        <v>41382841</v>
      </c>
      <c r="E2192" t="s">
        <v>26344</v>
      </c>
      <c r="F2192" t="s">
        <v>37</v>
      </c>
      <c r="G2192" t="s">
        <v>38</v>
      </c>
      <c r="H2192">
        <v>6.3</v>
      </c>
      <c r="I2192" t="s">
        <v>1671</v>
      </c>
      <c r="J2192" t="s">
        <v>3409</v>
      </c>
      <c r="K2192" t="s">
        <v>1266</v>
      </c>
      <c r="L2192" t="s">
        <v>19711</v>
      </c>
    </row>
    <row r="2193" spans="1:12" x14ac:dyDescent="0.35">
      <c r="A2193" t="s">
        <v>1133</v>
      </c>
      <c r="B2193">
        <v>119</v>
      </c>
      <c r="C2193">
        <v>18000000</v>
      </c>
      <c r="D2193">
        <v>42335698</v>
      </c>
      <c r="E2193" t="s">
        <v>26345</v>
      </c>
      <c r="F2193" t="s">
        <v>37</v>
      </c>
      <c r="G2193" t="s">
        <v>38</v>
      </c>
      <c r="H2193">
        <v>7.8</v>
      </c>
      <c r="I2193" t="s">
        <v>1671</v>
      </c>
      <c r="J2193" t="s">
        <v>3409</v>
      </c>
      <c r="K2193" t="s">
        <v>19711</v>
      </c>
    </row>
    <row r="2194" spans="1:12" x14ac:dyDescent="0.35">
      <c r="A2194" t="s">
        <v>4003</v>
      </c>
      <c r="B2194">
        <v>98</v>
      </c>
      <c r="C2194">
        <v>18000000</v>
      </c>
      <c r="D2194">
        <v>33404871</v>
      </c>
      <c r="E2194" t="s">
        <v>26346</v>
      </c>
      <c r="F2194" t="s">
        <v>37</v>
      </c>
      <c r="G2194" t="s">
        <v>38</v>
      </c>
      <c r="H2194">
        <v>7.3</v>
      </c>
      <c r="I2194" t="s">
        <v>3409</v>
      </c>
    </row>
    <row r="2195" spans="1:12" x14ac:dyDescent="0.35">
      <c r="A2195" t="s">
        <v>1155</v>
      </c>
      <c r="B2195">
        <v>111</v>
      </c>
      <c r="C2195">
        <v>15000000</v>
      </c>
      <c r="D2195">
        <v>31471430</v>
      </c>
      <c r="E2195" t="s">
        <v>26347</v>
      </c>
      <c r="F2195" t="s">
        <v>37</v>
      </c>
      <c r="G2195" t="s">
        <v>38</v>
      </c>
      <c r="H2195">
        <v>7.6</v>
      </c>
      <c r="I2195" t="s">
        <v>3409</v>
      </c>
      <c r="J2195" t="s">
        <v>22704</v>
      </c>
      <c r="K2195" t="s">
        <v>10413</v>
      </c>
    </row>
    <row r="2196" spans="1:12" x14ac:dyDescent="0.35">
      <c r="A2196" t="s">
        <v>9593</v>
      </c>
      <c r="B2196">
        <v>94</v>
      </c>
      <c r="C2196">
        <v>25000000</v>
      </c>
      <c r="D2196">
        <v>30222640</v>
      </c>
      <c r="E2196" t="s">
        <v>26348</v>
      </c>
      <c r="F2196" t="s">
        <v>37</v>
      </c>
      <c r="G2196" t="s">
        <v>38</v>
      </c>
      <c r="H2196">
        <v>5.3</v>
      </c>
      <c r="I2196" t="s">
        <v>3409</v>
      </c>
      <c r="J2196" t="s">
        <v>17378</v>
      </c>
      <c r="K2196" t="s">
        <v>19711</v>
      </c>
    </row>
    <row r="2197" spans="1:12" x14ac:dyDescent="0.35">
      <c r="A2197" t="s">
        <v>11825</v>
      </c>
      <c r="B2197">
        <v>81</v>
      </c>
      <c r="C2197">
        <v>18000000</v>
      </c>
      <c r="D2197">
        <v>26906039</v>
      </c>
      <c r="E2197" t="s">
        <v>26349</v>
      </c>
      <c r="F2197" t="s">
        <v>37</v>
      </c>
      <c r="G2197" t="s">
        <v>38</v>
      </c>
      <c r="H2197">
        <v>5.3</v>
      </c>
      <c r="I2197" t="s">
        <v>1325</v>
      </c>
      <c r="J2197" t="s">
        <v>1671</v>
      </c>
    </row>
    <row r="2198" spans="1:12" x14ac:dyDescent="0.35">
      <c r="A2198" t="s">
        <v>5367</v>
      </c>
      <c r="B2198">
        <v>89</v>
      </c>
      <c r="C2198">
        <v>1000000</v>
      </c>
      <c r="D2198">
        <v>21378000</v>
      </c>
      <c r="E2198" t="s">
        <v>26350</v>
      </c>
      <c r="F2198" t="s">
        <v>37</v>
      </c>
      <c r="G2198" t="s">
        <v>38</v>
      </c>
      <c r="H2198">
        <v>6.8</v>
      </c>
      <c r="I2198" t="s">
        <v>1266</v>
      </c>
      <c r="J2198" t="s">
        <v>6403</v>
      </c>
    </row>
    <row r="2199" spans="1:12" x14ac:dyDescent="0.35">
      <c r="A2199" t="s">
        <v>11835</v>
      </c>
      <c r="B2199">
        <v>106</v>
      </c>
      <c r="C2199">
        <v>18000000</v>
      </c>
      <c r="D2199">
        <v>43853424</v>
      </c>
      <c r="E2199" t="s">
        <v>26351</v>
      </c>
      <c r="F2199" t="s">
        <v>37</v>
      </c>
      <c r="G2199" t="s">
        <v>38</v>
      </c>
      <c r="H2199">
        <v>7.1</v>
      </c>
      <c r="I2199" t="s">
        <v>13307</v>
      </c>
      <c r="J2199" t="s">
        <v>3409</v>
      </c>
      <c r="K2199" t="s">
        <v>18089</v>
      </c>
      <c r="L2199" t="s">
        <v>27948</v>
      </c>
    </row>
    <row r="2200" spans="1:12" x14ac:dyDescent="0.35">
      <c r="A2200" t="s">
        <v>11846</v>
      </c>
      <c r="B2200">
        <v>86</v>
      </c>
      <c r="C2200">
        <v>18000000</v>
      </c>
      <c r="D2200">
        <v>23993605</v>
      </c>
      <c r="E2200" t="s">
        <v>26352</v>
      </c>
      <c r="F2200" t="s">
        <v>37</v>
      </c>
      <c r="G2200" t="s">
        <v>38</v>
      </c>
      <c r="H2200">
        <v>5.8</v>
      </c>
      <c r="I2200" t="s">
        <v>1671</v>
      </c>
      <c r="J2200" t="s">
        <v>27949</v>
      </c>
      <c r="K2200" t="s">
        <v>3409</v>
      </c>
    </row>
    <row r="2201" spans="1:12" x14ac:dyDescent="0.35">
      <c r="A2201" t="s">
        <v>9667</v>
      </c>
      <c r="B2201">
        <v>103</v>
      </c>
      <c r="C2201">
        <v>18000000</v>
      </c>
      <c r="D2201">
        <v>26400000</v>
      </c>
      <c r="E2201" t="s">
        <v>26353</v>
      </c>
      <c r="F2201" t="s">
        <v>37</v>
      </c>
      <c r="G2201" t="s">
        <v>38</v>
      </c>
      <c r="H2201">
        <v>5.8</v>
      </c>
      <c r="I2201" t="s">
        <v>1325</v>
      </c>
      <c r="J2201" t="s">
        <v>953</v>
      </c>
      <c r="K2201" t="s">
        <v>1266</v>
      </c>
    </row>
    <row r="2202" spans="1:12" x14ac:dyDescent="0.35">
      <c r="A2202" t="s">
        <v>487</v>
      </c>
      <c r="B2202">
        <v>121</v>
      </c>
      <c r="C2202">
        <v>18000000</v>
      </c>
      <c r="D2202">
        <v>45250</v>
      </c>
      <c r="E2202" t="s">
        <v>26354</v>
      </c>
      <c r="F2202" t="s">
        <v>37</v>
      </c>
      <c r="G2202" t="s">
        <v>38</v>
      </c>
      <c r="H2202">
        <v>8.3000000000000007</v>
      </c>
      <c r="I2202" t="s">
        <v>13307</v>
      </c>
      <c r="J2202" t="s">
        <v>3409</v>
      </c>
      <c r="K2202" t="s">
        <v>27948</v>
      </c>
    </row>
    <row r="2203" spans="1:12" x14ac:dyDescent="0.35">
      <c r="A2203" t="s">
        <v>11860</v>
      </c>
      <c r="B2203">
        <v>109</v>
      </c>
      <c r="C2203">
        <v>18000000</v>
      </c>
      <c r="D2203">
        <v>22927390</v>
      </c>
      <c r="E2203" t="s">
        <v>26355</v>
      </c>
      <c r="F2203" t="s">
        <v>37</v>
      </c>
      <c r="G2203" t="s">
        <v>38</v>
      </c>
      <c r="H2203">
        <v>5.6</v>
      </c>
      <c r="I2203" t="s">
        <v>3409</v>
      </c>
      <c r="J2203" t="s">
        <v>19711</v>
      </c>
    </row>
    <row r="2204" spans="1:12" x14ac:dyDescent="0.35">
      <c r="A2204" t="s">
        <v>3122</v>
      </c>
      <c r="B2204">
        <v>109</v>
      </c>
      <c r="C2204">
        <v>18000000</v>
      </c>
      <c r="D2204">
        <v>4250320</v>
      </c>
      <c r="E2204" t="s">
        <v>26356</v>
      </c>
      <c r="F2204" t="s">
        <v>37</v>
      </c>
      <c r="G2204" t="s">
        <v>38</v>
      </c>
      <c r="H2204">
        <v>6.8</v>
      </c>
      <c r="I2204" t="s">
        <v>953</v>
      </c>
      <c r="J2204" t="s">
        <v>1266</v>
      </c>
      <c r="K2204" t="s">
        <v>27947</v>
      </c>
      <c r="L2204" t="s">
        <v>10413</v>
      </c>
    </row>
    <row r="2205" spans="1:12" x14ac:dyDescent="0.35">
      <c r="A2205" t="s">
        <v>11871</v>
      </c>
      <c r="B2205">
        <v>123</v>
      </c>
      <c r="C2205">
        <v>18000000</v>
      </c>
      <c r="D2205">
        <v>22452209</v>
      </c>
      <c r="E2205" t="s">
        <v>26357</v>
      </c>
      <c r="F2205" t="s">
        <v>37</v>
      </c>
      <c r="G2205" t="s">
        <v>38</v>
      </c>
      <c r="H2205">
        <v>5</v>
      </c>
      <c r="I2205" t="s">
        <v>1671</v>
      </c>
      <c r="J2205" t="s">
        <v>3409</v>
      </c>
      <c r="K2205" t="s">
        <v>17378</v>
      </c>
      <c r="L2205" t="s">
        <v>19711</v>
      </c>
    </row>
    <row r="2206" spans="1:12" x14ac:dyDescent="0.35">
      <c r="A2206" t="s">
        <v>5289</v>
      </c>
      <c r="B2206">
        <v>94</v>
      </c>
      <c r="C2206">
        <v>18000000</v>
      </c>
      <c r="D2206">
        <v>18329466</v>
      </c>
      <c r="E2206" t="s">
        <v>26358</v>
      </c>
      <c r="F2206" t="s">
        <v>37</v>
      </c>
      <c r="G2206" t="s">
        <v>38</v>
      </c>
      <c r="H2206">
        <v>7.6</v>
      </c>
      <c r="I2206" t="s">
        <v>953</v>
      </c>
      <c r="J2206" t="s">
        <v>13307</v>
      </c>
      <c r="K2206" t="s">
        <v>3409</v>
      </c>
      <c r="L2206" t="s">
        <v>10413</v>
      </c>
    </row>
    <row r="2207" spans="1:12" x14ac:dyDescent="0.35">
      <c r="A2207" t="s">
        <v>4003</v>
      </c>
      <c r="B2207">
        <v>94</v>
      </c>
      <c r="C2207">
        <v>18000000</v>
      </c>
      <c r="D2207">
        <v>17071230</v>
      </c>
      <c r="E2207" t="s">
        <v>26359</v>
      </c>
      <c r="F2207" t="s">
        <v>37</v>
      </c>
      <c r="G2207" t="s">
        <v>38</v>
      </c>
      <c r="H2207">
        <v>6.7</v>
      </c>
      <c r="I2207" t="s">
        <v>1671</v>
      </c>
      <c r="J2207" t="s">
        <v>27949</v>
      </c>
    </row>
    <row r="2208" spans="1:12" x14ac:dyDescent="0.35">
      <c r="A2208" t="s">
        <v>11881</v>
      </c>
      <c r="B2208">
        <v>115</v>
      </c>
      <c r="C2208">
        <v>18000000</v>
      </c>
      <c r="D2208">
        <v>17174870</v>
      </c>
      <c r="E2208" t="s">
        <v>26360</v>
      </c>
      <c r="F2208" t="s">
        <v>37</v>
      </c>
      <c r="G2208" t="s">
        <v>38</v>
      </c>
      <c r="H2208">
        <v>6.7</v>
      </c>
      <c r="I2208" t="s">
        <v>3409</v>
      </c>
      <c r="J2208" t="s">
        <v>17378</v>
      </c>
      <c r="K2208" t="s">
        <v>19711</v>
      </c>
    </row>
    <row r="2209" spans="1:11" x14ac:dyDescent="0.35">
      <c r="A2209" t="s">
        <v>10377</v>
      </c>
      <c r="B2209">
        <v>107</v>
      </c>
      <c r="C2209">
        <v>17000000</v>
      </c>
      <c r="D2209">
        <v>26284475</v>
      </c>
      <c r="E2209" t="s">
        <v>26361</v>
      </c>
      <c r="F2209" t="s">
        <v>37</v>
      </c>
      <c r="G2209" t="s">
        <v>38</v>
      </c>
      <c r="H2209">
        <v>5.7</v>
      </c>
      <c r="I2209" t="s">
        <v>1671</v>
      </c>
    </row>
    <row r="2210" spans="1:11" x14ac:dyDescent="0.35">
      <c r="A2210" t="s">
        <v>11891</v>
      </c>
      <c r="B2210">
        <v>91</v>
      </c>
      <c r="C2210">
        <v>18000000</v>
      </c>
      <c r="D2210">
        <v>16702864</v>
      </c>
      <c r="E2210" t="s">
        <v>26362</v>
      </c>
      <c r="F2210" t="s">
        <v>37</v>
      </c>
      <c r="G2210" t="s">
        <v>38</v>
      </c>
      <c r="H2210">
        <v>5.2</v>
      </c>
      <c r="I2210" t="s">
        <v>1671</v>
      </c>
      <c r="J2210" t="s">
        <v>27949</v>
      </c>
    </row>
    <row r="2211" spans="1:11" x14ac:dyDescent="0.35">
      <c r="A2211" t="s">
        <v>6704</v>
      </c>
      <c r="B2211">
        <v>125</v>
      </c>
      <c r="C2211">
        <v>18000000</v>
      </c>
      <c r="D2211">
        <v>15561627</v>
      </c>
      <c r="E2211" t="s">
        <v>26363</v>
      </c>
      <c r="F2211" t="s">
        <v>37</v>
      </c>
      <c r="G2211" t="s">
        <v>38</v>
      </c>
      <c r="H2211">
        <v>7.5</v>
      </c>
      <c r="I2211" t="s">
        <v>3409</v>
      </c>
    </row>
    <row r="2212" spans="1:11" x14ac:dyDescent="0.35">
      <c r="A2212" t="s">
        <v>5289</v>
      </c>
      <c r="B2212">
        <v>122</v>
      </c>
      <c r="C2212">
        <v>30000000</v>
      </c>
      <c r="D2212">
        <v>17750583</v>
      </c>
      <c r="E2212" t="s">
        <v>26364</v>
      </c>
      <c r="F2212" t="s">
        <v>37</v>
      </c>
      <c r="G2212" t="s">
        <v>56</v>
      </c>
      <c r="H2212">
        <v>7.2</v>
      </c>
      <c r="I2212" t="s">
        <v>13307</v>
      </c>
      <c r="J2212" t="s">
        <v>3409</v>
      </c>
    </row>
    <row r="2213" spans="1:11" x14ac:dyDescent="0.35">
      <c r="A2213" t="s">
        <v>1252</v>
      </c>
      <c r="B2213">
        <v>102</v>
      </c>
      <c r="C2213">
        <v>18000000</v>
      </c>
      <c r="D2213">
        <v>14793904</v>
      </c>
      <c r="E2213" t="s">
        <v>26365</v>
      </c>
      <c r="F2213" t="s">
        <v>37</v>
      </c>
      <c r="G2213" t="s">
        <v>268</v>
      </c>
      <c r="H2213">
        <v>5.3</v>
      </c>
      <c r="I2213" t="s">
        <v>1671</v>
      </c>
      <c r="J2213" t="s">
        <v>19711</v>
      </c>
    </row>
    <row r="2214" spans="1:11" x14ac:dyDescent="0.35">
      <c r="A2214" t="s">
        <v>8950</v>
      </c>
      <c r="B2214">
        <v>90</v>
      </c>
      <c r="C2214">
        <v>18000000</v>
      </c>
      <c r="D2214">
        <v>15281286</v>
      </c>
      <c r="E2214" t="s">
        <v>26366</v>
      </c>
      <c r="F2214" t="s">
        <v>37</v>
      </c>
      <c r="G2214" t="s">
        <v>38</v>
      </c>
      <c r="H2214">
        <v>6.5</v>
      </c>
      <c r="I2214" t="s">
        <v>1671</v>
      </c>
      <c r="J2214" t="s">
        <v>3409</v>
      </c>
      <c r="K2214" t="s">
        <v>19711</v>
      </c>
    </row>
    <row r="2215" spans="1:11" x14ac:dyDescent="0.35">
      <c r="A2215" t="s">
        <v>11910</v>
      </c>
      <c r="B2215">
        <v>98</v>
      </c>
      <c r="C2215">
        <v>18000000</v>
      </c>
      <c r="D2215">
        <v>8000000</v>
      </c>
      <c r="E2215" t="s">
        <v>26367</v>
      </c>
      <c r="F2215" t="s">
        <v>37</v>
      </c>
      <c r="G2215" t="s">
        <v>38</v>
      </c>
      <c r="H2215">
        <v>5</v>
      </c>
      <c r="I2215" t="s">
        <v>1325</v>
      </c>
      <c r="J2215" t="s">
        <v>953</v>
      </c>
      <c r="K2215" t="s">
        <v>15011</v>
      </c>
    </row>
    <row r="2216" spans="1:11" x14ac:dyDescent="0.35">
      <c r="A2216" t="s">
        <v>11916</v>
      </c>
      <c r="B2216">
        <v>109</v>
      </c>
      <c r="C2216">
        <v>18000000</v>
      </c>
      <c r="D2216">
        <v>13491653</v>
      </c>
      <c r="E2216" t="s">
        <v>26368</v>
      </c>
      <c r="F2216" t="s">
        <v>37</v>
      </c>
      <c r="G2216" t="s">
        <v>38</v>
      </c>
      <c r="H2216">
        <v>6.1</v>
      </c>
      <c r="I2216" t="s">
        <v>3409</v>
      </c>
      <c r="J2216" t="s">
        <v>10413</v>
      </c>
    </row>
    <row r="2217" spans="1:11" x14ac:dyDescent="0.35">
      <c r="A2217" t="s">
        <v>11926</v>
      </c>
      <c r="B2217">
        <v>90</v>
      </c>
      <c r="C2217">
        <v>18000000</v>
      </c>
      <c r="D2217">
        <v>10494494</v>
      </c>
      <c r="E2217" t="s">
        <v>26369</v>
      </c>
      <c r="F2217" t="s">
        <v>37</v>
      </c>
      <c r="G2217" t="s">
        <v>38</v>
      </c>
      <c r="H2217">
        <v>4.4000000000000004</v>
      </c>
      <c r="I2217" t="s">
        <v>1325</v>
      </c>
      <c r="J2217" t="s">
        <v>27949</v>
      </c>
      <c r="K2217" t="s">
        <v>10413</v>
      </c>
    </row>
    <row r="2218" spans="1:11" x14ac:dyDescent="0.35">
      <c r="A2218" t="s">
        <v>1064</v>
      </c>
      <c r="B2218">
        <v>112</v>
      </c>
      <c r="C2218">
        <v>18000000</v>
      </c>
      <c r="D2218">
        <v>7837632</v>
      </c>
      <c r="E2218" t="s">
        <v>26370</v>
      </c>
      <c r="F2218" t="s">
        <v>37</v>
      </c>
      <c r="G2218" t="s">
        <v>38</v>
      </c>
      <c r="H2218">
        <v>7.5</v>
      </c>
      <c r="I2218" t="s">
        <v>3409</v>
      </c>
    </row>
    <row r="2219" spans="1:11" x14ac:dyDescent="0.35">
      <c r="A2219" t="s">
        <v>3891</v>
      </c>
      <c r="B2219">
        <v>94</v>
      </c>
      <c r="C2219">
        <v>18000000</v>
      </c>
      <c r="D2219">
        <v>15155772</v>
      </c>
      <c r="E2219" t="s">
        <v>26371</v>
      </c>
      <c r="F2219" t="s">
        <v>37</v>
      </c>
      <c r="G2219" t="s">
        <v>38</v>
      </c>
      <c r="H2219">
        <v>5.7</v>
      </c>
      <c r="I2219" t="s">
        <v>1671</v>
      </c>
      <c r="J2219" t="s">
        <v>3409</v>
      </c>
      <c r="K2219" t="s">
        <v>19711</v>
      </c>
    </row>
    <row r="2220" spans="1:11" x14ac:dyDescent="0.35">
      <c r="A2220" t="s">
        <v>11940</v>
      </c>
      <c r="B2220">
        <v>105</v>
      </c>
      <c r="C2220">
        <v>18000000</v>
      </c>
      <c r="D2220">
        <v>8508843</v>
      </c>
      <c r="E2220" t="s">
        <v>26372</v>
      </c>
      <c r="F2220" t="s">
        <v>37</v>
      </c>
      <c r="G2220" t="s">
        <v>38</v>
      </c>
      <c r="H2220">
        <v>5.5</v>
      </c>
      <c r="I2220" t="s">
        <v>953</v>
      </c>
      <c r="J2220" t="s">
        <v>1671</v>
      </c>
    </row>
    <row r="2221" spans="1:11" x14ac:dyDescent="0.35">
      <c r="A2221" t="s">
        <v>11946</v>
      </c>
      <c r="B2221">
        <v>104</v>
      </c>
      <c r="C2221">
        <v>18000000</v>
      </c>
      <c r="D2221">
        <v>7739049</v>
      </c>
      <c r="E2221" t="s">
        <v>26373</v>
      </c>
      <c r="F2221" t="s">
        <v>37</v>
      </c>
      <c r="G2221" t="s">
        <v>268</v>
      </c>
      <c r="H2221">
        <v>7.1</v>
      </c>
      <c r="I2221" t="s">
        <v>1671</v>
      </c>
      <c r="J2221" t="s">
        <v>3409</v>
      </c>
      <c r="K2221" t="s">
        <v>19711</v>
      </c>
    </row>
    <row r="2222" spans="1:11" x14ac:dyDescent="0.35">
      <c r="A2222" t="s">
        <v>5175</v>
      </c>
      <c r="B2222">
        <v>112</v>
      </c>
      <c r="C2222">
        <v>17000000</v>
      </c>
      <c r="D2222">
        <v>6734844</v>
      </c>
      <c r="E2222" t="s">
        <v>26374</v>
      </c>
      <c r="F2222" t="s">
        <v>37</v>
      </c>
      <c r="G2222" t="s">
        <v>38</v>
      </c>
      <c r="H2222">
        <v>5.9</v>
      </c>
      <c r="I2222" t="s">
        <v>3409</v>
      </c>
      <c r="J2222" t="s">
        <v>19711</v>
      </c>
    </row>
    <row r="2223" spans="1:11" x14ac:dyDescent="0.35">
      <c r="A2223" t="s">
        <v>11958</v>
      </c>
      <c r="B2223">
        <v>108</v>
      </c>
      <c r="C2223">
        <v>18000000</v>
      </c>
      <c r="D2223">
        <v>6000000</v>
      </c>
      <c r="E2223" t="s">
        <v>26375</v>
      </c>
      <c r="F2223" t="s">
        <v>37</v>
      </c>
      <c r="G2223" t="s">
        <v>38</v>
      </c>
      <c r="H2223">
        <v>6.7</v>
      </c>
      <c r="I2223" t="s">
        <v>1325</v>
      </c>
      <c r="J2223" t="s">
        <v>953</v>
      </c>
      <c r="K2223" t="s">
        <v>1266</v>
      </c>
    </row>
    <row r="2224" spans="1:11" x14ac:dyDescent="0.35">
      <c r="A2224" t="s">
        <v>9392</v>
      </c>
      <c r="B2224">
        <v>112</v>
      </c>
      <c r="C2224">
        <v>13000000</v>
      </c>
      <c r="D2224">
        <v>6615578</v>
      </c>
      <c r="E2224" t="s">
        <v>26376</v>
      </c>
      <c r="F2224" t="s">
        <v>37</v>
      </c>
      <c r="G2224" t="s">
        <v>767</v>
      </c>
      <c r="H2224">
        <v>7</v>
      </c>
      <c r="I2224" t="s">
        <v>13307</v>
      </c>
      <c r="J2224" t="s">
        <v>3409</v>
      </c>
      <c r="K2224" t="s">
        <v>19711</v>
      </c>
    </row>
    <row r="2225" spans="1:14" x14ac:dyDescent="0.35">
      <c r="A2225" t="s">
        <v>255</v>
      </c>
      <c r="B2225">
        <v>127</v>
      </c>
      <c r="C2225">
        <v>18000000</v>
      </c>
      <c r="D2225">
        <v>5887457</v>
      </c>
      <c r="E2225" t="s">
        <v>26377</v>
      </c>
      <c r="F2225" t="s">
        <v>37</v>
      </c>
      <c r="G2225" t="s">
        <v>38</v>
      </c>
      <c r="H2225">
        <v>7.9</v>
      </c>
      <c r="I2225" t="s">
        <v>13307</v>
      </c>
      <c r="J2225" t="s">
        <v>1671</v>
      </c>
      <c r="K2225" t="s">
        <v>3409</v>
      </c>
    </row>
    <row r="2226" spans="1:14" x14ac:dyDescent="0.35">
      <c r="A2226" t="s">
        <v>8186</v>
      </c>
      <c r="B2226">
        <v>111</v>
      </c>
      <c r="C2226">
        <v>18000000</v>
      </c>
      <c r="D2226">
        <v>13362308</v>
      </c>
      <c r="E2226" t="s">
        <v>26378</v>
      </c>
      <c r="F2226" t="s">
        <v>37</v>
      </c>
      <c r="G2226" t="s">
        <v>38</v>
      </c>
      <c r="H2226">
        <v>6.9</v>
      </c>
      <c r="I2226" t="s">
        <v>3409</v>
      </c>
    </row>
    <row r="2227" spans="1:14" x14ac:dyDescent="0.35">
      <c r="A2227" t="s">
        <v>2017</v>
      </c>
      <c r="B2227">
        <v>126</v>
      </c>
      <c r="C2227">
        <v>20000000</v>
      </c>
      <c r="D2227">
        <v>5701643</v>
      </c>
      <c r="E2227" t="s">
        <v>26379</v>
      </c>
      <c r="F2227" t="s">
        <v>11980</v>
      </c>
      <c r="G2227" t="s">
        <v>7170</v>
      </c>
      <c r="H2227">
        <v>7.3</v>
      </c>
      <c r="I2227" t="s">
        <v>953</v>
      </c>
      <c r="J2227" t="s">
        <v>13307</v>
      </c>
      <c r="K2227" t="s">
        <v>3409</v>
      </c>
      <c r="L2227" t="s">
        <v>22704</v>
      </c>
      <c r="M2227" t="s">
        <v>25958</v>
      </c>
    </row>
    <row r="2228" spans="1:14" x14ac:dyDescent="0.35">
      <c r="A2228" t="s">
        <v>1294</v>
      </c>
      <c r="B2228">
        <v>114</v>
      </c>
      <c r="C2228">
        <v>18000000</v>
      </c>
      <c r="D2228">
        <v>5694401</v>
      </c>
      <c r="E2228" t="s">
        <v>26380</v>
      </c>
      <c r="F2228" t="s">
        <v>37</v>
      </c>
      <c r="G2228" t="s">
        <v>56</v>
      </c>
      <c r="H2228">
        <v>7.3</v>
      </c>
      <c r="I2228" t="s">
        <v>1325</v>
      </c>
      <c r="J2228" t="s">
        <v>27949</v>
      </c>
      <c r="K2228" t="s">
        <v>10413</v>
      </c>
    </row>
    <row r="2229" spans="1:14" x14ac:dyDescent="0.35">
      <c r="A2229" t="s">
        <v>11984</v>
      </c>
      <c r="B2229">
        <v>99</v>
      </c>
      <c r="C2229">
        <v>20000000</v>
      </c>
      <c r="D2229">
        <v>5333658</v>
      </c>
      <c r="E2229" t="s">
        <v>26381</v>
      </c>
      <c r="F2229" t="s">
        <v>37</v>
      </c>
      <c r="G2229" t="s">
        <v>38</v>
      </c>
      <c r="H2229">
        <v>3.5</v>
      </c>
      <c r="I2229" t="s">
        <v>1325</v>
      </c>
      <c r="J2229" t="s">
        <v>12332</v>
      </c>
    </row>
    <row r="2230" spans="1:14" x14ac:dyDescent="0.35">
      <c r="A2230" t="s">
        <v>857</v>
      </c>
      <c r="B2230">
        <v>150</v>
      </c>
      <c r="C2230">
        <v>18000000</v>
      </c>
      <c r="D2230">
        <v>4414535</v>
      </c>
      <c r="E2230" t="s">
        <v>26382</v>
      </c>
      <c r="F2230" t="s">
        <v>37</v>
      </c>
      <c r="G2230" t="s">
        <v>56</v>
      </c>
      <c r="H2230">
        <v>7.8</v>
      </c>
      <c r="I2230" t="s">
        <v>3409</v>
      </c>
    </row>
    <row r="2231" spans="1:14" x14ac:dyDescent="0.35">
      <c r="A2231" t="s">
        <v>11999</v>
      </c>
      <c r="B2231">
        <v>112</v>
      </c>
      <c r="C2231">
        <v>18000000</v>
      </c>
      <c r="D2231">
        <v>3707794</v>
      </c>
      <c r="E2231" t="s">
        <v>26383</v>
      </c>
      <c r="F2231" t="s">
        <v>37</v>
      </c>
      <c r="G2231" t="s">
        <v>12004</v>
      </c>
      <c r="H2231">
        <v>6.7</v>
      </c>
      <c r="I2231" t="s">
        <v>953</v>
      </c>
      <c r="J2231" t="s">
        <v>3409</v>
      </c>
      <c r="K2231" t="s">
        <v>12332</v>
      </c>
      <c r="L2231" t="s">
        <v>10413</v>
      </c>
    </row>
    <row r="2232" spans="1:14" x14ac:dyDescent="0.35">
      <c r="A2232" t="s">
        <v>4003</v>
      </c>
      <c r="B2232">
        <v>108</v>
      </c>
      <c r="C2232">
        <v>18000000</v>
      </c>
      <c r="D2232">
        <v>3203044</v>
      </c>
      <c r="E2232" t="s">
        <v>26384</v>
      </c>
      <c r="F2232" t="s">
        <v>37</v>
      </c>
      <c r="G2232" t="s">
        <v>38</v>
      </c>
      <c r="H2232">
        <v>6.4</v>
      </c>
      <c r="I2232" t="s">
        <v>1671</v>
      </c>
      <c r="J2232" t="s">
        <v>19711</v>
      </c>
    </row>
    <row r="2233" spans="1:14" x14ac:dyDescent="0.35">
      <c r="A2233" t="s">
        <v>12008</v>
      </c>
      <c r="B2233">
        <v>116</v>
      </c>
      <c r="C2233">
        <v>18000000</v>
      </c>
      <c r="D2233">
        <v>4435083</v>
      </c>
      <c r="E2233" t="s">
        <v>26385</v>
      </c>
      <c r="F2233" t="s">
        <v>37</v>
      </c>
      <c r="G2233" t="s">
        <v>370</v>
      </c>
      <c r="H2233">
        <v>7.1</v>
      </c>
      <c r="I2233" t="s">
        <v>13307</v>
      </c>
      <c r="J2233" t="s">
        <v>3409</v>
      </c>
      <c r="K2233" t="s">
        <v>19711</v>
      </c>
      <c r="L2233" t="s">
        <v>25958</v>
      </c>
    </row>
    <row r="2234" spans="1:14" x14ac:dyDescent="0.35">
      <c r="A2234" t="s">
        <v>12018</v>
      </c>
      <c r="B2234">
        <v>144</v>
      </c>
      <c r="C2234">
        <v>12000000</v>
      </c>
      <c r="D2234">
        <v>2222647</v>
      </c>
      <c r="E2234" t="s">
        <v>26386</v>
      </c>
      <c r="F2234" t="s">
        <v>8731</v>
      </c>
      <c r="G2234" t="s">
        <v>767</v>
      </c>
      <c r="H2234">
        <v>7.8</v>
      </c>
      <c r="I2234" t="s">
        <v>3409</v>
      </c>
      <c r="J2234" t="s">
        <v>27947</v>
      </c>
    </row>
    <row r="2235" spans="1:14" x14ac:dyDescent="0.35">
      <c r="A2235" t="s">
        <v>12029</v>
      </c>
      <c r="B2235">
        <v>93</v>
      </c>
      <c r="C2235">
        <v>2700000</v>
      </c>
      <c r="D2235">
        <v>3500000</v>
      </c>
      <c r="E2235" t="s">
        <v>26387</v>
      </c>
      <c r="F2235" t="s">
        <v>37</v>
      </c>
      <c r="G2235" t="s">
        <v>38</v>
      </c>
      <c r="H2235">
        <v>5.9</v>
      </c>
      <c r="I2235" t="s">
        <v>1325</v>
      </c>
      <c r="J2235" t="s">
        <v>6403</v>
      </c>
      <c r="K2235" t="s">
        <v>19711</v>
      </c>
      <c r="L2235" t="s">
        <v>12332</v>
      </c>
      <c r="M2235" t="s">
        <v>10413</v>
      </c>
    </row>
    <row r="2236" spans="1:14" x14ac:dyDescent="0.35">
      <c r="A2236" t="s">
        <v>2641</v>
      </c>
      <c r="B2236">
        <v>103</v>
      </c>
      <c r="C2236">
        <v>18000000</v>
      </c>
      <c r="D2236">
        <v>676698</v>
      </c>
      <c r="E2236" t="s">
        <v>26388</v>
      </c>
      <c r="F2236" t="s">
        <v>37</v>
      </c>
      <c r="G2236" t="s">
        <v>38</v>
      </c>
      <c r="H2236">
        <v>7.2</v>
      </c>
      <c r="I2236" t="s">
        <v>27949</v>
      </c>
      <c r="J2236" t="s">
        <v>3409</v>
      </c>
      <c r="K2236" t="s">
        <v>27947</v>
      </c>
      <c r="L2236" t="s">
        <v>10413</v>
      </c>
    </row>
    <row r="2237" spans="1:14" x14ac:dyDescent="0.35">
      <c r="A2237" t="s">
        <v>12060</v>
      </c>
      <c r="B2237">
        <v>121</v>
      </c>
      <c r="C2237">
        <v>11350000</v>
      </c>
      <c r="D2237">
        <v>229311</v>
      </c>
      <c r="E2237" t="s">
        <v>26389</v>
      </c>
      <c r="F2237" t="s">
        <v>37</v>
      </c>
      <c r="G2237" t="s">
        <v>3571</v>
      </c>
      <c r="H2237">
        <v>6.2</v>
      </c>
      <c r="I2237" t="s">
        <v>1325</v>
      </c>
      <c r="J2237" t="s">
        <v>3409</v>
      </c>
      <c r="K2237" t="s">
        <v>22704</v>
      </c>
      <c r="L2237" t="s">
        <v>19711</v>
      </c>
      <c r="M2237" t="s">
        <v>25958</v>
      </c>
      <c r="N2237" t="s">
        <v>15011</v>
      </c>
    </row>
    <row r="2238" spans="1:14" x14ac:dyDescent="0.35">
      <c r="A2238" t="s">
        <v>12075</v>
      </c>
      <c r="B2238">
        <v>105</v>
      </c>
      <c r="C2238">
        <v>14000000</v>
      </c>
      <c r="D2238">
        <v>63260</v>
      </c>
      <c r="E2238" t="s">
        <v>26390</v>
      </c>
      <c r="F2238" t="s">
        <v>37</v>
      </c>
      <c r="G2238" t="s">
        <v>1465</v>
      </c>
      <c r="H2238">
        <v>6.7</v>
      </c>
      <c r="I2238" t="s">
        <v>1325</v>
      </c>
      <c r="J2238" t="s">
        <v>11526</v>
      </c>
      <c r="K2238" t="s">
        <v>12332</v>
      </c>
      <c r="L2238" t="s">
        <v>10413</v>
      </c>
    </row>
    <row r="2239" spans="1:14" x14ac:dyDescent="0.35">
      <c r="A2239" t="s">
        <v>6549</v>
      </c>
      <c r="B2239">
        <v>119</v>
      </c>
      <c r="C2239">
        <v>20000000</v>
      </c>
      <c r="D2239">
        <v>121463226</v>
      </c>
      <c r="E2239" t="s">
        <v>26391</v>
      </c>
      <c r="F2239" t="s">
        <v>37</v>
      </c>
      <c r="G2239" t="s">
        <v>38</v>
      </c>
      <c r="H2239">
        <v>7.6</v>
      </c>
      <c r="I2239" t="s">
        <v>1671</v>
      </c>
    </row>
    <row r="2240" spans="1:14" x14ac:dyDescent="0.35">
      <c r="A2240" t="s">
        <v>1071</v>
      </c>
      <c r="B2240">
        <v>98</v>
      </c>
      <c r="C2240">
        <v>23000000</v>
      </c>
      <c r="D2240">
        <v>58006147</v>
      </c>
      <c r="E2240" t="s">
        <v>26392</v>
      </c>
      <c r="F2240" t="s">
        <v>37</v>
      </c>
      <c r="G2240" t="s">
        <v>38</v>
      </c>
      <c r="H2240">
        <v>6.2</v>
      </c>
      <c r="I2240" t="s">
        <v>3409</v>
      </c>
      <c r="J2240" t="s">
        <v>17378</v>
      </c>
      <c r="K2240" t="s">
        <v>17378</v>
      </c>
      <c r="L2240" t="s">
        <v>19711</v>
      </c>
    </row>
    <row r="2241" spans="1:13" x14ac:dyDescent="0.35">
      <c r="A2241" t="s">
        <v>12105</v>
      </c>
      <c r="B2241">
        <v>80</v>
      </c>
      <c r="C2241">
        <v>17500000</v>
      </c>
      <c r="D2241">
        <v>51053787</v>
      </c>
      <c r="E2241" t="s">
        <v>26393</v>
      </c>
      <c r="F2241" t="s">
        <v>37</v>
      </c>
      <c r="G2241" t="s">
        <v>38</v>
      </c>
      <c r="H2241">
        <v>6.5</v>
      </c>
      <c r="I2241" t="s">
        <v>1325</v>
      </c>
      <c r="J2241" t="s">
        <v>11526</v>
      </c>
      <c r="K2241" t="s">
        <v>1671</v>
      </c>
      <c r="L2241" t="s">
        <v>27949</v>
      </c>
      <c r="M2241" t="s">
        <v>18089</v>
      </c>
    </row>
    <row r="2242" spans="1:13" x14ac:dyDescent="0.35">
      <c r="A2242" t="s">
        <v>12110</v>
      </c>
      <c r="B2242">
        <v>121</v>
      </c>
      <c r="C2242">
        <v>17500000</v>
      </c>
      <c r="D2242">
        <v>23472900</v>
      </c>
      <c r="E2242" t="s">
        <v>26394</v>
      </c>
      <c r="F2242" t="s">
        <v>37</v>
      </c>
      <c r="G2242" t="s">
        <v>56</v>
      </c>
      <c r="H2242">
        <v>8.1</v>
      </c>
      <c r="I2242" t="s">
        <v>3409</v>
      </c>
      <c r="J2242" t="s">
        <v>22704</v>
      </c>
      <c r="K2242" t="s">
        <v>25958</v>
      </c>
    </row>
    <row r="2243" spans="1:13" x14ac:dyDescent="0.35">
      <c r="A2243" t="s">
        <v>12115</v>
      </c>
      <c r="B2243">
        <v>94</v>
      </c>
      <c r="C2243">
        <v>24000000</v>
      </c>
      <c r="D2243">
        <v>39687528</v>
      </c>
      <c r="E2243" t="s">
        <v>26395</v>
      </c>
      <c r="F2243" t="s">
        <v>37</v>
      </c>
      <c r="G2243" t="s">
        <v>1465</v>
      </c>
      <c r="H2243">
        <v>6.3</v>
      </c>
      <c r="I2243" t="s">
        <v>1325</v>
      </c>
      <c r="J2243" t="s">
        <v>27949</v>
      </c>
      <c r="K2243" t="s">
        <v>3409</v>
      </c>
      <c r="L2243" t="s">
        <v>10413</v>
      </c>
    </row>
    <row r="2244" spans="1:13" x14ac:dyDescent="0.35">
      <c r="A2244" t="s">
        <v>12120</v>
      </c>
      <c r="B2244">
        <v>93</v>
      </c>
      <c r="C2244">
        <v>17500000</v>
      </c>
      <c r="D2244">
        <v>7017178</v>
      </c>
      <c r="E2244" t="s">
        <v>26396</v>
      </c>
      <c r="F2244" t="s">
        <v>37</v>
      </c>
      <c r="G2244" t="s">
        <v>38</v>
      </c>
      <c r="H2244">
        <v>4.4000000000000004</v>
      </c>
      <c r="I2244" t="s">
        <v>3409</v>
      </c>
      <c r="J2244" t="s">
        <v>18089</v>
      </c>
      <c r="K2244" t="s">
        <v>17378</v>
      </c>
      <c r="L2244" t="s">
        <v>17378</v>
      </c>
    </row>
    <row r="2245" spans="1:13" x14ac:dyDescent="0.35">
      <c r="A2245" t="s">
        <v>12131</v>
      </c>
      <c r="B2245">
        <v>116</v>
      </c>
      <c r="C2245">
        <v>17500000</v>
      </c>
      <c r="D2245">
        <v>325491</v>
      </c>
      <c r="E2245" t="s">
        <v>26397</v>
      </c>
      <c r="F2245" t="s">
        <v>37</v>
      </c>
      <c r="G2245" t="s">
        <v>38</v>
      </c>
      <c r="H2245">
        <v>6</v>
      </c>
      <c r="I2245" t="s">
        <v>27949</v>
      </c>
      <c r="J2245" t="s">
        <v>3409</v>
      </c>
      <c r="K2245" t="s">
        <v>10413</v>
      </c>
    </row>
    <row r="2246" spans="1:13" x14ac:dyDescent="0.35">
      <c r="A2246" t="s">
        <v>3563</v>
      </c>
      <c r="B2246">
        <v>101</v>
      </c>
      <c r="C2246">
        <v>17000000</v>
      </c>
      <c r="D2246">
        <v>96471845</v>
      </c>
      <c r="E2246" t="s">
        <v>26398</v>
      </c>
      <c r="F2246" t="s">
        <v>37</v>
      </c>
      <c r="G2246" t="s">
        <v>38</v>
      </c>
      <c r="H2246">
        <v>7.6</v>
      </c>
      <c r="I2246" t="s">
        <v>1266</v>
      </c>
      <c r="J2246" t="s">
        <v>6403</v>
      </c>
      <c r="K2246" t="s">
        <v>10413</v>
      </c>
    </row>
    <row r="2247" spans="1:13" x14ac:dyDescent="0.35">
      <c r="A2247" t="s">
        <v>29</v>
      </c>
      <c r="B2247">
        <v>154</v>
      </c>
      <c r="C2247">
        <v>18500000</v>
      </c>
      <c r="D2247">
        <v>85200000</v>
      </c>
      <c r="E2247" t="s">
        <v>26399</v>
      </c>
      <c r="F2247" t="s">
        <v>37</v>
      </c>
      <c r="G2247" t="s">
        <v>38</v>
      </c>
      <c r="H2247">
        <v>8.4</v>
      </c>
      <c r="I2247" t="s">
        <v>1325</v>
      </c>
      <c r="J2247" t="s">
        <v>953</v>
      </c>
      <c r="K2247" t="s">
        <v>12332</v>
      </c>
    </row>
    <row r="2248" spans="1:13" x14ac:dyDescent="0.35">
      <c r="A2248" t="s">
        <v>12147</v>
      </c>
      <c r="B2248">
        <v>170</v>
      </c>
      <c r="C2248">
        <v>17000000</v>
      </c>
      <c r="D2248">
        <v>72000000</v>
      </c>
      <c r="E2248" t="s">
        <v>26400</v>
      </c>
      <c r="F2248" t="s">
        <v>37</v>
      </c>
      <c r="G2248" t="s">
        <v>38</v>
      </c>
      <c r="H2248">
        <v>7.9</v>
      </c>
      <c r="I2248" t="s">
        <v>3409</v>
      </c>
      <c r="J2248" t="s">
        <v>18089</v>
      </c>
      <c r="K2248" t="s">
        <v>17378</v>
      </c>
      <c r="L2248" t="s">
        <v>19711</v>
      </c>
    </row>
    <row r="2249" spans="1:13" x14ac:dyDescent="0.35">
      <c r="A2249" t="s">
        <v>4831</v>
      </c>
      <c r="B2249">
        <v>99</v>
      </c>
      <c r="C2249">
        <v>17000000</v>
      </c>
      <c r="D2249">
        <v>72219395</v>
      </c>
      <c r="E2249" t="s">
        <v>26401</v>
      </c>
      <c r="F2249" t="s">
        <v>37</v>
      </c>
      <c r="G2249" t="s">
        <v>38</v>
      </c>
      <c r="H2249">
        <v>5.6</v>
      </c>
      <c r="I2249" t="s">
        <v>6403</v>
      </c>
      <c r="J2249" t="s">
        <v>27947</v>
      </c>
      <c r="K2249" t="s">
        <v>10413</v>
      </c>
    </row>
    <row r="2250" spans="1:13" x14ac:dyDescent="0.35">
      <c r="A2250" t="s">
        <v>7427</v>
      </c>
      <c r="B2250">
        <v>104</v>
      </c>
      <c r="C2250">
        <v>17000000</v>
      </c>
      <c r="D2250">
        <v>82389560</v>
      </c>
      <c r="E2250" t="s">
        <v>26402</v>
      </c>
      <c r="F2250" t="s">
        <v>37</v>
      </c>
      <c r="G2250" t="s">
        <v>38</v>
      </c>
      <c r="H2250">
        <v>6.5</v>
      </c>
      <c r="I2250" t="s">
        <v>1671</v>
      </c>
    </row>
    <row r="2251" spans="1:13" x14ac:dyDescent="0.35">
      <c r="A2251" t="s">
        <v>8191</v>
      </c>
      <c r="B2251">
        <v>126</v>
      </c>
      <c r="C2251">
        <v>12000000</v>
      </c>
      <c r="D2251">
        <v>71502303</v>
      </c>
      <c r="E2251" t="s">
        <v>26403</v>
      </c>
      <c r="F2251" t="s">
        <v>37</v>
      </c>
      <c r="G2251" t="s">
        <v>38</v>
      </c>
      <c r="H2251">
        <v>7.5</v>
      </c>
      <c r="I2251" t="s">
        <v>953</v>
      </c>
      <c r="J2251" t="s">
        <v>1671</v>
      </c>
      <c r="K2251" t="s">
        <v>3409</v>
      </c>
      <c r="L2251" t="s">
        <v>19711</v>
      </c>
    </row>
    <row r="2252" spans="1:13" x14ac:dyDescent="0.35">
      <c r="A2252" t="s">
        <v>4939</v>
      </c>
      <c r="B2252">
        <v>110</v>
      </c>
      <c r="C2252">
        <v>17500000</v>
      </c>
      <c r="D2252">
        <v>19179969</v>
      </c>
      <c r="E2252" t="s">
        <v>26404</v>
      </c>
      <c r="F2252" t="s">
        <v>37</v>
      </c>
      <c r="G2252" t="s">
        <v>38</v>
      </c>
      <c r="H2252">
        <v>6.3</v>
      </c>
      <c r="I2252" t="s">
        <v>1671</v>
      </c>
    </row>
    <row r="2253" spans="1:13" x14ac:dyDescent="0.35">
      <c r="A2253" t="s">
        <v>5367</v>
      </c>
      <c r="B2253">
        <v>101</v>
      </c>
      <c r="C2253">
        <v>300000</v>
      </c>
      <c r="D2253">
        <v>47000000</v>
      </c>
      <c r="E2253" t="s">
        <v>26405</v>
      </c>
      <c r="F2253" t="s">
        <v>37</v>
      </c>
      <c r="G2253" t="s">
        <v>38</v>
      </c>
      <c r="H2253">
        <v>7.9</v>
      </c>
      <c r="I2253" t="s">
        <v>6403</v>
      </c>
      <c r="J2253" t="s">
        <v>10413</v>
      </c>
    </row>
    <row r="2254" spans="1:13" x14ac:dyDescent="0.35">
      <c r="A2254" t="s">
        <v>12173</v>
      </c>
      <c r="B2254">
        <v>87</v>
      </c>
      <c r="C2254">
        <v>17000000</v>
      </c>
      <c r="D2254">
        <v>37566230</v>
      </c>
      <c r="E2254" t="s">
        <v>26406</v>
      </c>
      <c r="F2254" t="s">
        <v>37</v>
      </c>
      <c r="G2254" t="s">
        <v>38</v>
      </c>
      <c r="H2254">
        <v>5.0999999999999996</v>
      </c>
      <c r="I2254" t="s">
        <v>1671</v>
      </c>
      <c r="J2254" t="s">
        <v>3409</v>
      </c>
      <c r="K2254" t="s">
        <v>18089</v>
      </c>
      <c r="L2254" t="s">
        <v>1266</v>
      </c>
      <c r="M2254" t="s">
        <v>12332</v>
      </c>
    </row>
    <row r="2255" spans="1:13" x14ac:dyDescent="0.35">
      <c r="A2255" t="s">
        <v>6800</v>
      </c>
      <c r="B2255">
        <v>123</v>
      </c>
      <c r="C2255">
        <v>17000000</v>
      </c>
      <c r="D2255">
        <v>70492685</v>
      </c>
      <c r="E2255" t="s">
        <v>26407</v>
      </c>
      <c r="F2255" t="s">
        <v>37</v>
      </c>
      <c r="G2255" t="s">
        <v>38</v>
      </c>
      <c r="H2255">
        <v>6.7</v>
      </c>
      <c r="I2255" t="s">
        <v>1671</v>
      </c>
      <c r="J2255" t="s">
        <v>3409</v>
      </c>
    </row>
    <row r="2256" spans="1:13" x14ac:dyDescent="0.35">
      <c r="A2256" t="s">
        <v>9521</v>
      </c>
      <c r="B2256">
        <v>109</v>
      </c>
      <c r="C2256">
        <v>17000000</v>
      </c>
      <c r="D2256">
        <v>35635046</v>
      </c>
      <c r="E2256" t="s">
        <v>26408</v>
      </c>
      <c r="F2256" t="s">
        <v>37</v>
      </c>
      <c r="G2256" t="s">
        <v>56</v>
      </c>
      <c r="H2256">
        <v>6.7</v>
      </c>
      <c r="I2256" t="s">
        <v>1325</v>
      </c>
      <c r="J2256" t="s">
        <v>27949</v>
      </c>
      <c r="K2256" t="s">
        <v>3409</v>
      </c>
      <c r="L2256" t="s">
        <v>10413</v>
      </c>
    </row>
    <row r="2257" spans="1:13" x14ac:dyDescent="0.35">
      <c r="A2257" t="s">
        <v>12184</v>
      </c>
      <c r="B2257">
        <v>90</v>
      </c>
      <c r="C2257">
        <v>20000000</v>
      </c>
      <c r="D2257">
        <v>45670855</v>
      </c>
      <c r="E2257" t="s">
        <v>26409</v>
      </c>
      <c r="F2257" t="s">
        <v>37</v>
      </c>
      <c r="G2257" t="s">
        <v>268</v>
      </c>
      <c r="H2257">
        <v>5.6</v>
      </c>
      <c r="I2257" t="s">
        <v>6403</v>
      </c>
      <c r="J2257" t="s">
        <v>27947</v>
      </c>
    </row>
    <row r="2258" spans="1:13" x14ac:dyDescent="0.35">
      <c r="A2258" t="s">
        <v>3802</v>
      </c>
      <c r="B2258">
        <v>96</v>
      </c>
      <c r="C2258">
        <v>17000000</v>
      </c>
      <c r="D2258">
        <v>37939782</v>
      </c>
      <c r="E2258" t="s">
        <v>26410</v>
      </c>
      <c r="F2258" t="s">
        <v>37</v>
      </c>
      <c r="G2258" t="s">
        <v>38</v>
      </c>
      <c r="H2258">
        <v>5.6</v>
      </c>
      <c r="I2258" t="s">
        <v>1671</v>
      </c>
      <c r="J2258" t="s">
        <v>19711</v>
      </c>
    </row>
    <row r="2259" spans="1:13" x14ac:dyDescent="0.35">
      <c r="A2259" t="s">
        <v>12192</v>
      </c>
      <c r="B2259">
        <v>82</v>
      </c>
      <c r="C2259">
        <v>17000000</v>
      </c>
      <c r="D2259">
        <v>30324946</v>
      </c>
      <c r="E2259" t="s">
        <v>26411</v>
      </c>
      <c r="F2259" t="s">
        <v>37</v>
      </c>
      <c r="G2259" t="s">
        <v>38</v>
      </c>
      <c r="H2259">
        <v>6.2</v>
      </c>
      <c r="I2259" t="s">
        <v>1671</v>
      </c>
      <c r="J2259" t="s">
        <v>17378</v>
      </c>
      <c r="K2259" t="s">
        <v>19711</v>
      </c>
    </row>
    <row r="2260" spans="1:13" x14ac:dyDescent="0.35">
      <c r="A2260" t="s">
        <v>11668</v>
      </c>
      <c r="B2260">
        <v>86</v>
      </c>
      <c r="C2260">
        <v>17000000</v>
      </c>
      <c r="D2260">
        <v>27854896</v>
      </c>
      <c r="E2260" t="s">
        <v>26412</v>
      </c>
      <c r="F2260" t="s">
        <v>37</v>
      </c>
      <c r="G2260" t="s">
        <v>38</v>
      </c>
      <c r="H2260">
        <v>5.6</v>
      </c>
      <c r="I2260" t="s">
        <v>3409</v>
      </c>
      <c r="J2260" t="s">
        <v>1266</v>
      </c>
      <c r="K2260" t="s">
        <v>19711</v>
      </c>
    </row>
    <row r="2261" spans="1:13" x14ac:dyDescent="0.35">
      <c r="A2261" t="s">
        <v>7480</v>
      </c>
      <c r="B2261">
        <v>108</v>
      </c>
      <c r="C2261">
        <v>15000000</v>
      </c>
      <c r="D2261">
        <v>41777564</v>
      </c>
      <c r="E2261" t="s">
        <v>26413</v>
      </c>
      <c r="F2261" t="s">
        <v>37</v>
      </c>
      <c r="G2261" t="s">
        <v>38</v>
      </c>
      <c r="H2261">
        <v>6.4</v>
      </c>
      <c r="I2261" t="s">
        <v>6403</v>
      </c>
    </row>
    <row r="2262" spans="1:13" x14ac:dyDescent="0.35">
      <c r="A2262" t="s">
        <v>4591</v>
      </c>
      <c r="B2262">
        <v>98</v>
      </c>
      <c r="C2262">
        <v>17000000</v>
      </c>
      <c r="D2262">
        <v>22734486</v>
      </c>
      <c r="E2262" t="s">
        <v>26414</v>
      </c>
      <c r="F2262" t="s">
        <v>37</v>
      </c>
      <c r="G2262" t="s">
        <v>38</v>
      </c>
      <c r="H2262">
        <v>5.6</v>
      </c>
      <c r="I2262" t="s">
        <v>1671</v>
      </c>
    </row>
    <row r="2263" spans="1:13" x14ac:dyDescent="0.35">
      <c r="A2263" t="s">
        <v>8546</v>
      </c>
      <c r="B2263">
        <v>129</v>
      </c>
      <c r="C2263">
        <v>17000000</v>
      </c>
      <c r="D2263">
        <v>44469602</v>
      </c>
      <c r="E2263" t="s">
        <v>26415</v>
      </c>
      <c r="F2263" t="s">
        <v>37</v>
      </c>
      <c r="G2263" t="s">
        <v>38</v>
      </c>
      <c r="H2263">
        <v>7.4</v>
      </c>
      <c r="I2263" t="s">
        <v>13307</v>
      </c>
      <c r="J2263" t="s">
        <v>3409</v>
      </c>
      <c r="K2263" t="s">
        <v>27948</v>
      </c>
    </row>
    <row r="2264" spans="1:13" x14ac:dyDescent="0.35">
      <c r="A2264" t="s">
        <v>12225</v>
      </c>
      <c r="B2264">
        <v>112</v>
      </c>
      <c r="C2264">
        <v>17000000</v>
      </c>
      <c r="D2264">
        <v>64998368</v>
      </c>
      <c r="E2264" t="s">
        <v>26416</v>
      </c>
      <c r="F2264" t="s">
        <v>37</v>
      </c>
      <c r="G2264" t="s">
        <v>38</v>
      </c>
      <c r="H2264">
        <v>7.2</v>
      </c>
      <c r="I2264" t="s">
        <v>1671</v>
      </c>
      <c r="J2264" t="s">
        <v>17378</v>
      </c>
      <c r="K2264" t="s">
        <v>19711</v>
      </c>
    </row>
    <row r="2265" spans="1:13" x14ac:dyDescent="0.35">
      <c r="A2265" t="s">
        <v>7352</v>
      </c>
      <c r="B2265">
        <v>108</v>
      </c>
      <c r="C2265">
        <v>34000000</v>
      </c>
      <c r="D2265">
        <v>19693891</v>
      </c>
      <c r="E2265" t="s">
        <v>26417</v>
      </c>
      <c r="F2265" t="s">
        <v>37</v>
      </c>
      <c r="G2265" t="s">
        <v>38</v>
      </c>
      <c r="H2265">
        <v>4.9000000000000004</v>
      </c>
      <c r="I2265" t="s">
        <v>1671</v>
      </c>
      <c r="J2265" t="s">
        <v>3409</v>
      </c>
      <c r="K2265" t="s">
        <v>19711</v>
      </c>
      <c r="L2265" t="s">
        <v>27948</v>
      </c>
    </row>
    <row r="2266" spans="1:13" x14ac:dyDescent="0.35">
      <c r="A2266" t="s">
        <v>79</v>
      </c>
      <c r="B2266">
        <v>121</v>
      </c>
      <c r="C2266">
        <v>17000000</v>
      </c>
      <c r="D2266">
        <v>16311763</v>
      </c>
      <c r="E2266" t="s">
        <v>26418</v>
      </c>
      <c r="F2266" t="s">
        <v>37</v>
      </c>
      <c r="G2266" t="s">
        <v>56</v>
      </c>
      <c r="H2266">
        <v>7.5</v>
      </c>
      <c r="I2266" t="s">
        <v>27949</v>
      </c>
      <c r="J2266" t="s">
        <v>3409</v>
      </c>
      <c r="K2266" t="s">
        <v>10413</v>
      </c>
    </row>
    <row r="2267" spans="1:13" x14ac:dyDescent="0.35">
      <c r="A2267" t="s">
        <v>12236</v>
      </c>
      <c r="B2267">
        <v>89</v>
      </c>
      <c r="C2267">
        <v>17000000</v>
      </c>
      <c r="D2267">
        <v>12693621</v>
      </c>
      <c r="E2267" t="s">
        <v>26419</v>
      </c>
      <c r="F2267" t="s">
        <v>37</v>
      </c>
      <c r="G2267" t="s">
        <v>38</v>
      </c>
      <c r="H2267">
        <v>4.8</v>
      </c>
      <c r="I2267" t="s">
        <v>6403</v>
      </c>
      <c r="J2267" t="s">
        <v>27947</v>
      </c>
      <c r="K2267" t="s">
        <v>10413</v>
      </c>
    </row>
    <row r="2268" spans="1:13" x14ac:dyDescent="0.35">
      <c r="A2268" t="s">
        <v>12240</v>
      </c>
      <c r="B2268">
        <v>89</v>
      </c>
      <c r="C2268">
        <v>4000000</v>
      </c>
      <c r="D2268">
        <v>15655665</v>
      </c>
      <c r="E2268" t="s">
        <v>26420</v>
      </c>
      <c r="F2268" t="s">
        <v>37</v>
      </c>
      <c r="G2268" t="s">
        <v>38</v>
      </c>
      <c r="H2268">
        <v>3.1</v>
      </c>
      <c r="I2268" t="s">
        <v>1671</v>
      </c>
      <c r="J2268" t="s">
        <v>19711</v>
      </c>
    </row>
    <row r="2269" spans="1:13" x14ac:dyDescent="0.35">
      <c r="A2269" t="s">
        <v>12245</v>
      </c>
      <c r="B2269">
        <v>73</v>
      </c>
      <c r="C2269">
        <v>17000000</v>
      </c>
      <c r="D2269">
        <v>11634458</v>
      </c>
      <c r="E2269" t="s">
        <v>26421</v>
      </c>
      <c r="F2269" t="s">
        <v>37</v>
      </c>
      <c r="G2269" t="s">
        <v>38</v>
      </c>
      <c r="H2269">
        <v>5.8</v>
      </c>
      <c r="I2269" t="s">
        <v>953</v>
      </c>
      <c r="J2269" t="s">
        <v>1671</v>
      </c>
      <c r="K2269" t="s">
        <v>18089</v>
      </c>
      <c r="L2269" t="s">
        <v>1266</v>
      </c>
      <c r="M2269" t="s">
        <v>17378</v>
      </c>
    </row>
    <row r="2270" spans="1:13" x14ac:dyDescent="0.35">
      <c r="A2270" t="s">
        <v>3098</v>
      </c>
      <c r="B2270">
        <v>132</v>
      </c>
      <c r="C2270">
        <v>17000000</v>
      </c>
      <c r="D2270">
        <v>27154426</v>
      </c>
      <c r="E2270" t="s">
        <v>26422</v>
      </c>
      <c r="F2270" t="s">
        <v>37</v>
      </c>
      <c r="G2270" t="s">
        <v>38</v>
      </c>
      <c r="H2270">
        <v>6.7</v>
      </c>
      <c r="I2270" t="s">
        <v>27949</v>
      </c>
      <c r="J2270" t="s">
        <v>3409</v>
      </c>
      <c r="K2270" t="s">
        <v>10413</v>
      </c>
    </row>
    <row r="2271" spans="1:13" x14ac:dyDescent="0.35">
      <c r="A2271" t="s">
        <v>12262</v>
      </c>
      <c r="B2271">
        <v>96</v>
      </c>
      <c r="C2271">
        <v>17000000</v>
      </c>
      <c r="D2271">
        <v>54239856</v>
      </c>
      <c r="E2271" t="s">
        <v>26423</v>
      </c>
      <c r="F2271" t="s">
        <v>37</v>
      </c>
      <c r="G2271" t="s">
        <v>38</v>
      </c>
      <c r="H2271">
        <v>6.5</v>
      </c>
      <c r="I2271" t="s">
        <v>6403</v>
      </c>
    </row>
    <row r="2272" spans="1:13" x14ac:dyDescent="0.35">
      <c r="A2272" t="s">
        <v>4239</v>
      </c>
      <c r="B2272">
        <v>98</v>
      </c>
      <c r="C2272">
        <v>17000000</v>
      </c>
      <c r="D2272">
        <v>8662318</v>
      </c>
      <c r="E2272" t="s">
        <v>26424</v>
      </c>
      <c r="F2272" t="s">
        <v>37</v>
      </c>
      <c r="G2272" t="s">
        <v>38</v>
      </c>
      <c r="H2272">
        <v>5.9</v>
      </c>
      <c r="I2272" t="s">
        <v>1671</v>
      </c>
      <c r="J2272" t="s">
        <v>19711</v>
      </c>
    </row>
    <row r="2273" spans="1:12" x14ac:dyDescent="0.35">
      <c r="A2273" t="s">
        <v>1744</v>
      </c>
      <c r="B2273">
        <v>107</v>
      </c>
      <c r="C2273">
        <v>19000000</v>
      </c>
      <c r="D2273">
        <v>7156725</v>
      </c>
      <c r="E2273" t="s">
        <v>26425</v>
      </c>
      <c r="F2273" t="s">
        <v>37</v>
      </c>
      <c r="G2273" t="s">
        <v>38</v>
      </c>
      <c r="H2273">
        <v>5.5</v>
      </c>
      <c r="I2273" t="s">
        <v>1671</v>
      </c>
      <c r="J2273" t="s">
        <v>17378</v>
      </c>
    </row>
    <row r="2274" spans="1:12" x14ac:dyDescent="0.35">
      <c r="A2274" t="s">
        <v>12276</v>
      </c>
      <c r="B2274">
        <v>134</v>
      </c>
      <c r="C2274">
        <v>17000000</v>
      </c>
      <c r="D2274">
        <v>15681020</v>
      </c>
      <c r="E2274" t="s">
        <v>26426</v>
      </c>
      <c r="F2274" t="s">
        <v>37</v>
      </c>
      <c r="G2274" t="s">
        <v>56</v>
      </c>
      <c r="H2274">
        <v>3.6</v>
      </c>
      <c r="I2274" t="s">
        <v>1325</v>
      </c>
      <c r="J2274" t="s">
        <v>953</v>
      </c>
      <c r="K2274" t="s">
        <v>18089</v>
      </c>
      <c r="L2274" t="s">
        <v>12332</v>
      </c>
    </row>
    <row r="2275" spans="1:12" x14ac:dyDescent="0.35">
      <c r="A2275" t="s">
        <v>12287</v>
      </c>
      <c r="B2275">
        <v>122</v>
      </c>
      <c r="C2275">
        <v>17000000</v>
      </c>
      <c r="D2275">
        <v>6855137</v>
      </c>
      <c r="E2275" t="s">
        <v>26427</v>
      </c>
      <c r="F2275" t="s">
        <v>37</v>
      </c>
      <c r="G2275" t="s">
        <v>767</v>
      </c>
      <c r="H2275">
        <v>7.4</v>
      </c>
      <c r="I2275" t="s">
        <v>1325</v>
      </c>
      <c r="J2275" t="s">
        <v>27949</v>
      </c>
      <c r="K2275" t="s">
        <v>3409</v>
      </c>
      <c r="L2275" t="s">
        <v>10413</v>
      </c>
    </row>
    <row r="2276" spans="1:12" x14ac:dyDescent="0.35">
      <c r="A2276" t="s">
        <v>12295</v>
      </c>
      <c r="B2276">
        <v>97</v>
      </c>
      <c r="C2276">
        <v>17000000</v>
      </c>
      <c r="D2276">
        <v>2315683</v>
      </c>
      <c r="E2276" t="s">
        <v>26428</v>
      </c>
      <c r="F2276" t="s">
        <v>37</v>
      </c>
      <c r="G2276" t="s">
        <v>56</v>
      </c>
      <c r="H2276">
        <v>3</v>
      </c>
      <c r="I2276" t="s">
        <v>953</v>
      </c>
      <c r="J2276" t="s">
        <v>27949</v>
      </c>
      <c r="K2276" t="s">
        <v>3409</v>
      </c>
      <c r="L2276" t="s">
        <v>19711</v>
      </c>
    </row>
    <row r="2277" spans="1:12" x14ac:dyDescent="0.35">
      <c r="A2277" t="s">
        <v>2392</v>
      </c>
      <c r="B2277">
        <v>110</v>
      </c>
      <c r="C2277">
        <v>16000000</v>
      </c>
      <c r="D2277">
        <v>39825798</v>
      </c>
      <c r="E2277" t="s">
        <v>26429</v>
      </c>
      <c r="F2277" t="s">
        <v>37</v>
      </c>
      <c r="G2277" t="s">
        <v>38</v>
      </c>
      <c r="H2277">
        <v>7.6</v>
      </c>
      <c r="I2277" t="s">
        <v>3409</v>
      </c>
      <c r="J2277" t="s">
        <v>27947</v>
      </c>
      <c r="K2277" t="s">
        <v>19711</v>
      </c>
      <c r="L2277" t="s">
        <v>10413</v>
      </c>
    </row>
    <row r="2278" spans="1:12" x14ac:dyDescent="0.35">
      <c r="A2278" t="s">
        <v>12305</v>
      </c>
      <c r="B2278">
        <v>102</v>
      </c>
      <c r="C2278">
        <v>17000000</v>
      </c>
      <c r="D2278">
        <v>2000000</v>
      </c>
      <c r="E2278" t="s">
        <v>26430</v>
      </c>
      <c r="F2278" t="s">
        <v>37</v>
      </c>
      <c r="G2278" t="s">
        <v>38</v>
      </c>
      <c r="H2278">
        <v>6.4</v>
      </c>
      <c r="I2278" t="s">
        <v>953</v>
      </c>
      <c r="J2278" t="s">
        <v>6403</v>
      </c>
      <c r="K2278" t="s">
        <v>10413</v>
      </c>
    </row>
    <row r="2279" spans="1:12" x14ac:dyDescent="0.35">
      <c r="A2279" t="s">
        <v>1324</v>
      </c>
      <c r="B2279">
        <v>98</v>
      </c>
      <c r="C2279">
        <v>17000000</v>
      </c>
      <c r="D2279">
        <v>1569918</v>
      </c>
      <c r="E2279" t="s">
        <v>26431</v>
      </c>
      <c r="F2279" t="s">
        <v>37</v>
      </c>
      <c r="G2279" t="s">
        <v>7987</v>
      </c>
      <c r="H2279">
        <v>6.9</v>
      </c>
      <c r="I2279" t="s">
        <v>13307</v>
      </c>
      <c r="J2279" t="s">
        <v>27949</v>
      </c>
      <c r="K2279" t="s">
        <v>3409</v>
      </c>
      <c r="L2279" t="s">
        <v>10413</v>
      </c>
    </row>
    <row r="2280" spans="1:12" x14ac:dyDescent="0.35">
      <c r="A2280" t="s">
        <v>2853</v>
      </c>
      <c r="B2280">
        <v>120</v>
      </c>
      <c r="C2280">
        <v>17000000</v>
      </c>
      <c r="D2280">
        <v>106869</v>
      </c>
      <c r="E2280" t="s">
        <v>26432</v>
      </c>
      <c r="F2280" t="s">
        <v>37</v>
      </c>
      <c r="G2280" t="s">
        <v>1465</v>
      </c>
      <c r="H2280">
        <v>6.6</v>
      </c>
      <c r="I2280" t="s">
        <v>27949</v>
      </c>
      <c r="J2280" t="s">
        <v>3409</v>
      </c>
      <c r="K2280" t="s">
        <v>19711</v>
      </c>
      <c r="L2280" t="s">
        <v>10413</v>
      </c>
    </row>
    <row r="2281" spans="1:12" x14ac:dyDescent="0.35">
      <c r="A2281" t="s">
        <v>9802</v>
      </c>
      <c r="B2281">
        <v>160</v>
      </c>
      <c r="C2281">
        <v>17000000</v>
      </c>
      <c r="D2281">
        <v>273420</v>
      </c>
      <c r="E2281" t="s">
        <v>26433</v>
      </c>
      <c r="F2281" t="s">
        <v>37</v>
      </c>
      <c r="G2281" t="s">
        <v>1465</v>
      </c>
      <c r="H2281">
        <v>5.5</v>
      </c>
      <c r="I2281" t="s">
        <v>1671</v>
      </c>
      <c r="J2281" t="s">
        <v>27947</v>
      </c>
      <c r="K2281" t="s">
        <v>12332</v>
      </c>
      <c r="L2281" t="s">
        <v>10413</v>
      </c>
    </row>
    <row r="2282" spans="1:12" x14ac:dyDescent="0.35">
      <c r="A2282" t="s">
        <v>12337</v>
      </c>
      <c r="B2282">
        <v>83</v>
      </c>
      <c r="C2282">
        <v>17000000</v>
      </c>
      <c r="D2282">
        <v>4930798</v>
      </c>
      <c r="E2282" t="s">
        <v>26434</v>
      </c>
      <c r="F2282" t="s">
        <v>37</v>
      </c>
      <c r="G2282" t="s">
        <v>38</v>
      </c>
      <c r="H2282">
        <v>4.0999999999999996</v>
      </c>
      <c r="I2282" t="s">
        <v>6403</v>
      </c>
      <c r="J2282" t="s">
        <v>10413</v>
      </c>
    </row>
    <row r="2283" spans="1:12" x14ac:dyDescent="0.35">
      <c r="A2283" t="s">
        <v>12344</v>
      </c>
      <c r="B2283">
        <v>102</v>
      </c>
      <c r="C2283">
        <v>16500000</v>
      </c>
      <c r="D2283">
        <v>59847242</v>
      </c>
      <c r="E2283" t="s">
        <v>26435</v>
      </c>
      <c r="F2283" t="s">
        <v>37</v>
      </c>
      <c r="G2283" t="s">
        <v>38</v>
      </c>
      <c r="H2283">
        <v>6.8</v>
      </c>
      <c r="I2283" t="s">
        <v>1671</v>
      </c>
      <c r="J2283" t="s">
        <v>3409</v>
      </c>
      <c r="K2283" t="s">
        <v>18089</v>
      </c>
      <c r="L2283" t="s">
        <v>19711</v>
      </c>
    </row>
    <row r="2284" spans="1:12" x14ac:dyDescent="0.35">
      <c r="A2284" t="s">
        <v>12348</v>
      </c>
      <c r="B2284">
        <v>122</v>
      </c>
      <c r="C2284">
        <v>16800000</v>
      </c>
      <c r="D2284">
        <v>220914</v>
      </c>
      <c r="E2284" t="s">
        <v>26436</v>
      </c>
      <c r="F2284" t="s">
        <v>37</v>
      </c>
      <c r="G2284" t="s">
        <v>38</v>
      </c>
      <c r="H2284">
        <v>6.5</v>
      </c>
      <c r="I2284" t="s">
        <v>13307</v>
      </c>
      <c r="J2284" t="s">
        <v>3409</v>
      </c>
      <c r="K2284" t="s">
        <v>19711</v>
      </c>
    </row>
    <row r="2285" spans="1:12" x14ac:dyDescent="0.35">
      <c r="A2285" t="s">
        <v>760</v>
      </c>
      <c r="B2285">
        <v>126</v>
      </c>
      <c r="C2285">
        <v>15000000</v>
      </c>
      <c r="D2285">
        <v>43848100</v>
      </c>
      <c r="E2285" t="s">
        <v>26437</v>
      </c>
      <c r="F2285" t="s">
        <v>37</v>
      </c>
      <c r="G2285" t="s">
        <v>38</v>
      </c>
      <c r="H2285">
        <v>7.4</v>
      </c>
      <c r="I2285" t="s">
        <v>27949</v>
      </c>
      <c r="J2285" t="s">
        <v>3409</v>
      </c>
    </row>
    <row r="2286" spans="1:12" x14ac:dyDescent="0.35">
      <c r="A2286" t="s">
        <v>1064</v>
      </c>
      <c r="B2286">
        <v>136</v>
      </c>
      <c r="C2286">
        <v>16500000</v>
      </c>
      <c r="D2286">
        <v>42700000</v>
      </c>
      <c r="E2286" t="s">
        <v>26438</v>
      </c>
      <c r="F2286" t="s">
        <v>37</v>
      </c>
      <c r="G2286" t="s">
        <v>38</v>
      </c>
      <c r="H2286">
        <v>7.7</v>
      </c>
      <c r="I2286" t="s">
        <v>3409</v>
      </c>
      <c r="J2286" t="s">
        <v>19711</v>
      </c>
    </row>
    <row r="2287" spans="1:12" x14ac:dyDescent="0.35">
      <c r="A2287" t="s">
        <v>12360</v>
      </c>
      <c r="B2287">
        <v>120</v>
      </c>
      <c r="C2287">
        <v>16500000</v>
      </c>
      <c r="D2287">
        <v>18663911</v>
      </c>
      <c r="E2287" t="s">
        <v>26439</v>
      </c>
      <c r="F2287" t="s">
        <v>37</v>
      </c>
      <c r="G2287" t="s">
        <v>56</v>
      </c>
      <c r="H2287">
        <v>7.1</v>
      </c>
      <c r="I2287" t="s">
        <v>13307</v>
      </c>
      <c r="J2287" t="s">
        <v>3409</v>
      </c>
      <c r="K2287" t="s">
        <v>19711</v>
      </c>
    </row>
    <row r="2288" spans="1:12" x14ac:dyDescent="0.35">
      <c r="A2288" t="s">
        <v>12365</v>
      </c>
      <c r="B2288">
        <v>108</v>
      </c>
      <c r="C2288">
        <v>16500000</v>
      </c>
      <c r="D2288">
        <v>11702090</v>
      </c>
      <c r="E2288" t="s">
        <v>26440</v>
      </c>
      <c r="F2288" t="s">
        <v>37</v>
      </c>
      <c r="G2288" t="s">
        <v>38</v>
      </c>
      <c r="H2288">
        <v>6.3</v>
      </c>
      <c r="I2288" t="s">
        <v>1671</v>
      </c>
      <c r="J2288" t="s">
        <v>19711</v>
      </c>
    </row>
    <row r="2289" spans="1:13" x14ac:dyDescent="0.35">
      <c r="A2289" t="s">
        <v>12371</v>
      </c>
      <c r="B2289">
        <v>126</v>
      </c>
      <c r="C2289">
        <v>15000000</v>
      </c>
      <c r="D2289">
        <v>13005485</v>
      </c>
      <c r="E2289" t="s">
        <v>26441</v>
      </c>
      <c r="F2289" t="s">
        <v>37</v>
      </c>
      <c r="G2289" t="s">
        <v>38</v>
      </c>
      <c r="H2289">
        <v>7.6</v>
      </c>
      <c r="I2289" t="s">
        <v>3409</v>
      </c>
    </row>
    <row r="2290" spans="1:13" x14ac:dyDescent="0.35">
      <c r="A2290" t="s">
        <v>1096</v>
      </c>
      <c r="B2290">
        <v>128</v>
      </c>
      <c r="C2290">
        <v>16400000</v>
      </c>
      <c r="D2290">
        <v>95860116</v>
      </c>
      <c r="E2290" t="s">
        <v>26442</v>
      </c>
      <c r="F2290" t="s">
        <v>37</v>
      </c>
      <c r="G2290" t="s">
        <v>38</v>
      </c>
      <c r="H2290">
        <v>8</v>
      </c>
      <c r="I2290" t="s">
        <v>1671</v>
      </c>
      <c r="J2290" t="s">
        <v>3409</v>
      </c>
    </row>
    <row r="2291" spans="1:13" x14ac:dyDescent="0.35">
      <c r="A2291" t="s">
        <v>12378</v>
      </c>
      <c r="B2291">
        <v>113</v>
      </c>
      <c r="C2291">
        <v>16000000</v>
      </c>
      <c r="D2291">
        <v>127175354</v>
      </c>
      <c r="E2291" t="s">
        <v>26443</v>
      </c>
      <c r="F2291" t="s">
        <v>37</v>
      </c>
      <c r="G2291" t="s">
        <v>38</v>
      </c>
      <c r="H2291">
        <v>7.3</v>
      </c>
      <c r="I2291" t="s">
        <v>1671</v>
      </c>
    </row>
    <row r="2292" spans="1:13" x14ac:dyDescent="0.35">
      <c r="A2292" t="s">
        <v>3891</v>
      </c>
      <c r="B2292">
        <v>89</v>
      </c>
      <c r="C2292">
        <v>16000000</v>
      </c>
      <c r="D2292">
        <v>92823600</v>
      </c>
      <c r="E2292" t="s">
        <v>26444</v>
      </c>
      <c r="F2292" t="s">
        <v>37</v>
      </c>
      <c r="G2292" t="s">
        <v>38</v>
      </c>
      <c r="H2292">
        <v>7.6</v>
      </c>
      <c r="I2292" t="s">
        <v>1671</v>
      </c>
      <c r="J2292" t="s">
        <v>3409</v>
      </c>
      <c r="K2292" t="s">
        <v>19711</v>
      </c>
    </row>
    <row r="2293" spans="1:13" x14ac:dyDescent="0.35">
      <c r="A2293" t="s">
        <v>10145</v>
      </c>
      <c r="B2293">
        <v>129</v>
      </c>
      <c r="C2293">
        <v>16000000</v>
      </c>
      <c r="D2293">
        <v>54000000</v>
      </c>
      <c r="E2293" t="s">
        <v>26445</v>
      </c>
      <c r="F2293" t="s">
        <v>37</v>
      </c>
      <c r="G2293" t="s">
        <v>38</v>
      </c>
      <c r="H2293">
        <v>7.8</v>
      </c>
      <c r="I2293" t="s">
        <v>3409</v>
      </c>
    </row>
    <row r="2294" spans="1:13" x14ac:dyDescent="0.35">
      <c r="A2294" t="s">
        <v>2542</v>
      </c>
      <c r="B2294">
        <v>94</v>
      </c>
      <c r="C2294">
        <v>15600000</v>
      </c>
      <c r="D2294">
        <v>68525609</v>
      </c>
      <c r="E2294" t="s">
        <v>26446</v>
      </c>
      <c r="F2294" t="s">
        <v>37</v>
      </c>
      <c r="G2294" t="s">
        <v>38</v>
      </c>
      <c r="H2294">
        <v>6.5</v>
      </c>
      <c r="I2294" t="s">
        <v>1671</v>
      </c>
    </row>
    <row r="2295" spans="1:13" x14ac:dyDescent="0.35">
      <c r="A2295" t="s">
        <v>4099</v>
      </c>
      <c r="B2295">
        <v>106</v>
      </c>
      <c r="C2295">
        <v>16000000</v>
      </c>
      <c r="D2295">
        <v>52885587</v>
      </c>
      <c r="E2295" t="s">
        <v>26447</v>
      </c>
      <c r="F2295" t="s">
        <v>37</v>
      </c>
      <c r="G2295" t="s">
        <v>38</v>
      </c>
      <c r="H2295">
        <v>6.4</v>
      </c>
      <c r="I2295" t="s">
        <v>1671</v>
      </c>
      <c r="J2295" t="s">
        <v>3409</v>
      </c>
      <c r="K2295" t="s">
        <v>19711</v>
      </c>
      <c r="L2295" t="s">
        <v>27948</v>
      </c>
    </row>
    <row r="2296" spans="1:13" x14ac:dyDescent="0.35">
      <c r="A2296" t="s">
        <v>12400</v>
      </c>
      <c r="B2296">
        <v>100</v>
      </c>
      <c r="C2296">
        <v>15000000</v>
      </c>
      <c r="D2296">
        <v>44667095</v>
      </c>
      <c r="E2296" t="s">
        <v>26448</v>
      </c>
      <c r="F2296" t="s">
        <v>37</v>
      </c>
      <c r="G2296" t="s">
        <v>1465</v>
      </c>
      <c r="H2296">
        <v>8</v>
      </c>
      <c r="I2296" t="s">
        <v>1671</v>
      </c>
      <c r="J2296" t="s">
        <v>3409</v>
      </c>
      <c r="K2296" t="s">
        <v>19711</v>
      </c>
    </row>
    <row r="2297" spans="1:13" x14ac:dyDescent="0.35">
      <c r="A2297" t="s">
        <v>3749</v>
      </c>
      <c r="B2297">
        <v>89</v>
      </c>
      <c r="C2297">
        <v>16000000</v>
      </c>
      <c r="D2297">
        <v>42638165</v>
      </c>
      <c r="E2297" t="s">
        <v>26449</v>
      </c>
      <c r="F2297" t="s">
        <v>37</v>
      </c>
      <c r="G2297" t="s">
        <v>38</v>
      </c>
      <c r="H2297">
        <v>4.8</v>
      </c>
      <c r="I2297" t="s">
        <v>3409</v>
      </c>
      <c r="J2297" t="s">
        <v>1266</v>
      </c>
      <c r="K2297" t="s">
        <v>6403</v>
      </c>
      <c r="L2297" t="s">
        <v>27947</v>
      </c>
      <c r="M2297" t="s">
        <v>10413</v>
      </c>
    </row>
    <row r="2298" spans="1:13" x14ac:dyDescent="0.35">
      <c r="A2298" t="s">
        <v>5382</v>
      </c>
      <c r="B2298">
        <v>94</v>
      </c>
      <c r="C2298">
        <v>16000000</v>
      </c>
      <c r="D2298">
        <v>45507053</v>
      </c>
      <c r="E2298" t="s">
        <v>26450</v>
      </c>
      <c r="F2298" t="s">
        <v>37</v>
      </c>
      <c r="G2298" t="s">
        <v>38</v>
      </c>
      <c r="H2298">
        <v>7.8</v>
      </c>
      <c r="I2298" t="s">
        <v>953</v>
      </c>
      <c r="J2298" t="s">
        <v>1671</v>
      </c>
      <c r="K2298" t="s">
        <v>3409</v>
      </c>
      <c r="L2298" t="s">
        <v>19711</v>
      </c>
    </row>
    <row r="2299" spans="1:13" x14ac:dyDescent="0.35">
      <c r="A2299" t="s">
        <v>876</v>
      </c>
      <c r="B2299">
        <v>83</v>
      </c>
      <c r="C2299">
        <v>16000000</v>
      </c>
      <c r="D2299">
        <v>39511038</v>
      </c>
      <c r="E2299" t="s">
        <v>26451</v>
      </c>
      <c r="F2299" t="s">
        <v>37</v>
      </c>
      <c r="G2299" t="s">
        <v>38</v>
      </c>
      <c r="H2299">
        <v>5.9</v>
      </c>
      <c r="I2299" t="s">
        <v>6403</v>
      </c>
    </row>
    <row r="2300" spans="1:13" x14ac:dyDescent="0.35">
      <c r="A2300" t="s">
        <v>12414</v>
      </c>
      <c r="B2300">
        <v>111</v>
      </c>
      <c r="C2300">
        <v>18500000</v>
      </c>
      <c r="D2300">
        <v>6462576</v>
      </c>
      <c r="E2300" t="s">
        <v>26452</v>
      </c>
      <c r="F2300" t="s">
        <v>37</v>
      </c>
      <c r="G2300" t="s">
        <v>38</v>
      </c>
      <c r="H2300">
        <v>5.4</v>
      </c>
      <c r="I2300" t="s">
        <v>3409</v>
      </c>
    </row>
    <row r="2301" spans="1:13" x14ac:dyDescent="0.35">
      <c r="A2301" t="s">
        <v>12419</v>
      </c>
      <c r="B2301">
        <v>80</v>
      </c>
      <c r="C2301">
        <v>16000000</v>
      </c>
      <c r="D2301">
        <v>40363530</v>
      </c>
      <c r="E2301" t="s">
        <v>26453</v>
      </c>
      <c r="F2301" t="s">
        <v>37</v>
      </c>
      <c r="G2301" t="s">
        <v>38</v>
      </c>
      <c r="H2301">
        <v>3.3</v>
      </c>
      <c r="I2301" t="s">
        <v>1671</v>
      </c>
      <c r="J2301" t="s">
        <v>18089</v>
      </c>
    </row>
    <row r="2302" spans="1:13" x14ac:dyDescent="0.35">
      <c r="A2302" t="s">
        <v>378</v>
      </c>
      <c r="B2302">
        <v>112</v>
      </c>
      <c r="C2302">
        <v>13500000</v>
      </c>
      <c r="D2302">
        <v>37623143</v>
      </c>
      <c r="E2302" t="s">
        <v>26454</v>
      </c>
      <c r="F2302" t="s">
        <v>2778</v>
      </c>
      <c r="G2302" t="s">
        <v>3571</v>
      </c>
      <c r="H2302">
        <v>8.1999999999999993</v>
      </c>
      <c r="I2302" t="s">
        <v>3409</v>
      </c>
      <c r="J2302" t="s">
        <v>1266</v>
      </c>
      <c r="K2302" t="s">
        <v>25958</v>
      </c>
    </row>
    <row r="2303" spans="1:13" x14ac:dyDescent="0.35">
      <c r="A2303" t="s">
        <v>4987</v>
      </c>
      <c r="B2303">
        <v>94</v>
      </c>
      <c r="C2303">
        <v>35000000</v>
      </c>
      <c r="D2303">
        <v>33357476</v>
      </c>
      <c r="E2303" t="s">
        <v>26455</v>
      </c>
      <c r="F2303" t="s">
        <v>37</v>
      </c>
      <c r="G2303" t="s">
        <v>38</v>
      </c>
      <c r="H2303">
        <v>5.4</v>
      </c>
      <c r="I2303" t="s">
        <v>1325</v>
      </c>
      <c r="J2303" t="s">
        <v>1671</v>
      </c>
      <c r="K2303" t="s">
        <v>27949</v>
      </c>
      <c r="L2303" t="s">
        <v>18089</v>
      </c>
    </row>
    <row r="2304" spans="1:13" x14ac:dyDescent="0.35">
      <c r="A2304" t="s">
        <v>2943</v>
      </c>
      <c r="B2304">
        <v>130</v>
      </c>
      <c r="C2304">
        <v>16000000</v>
      </c>
      <c r="D2304">
        <v>28734552</v>
      </c>
      <c r="E2304" t="s">
        <v>26456</v>
      </c>
      <c r="F2304" t="s">
        <v>37</v>
      </c>
      <c r="G2304" t="s">
        <v>38</v>
      </c>
      <c r="H2304">
        <v>6.4</v>
      </c>
      <c r="I2304" t="s">
        <v>27949</v>
      </c>
      <c r="J2304" t="s">
        <v>3409</v>
      </c>
      <c r="K2304" t="s">
        <v>19711</v>
      </c>
      <c r="L2304" t="s">
        <v>10413</v>
      </c>
    </row>
    <row r="2305" spans="1:11" x14ac:dyDescent="0.35">
      <c r="A2305" t="s">
        <v>12441</v>
      </c>
      <c r="B2305">
        <v>91</v>
      </c>
      <c r="C2305">
        <v>16000000</v>
      </c>
      <c r="D2305">
        <v>37300107</v>
      </c>
      <c r="E2305" t="s">
        <v>26457</v>
      </c>
      <c r="F2305" t="s">
        <v>37</v>
      </c>
      <c r="G2305" t="s">
        <v>38</v>
      </c>
      <c r="H2305">
        <v>4.8</v>
      </c>
      <c r="I2305" t="s">
        <v>3409</v>
      </c>
      <c r="J2305" t="s">
        <v>6403</v>
      </c>
      <c r="K2305" t="s">
        <v>10413</v>
      </c>
    </row>
    <row r="2306" spans="1:11" x14ac:dyDescent="0.35">
      <c r="A2306" t="s">
        <v>6767</v>
      </c>
      <c r="B2306">
        <v>91</v>
      </c>
      <c r="C2306">
        <v>17700000</v>
      </c>
      <c r="D2306">
        <v>27087695</v>
      </c>
      <c r="E2306" t="s">
        <v>26458</v>
      </c>
      <c r="F2306" t="s">
        <v>37</v>
      </c>
      <c r="G2306" t="s">
        <v>38</v>
      </c>
      <c r="H2306">
        <v>5.9</v>
      </c>
      <c r="I2306" t="s">
        <v>953</v>
      </c>
      <c r="J2306" t="s">
        <v>1671</v>
      </c>
      <c r="K2306" t="s">
        <v>3409</v>
      </c>
    </row>
    <row r="2307" spans="1:11" x14ac:dyDescent="0.35">
      <c r="A2307" t="s">
        <v>12448</v>
      </c>
      <c r="B2307">
        <v>110</v>
      </c>
      <c r="C2307">
        <v>15000000</v>
      </c>
      <c r="D2307">
        <v>30102717</v>
      </c>
      <c r="E2307" t="s">
        <v>26459</v>
      </c>
      <c r="F2307" t="s">
        <v>37</v>
      </c>
      <c r="G2307" t="s">
        <v>38</v>
      </c>
      <c r="H2307">
        <v>5.5</v>
      </c>
      <c r="I2307" t="s">
        <v>1325</v>
      </c>
      <c r="J2307" t="s">
        <v>27949</v>
      </c>
    </row>
    <row r="2308" spans="1:11" x14ac:dyDescent="0.35">
      <c r="A2308" t="s">
        <v>2453</v>
      </c>
      <c r="B2308">
        <v>121</v>
      </c>
      <c r="C2308">
        <v>8000000</v>
      </c>
      <c r="D2308">
        <v>23618786</v>
      </c>
      <c r="E2308" t="s">
        <v>26460</v>
      </c>
      <c r="F2308" t="s">
        <v>37</v>
      </c>
      <c r="G2308" t="s">
        <v>56</v>
      </c>
      <c r="H2308">
        <v>7.9</v>
      </c>
      <c r="I2308" t="s">
        <v>1325</v>
      </c>
      <c r="J2308" t="s">
        <v>1671</v>
      </c>
      <c r="K2308" t="s">
        <v>27947</v>
      </c>
    </row>
    <row r="2309" spans="1:11" x14ac:dyDescent="0.35">
      <c r="A2309" t="s">
        <v>12460</v>
      </c>
      <c r="B2309">
        <v>114</v>
      </c>
      <c r="C2309">
        <v>16500000</v>
      </c>
      <c r="D2309">
        <v>26896744</v>
      </c>
      <c r="E2309" t="s">
        <v>26461</v>
      </c>
      <c r="F2309" t="s">
        <v>37</v>
      </c>
      <c r="G2309" t="s">
        <v>38</v>
      </c>
      <c r="H2309">
        <v>4.9000000000000004</v>
      </c>
      <c r="I2309" t="s">
        <v>1671</v>
      </c>
      <c r="J2309" t="s">
        <v>3409</v>
      </c>
    </row>
    <row r="2310" spans="1:11" x14ac:dyDescent="0.35">
      <c r="A2310" t="s">
        <v>4003</v>
      </c>
      <c r="B2310">
        <v>96</v>
      </c>
      <c r="C2310">
        <v>15500000</v>
      </c>
      <c r="D2310">
        <v>23213577</v>
      </c>
      <c r="E2310" t="s">
        <v>26462</v>
      </c>
      <c r="F2310" t="s">
        <v>37</v>
      </c>
      <c r="G2310" t="s">
        <v>3571</v>
      </c>
      <c r="H2310">
        <v>7.2</v>
      </c>
      <c r="I2310" t="s">
        <v>3409</v>
      </c>
      <c r="J2310" t="s">
        <v>19711</v>
      </c>
    </row>
    <row r="2311" spans="1:11" x14ac:dyDescent="0.35">
      <c r="A2311" t="s">
        <v>12474</v>
      </c>
      <c r="B2311">
        <v>94</v>
      </c>
      <c r="C2311">
        <v>16000000</v>
      </c>
      <c r="D2311">
        <v>20627372</v>
      </c>
      <c r="E2311" t="s">
        <v>26463</v>
      </c>
      <c r="F2311" t="s">
        <v>37</v>
      </c>
      <c r="G2311" t="s">
        <v>38</v>
      </c>
      <c r="H2311">
        <v>5.3</v>
      </c>
      <c r="I2311" t="s">
        <v>1671</v>
      </c>
      <c r="J2311" t="s">
        <v>3409</v>
      </c>
      <c r="K2311" t="s">
        <v>19711</v>
      </c>
    </row>
    <row r="2312" spans="1:11" x14ac:dyDescent="0.35">
      <c r="A2312" t="s">
        <v>12479</v>
      </c>
      <c r="B2312">
        <v>109</v>
      </c>
      <c r="C2312">
        <v>16000000</v>
      </c>
      <c r="D2312">
        <v>16346122</v>
      </c>
      <c r="E2312" t="s">
        <v>26464</v>
      </c>
      <c r="F2312" t="s">
        <v>37</v>
      </c>
      <c r="G2312" t="s">
        <v>38</v>
      </c>
      <c r="H2312">
        <v>7.2</v>
      </c>
      <c r="I2312" t="s">
        <v>3409</v>
      </c>
    </row>
    <row r="2313" spans="1:11" x14ac:dyDescent="0.35">
      <c r="A2313" t="s">
        <v>4777</v>
      </c>
      <c r="B2313">
        <v>107</v>
      </c>
      <c r="C2313">
        <v>16000000</v>
      </c>
      <c r="D2313">
        <v>16204793</v>
      </c>
      <c r="E2313" t="s">
        <v>26465</v>
      </c>
      <c r="F2313" t="s">
        <v>37</v>
      </c>
      <c r="G2313" t="s">
        <v>38</v>
      </c>
      <c r="H2313">
        <v>5.0999999999999996</v>
      </c>
      <c r="I2313" t="s">
        <v>1671</v>
      </c>
      <c r="J2313" t="s">
        <v>1266</v>
      </c>
      <c r="K2313" t="s">
        <v>6403</v>
      </c>
    </row>
    <row r="2314" spans="1:11" x14ac:dyDescent="0.35">
      <c r="A2314" t="s">
        <v>11208</v>
      </c>
      <c r="B2314">
        <v>96</v>
      </c>
      <c r="C2314">
        <v>16000000</v>
      </c>
      <c r="D2314">
        <v>15427192</v>
      </c>
      <c r="E2314" t="s">
        <v>26466</v>
      </c>
      <c r="F2314" t="s">
        <v>37</v>
      </c>
      <c r="G2314" t="s">
        <v>38</v>
      </c>
      <c r="H2314">
        <v>5.6</v>
      </c>
      <c r="I2314" t="s">
        <v>1671</v>
      </c>
      <c r="J2314" t="s">
        <v>27949</v>
      </c>
      <c r="K2314" t="s">
        <v>27947</v>
      </c>
    </row>
    <row r="2315" spans="1:11" x14ac:dyDescent="0.35">
      <c r="A2315" t="s">
        <v>4003</v>
      </c>
      <c r="B2315">
        <v>88</v>
      </c>
      <c r="C2315">
        <v>16000000</v>
      </c>
      <c r="D2315">
        <v>14792779</v>
      </c>
      <c r="E2315" t="s">
        <v>26467</v>
      </c>
      <c r="F2315" t="s">
        <v>37</v>
      </c>
      <c r="G2315" t="s">
        <v>38</v>
      </c>
      <c r="H2315">
        <v>7.6</v>
      </c>
      <c r="I2315" t="s">
        <v>1671</v>
      </c>
    </row>
    <row r="2316" spans="1:11" x14ac:dyDescent="0.35">
      <c r="A2316" t="s">
        <v>12497</v>
      </c>
      <c r="B2316">
        <v>113</v>
      </c>
      <c r="C2316">
        <v>16000000</v>
      </c>
      <c r="D2316">
        <v>19057024</v>
      </c>
      <c r="E2316" t="s">
        <v>26468</v>
      </c>
      <c r="F2316" t="s">
        <v>37</v>
      </c>
      <c r="G2316" t="s">
        <v>38</v>
      </c>
      <c r="H2316">
        <v>7.2</v>
      </c>
      <c r="I2316" t="s">
        <v>3409</v>
      </c>
      <c r="J2316" t="s">
        <v>19711</v>
      </c>
    </row>
    <row r="2317" spans="1:11" x14ac:dyDescent="0.35">
      <c r="A2317" t="s">
        <v>12502</v>
      </c>
      <c r="B2317">
        <v>101</v>
      </c>
      <c r="C2317">
        <v>16000000</v>
      </c>
      <c r="D2317">
        <v>14108518</v>
      </c>
      <c r="E2317" t="s">
        <v>26469</v>
      </c>
      <c r="F2317" t="s">
        <v>37</v>
      </c>
      <c r="G2317" t="s">
        <v>38</v>
      </c>
      <c r="H2317">
        <v>5.7</v>
      </c>
      <c r="I2317" t="s">
        <v>1671</v>
      </c>
      <c r="J2317" t="s">
        <v>3409</v>
      </c>
      <c r="K2317" t="s">
        <v>19711</v>
      </c>
    </row>
    <row r="2318" spans="1:11" x14ac:dyDescent="0.35">
      <c r="A2318" t="s">
        <v>9927</v>
      </c>
      <c r="B2318">
        <v>105</v>
      </c>
      <c r="C2318">
        <v>20000000</v>
      </c>
      <c r="D2318">
        <v>13854000</v>
      </c>
      <c r="E2318" t="s">
        <v>26470</v>
      </c>
      <c r="F2318" t="s">
        <v>37</v>
      </c>
      <c r="G2318" t="s">
        <v>38</v>
      </c>
      <c r="H2318">
        <v>5.2</v>
      </c>
      <c r="I2318" t="s">
        <v>1671</v>
      </c>
      <c r="J2318" t="s">
        <v>19711</v>
      </c>
      <c r="K2318" t="s">
        <v>12332</v>
      </c>
    </row>
    <row r="2319" spans="1:11" x14ac:dyDescent="0.35">
      <c r="A2319" t="s">
        <v>2728</v>
      </c>
      <c r="B2319">
        <v>125</v>
      </c>
      <c r="C2319">
        <v>26000000</v>
      </c>
      <c r="D2319">
        <v>77324422</v>
      </c>
      <c r="E2319" t="s">
        <v>26471</v>
      </c>
      <c r="F2319" t="s">
        <v>37</v>
      </c>
      <c r="G2319" t="s">
        <v>38</v>
      </c>
      <c r="H2319">
        <v>7.7</v>
      </c>
      <c r="I2319" t="s">
        <v>3409</v>
      </c>
    </row>
    <row r="2320" spans="1:11" x14ac:dyDescent="0.35">
      <c r="A2320" t="s">
        <v>12514</v>
      </c>
      <c r="B2320">
        <v>100</v>
      </c>
      <c r="C2320">
        <v>16000000</v>
      </c>
      <c r="D2320">
        <v>15500000</v>
      </c>
      <c r="E2320" t="s">
        <v>26472</v>
      </c>
      <c r="F2320" t="s">
        <v>37</v>
      </c>
      <c r="G2320" t="s">
        <v>767</v>
      </c>
      <c r="H2320">
        <v>7</v>
      </c>
      <c r="I2320" t="s">
        <v>27947</v>
      </c>
      <c r="J2320" t="s">
        <v>12332</v>
      </c>
      <c r="K2320" t="s">
        <v>10413</v>
      </c>
    </row>
    <row r="2321" spans="1:12" x14ac:dyDescent="0.35">
      <c r="A2321" t="s">
        <v>12530</v>
      </c>
      <c r="B2321">
        <v>112</v>
      </c>
      <c r="C2321">
        <v>15000000</v>
      </c>
      <c r="D2321">
        <v>4734235</v>
      </c>
      <c r="E2321" t="s">
        <v>26473</v>
      </c>
      <c r="F2321" t="s">
        <v>37</v>
      </c>
      <c r="G2321" t="s">
        <v>38</v>
      </c>
      <c r="H2321">
        <v>6</v>
      </c>
      <c r="I2321" t="s">
        <v>1671</v>
      </c>
      <c r="J2321" t="s">
        <v>3409</v>
      </c>
      <c r="K2321" t="s">
        <v>17378</v>
      </c>
    </row>
    <row r="2322" spans="1:12" x14ac:dyDescent="0.35">
      <c r="A2322" t="s">
        <v>4003</v>
      </c>
      <c r="B2322">
        <v>112</v>
      </c>
      <c r="C2322">
        <v>16000000</v>
      </c>
      <c r="D2322">
        <v>4839383</v>
      </c>
      <c r="E2322" t="s">
        <v>26474</v>
      </c>
      <c r="F2322" t="s">
        <v>37</v>
      </c>
      <c r="G2322" t="s">
        <v>38</v>
      </c>
      <c r="H2322">
        <v>6.6</v>
      </c>
      <c r="I2322" t="s">
        <v>1671</v>
      </c>
      <c r="J2322" t="s">
        <v>19711</v>
      </c>
    </row>
    <row r="2323" spans="1:12" x14ac:dyDescent="0.35">
      <c r="A2323" t="s">
        <v>12537</v>
      </c>
      <c r="B2323">
        <v>95</v>
      </c>
      <c r="C2323">
        <v>15000000</v>
      </c>
      <c r="D2323">
        <v>4193025</v>
      </c>
      <c r="E2323" t="s">
        <v>26475</v>
      </c>
      <c r="F2323" t="s">
        <v>37</v>
      </c>
      <c r="G2323" t="s">
        <v>38</v>
      </c>
      <c r="H2323">
        <v>6.8</v>
      </c>
      <c r="I2323" t="s">
        <v>1671</v>
      </c>
      <c r="J2323" t="s">
        <v>17378</v>
      </c>
    </row>
    <row r="2324" spans="1:12" x14ac:dyDescent="0.35">
      <c r="A2324" t="s">
        <v>5834</v>
      </c>
      <c r="B2324">
        <v>110</v>
      </c>
      <c r="C2324">
        <v>16000000</v>
      </c>
      <c r="D2324">
        <v>5900000</v>
      </c>
      <c r="E2324" t="s">
        <v>26476</v>
      </c>
      <c r="F2324" t="s">
        <v>37</v>
      </c>
      <c r="G2324" t="s">
        <v>56</v>
      </c>
      <c r="H2324">
        <v>7.2</v>
      </c>
      <c r="I2324" t="s">
        <v>1325</v>
      </c>
      <c r="J2324" t="s">
        <v>953</v>
      </c>
      <c r="K2324" t="s">
        <v>1266</v>
      </c>
    </row>
    <row r="2325" spans="1:12" x14ac:dyDescent="0.35">
      <c r="A2325" t="s">
        <v>12546</v>
      </c>
      <c r="B2325">
        <v>118</v>
      </c>
      <c r="C2325">
        <v>16000000</v>
      </c>
      <c r="D2325">
        <v>2849142</v>
      </c>
      <c r="E2325" t="s">
        <v>26477</v>
      </c>
      <c r="F2325" t="s">
        <v>37</v>
      </c>
      <c r="G2325" t="s">
        <v>38</v>
      </c>
      <c r="H2325">
        <v>7.2</v>
      </c>
      <c r="I2325" t="s">
        <v>3409</v>
      </c>
    </row>
    <row r="2326" spans="1:12" x14ac:dyDescent="0.35">
      <c r="A2326" t="s">
        <v>12551</v>
      </c>
      <c r="B2326">
        <v>97</v>
      </c>
      <c r="C2326">
        <v>16000000</v>
      </c>
      <c r="D2326">
        <v>1686429</v>
      </c>
      <c r="E2326" t="s">
        <v>26478</v>
      </c>
      <c r="F2326" t="s">
        <v>37</v>
      </c>
      <c r="G2326" t="s">
        <v>38</v>
      </c>
      <c r="H2326">
        <v>2.8</v>
      </c>
      <c r="I2326" t="s">
        <v>1325</v>
      </c>
      <c r="J2326" t="s">
        <v>27949</v>
      </c>
      <c r="K2326" t="s">
        <v>12332</v>
      </c>
    </row>
    <row r="2327" spans="1:12" x14ac:dyDescent="0.35">
      <c r="A2327" t="s">
        <v>8972</v>
      </c>
      <c r="B2327">
        <v>120</v>
      </c>
      <c r="C2327">
        <v>16000000</v>
      </c>
      <c r="D2327">
        <v>1984743</v>
      </c>
      <c r="E2327" t="s">
        <v>26479</v>
      </c>
      <c r="F2327" t="s">
        <v>37</v>
      </c>
      <c r="G2327" t="s">
        <v>38</v>
      </c>
      <c r="H2327">
        <v>6.6</v>
      </c>
      <c r="I2327" t="s">
        <v>3409</v>
      </c>
      <c r="J2327" t="s">
        <v>19711</v>
      </c>
    </row>
    <row r="2328" spans="1:12" x14ac:dyDescent="0.35">
      <c r="A2328" t="s">
        <v>12560</v>
      </c>
      <c r="B2328">
        <v>135</v>
      </c>
      <c r="C2328">
        <v>16000000</v>
      </c>
      <c r="D2328">
        <v>1666262</v>
      </c>
      <c r="E2328" t="s">
        <v>26480</v>
      </c>
      <c r="F2328" t="s">
        <v>37</v>
      </c>
      <c r="G2328" t="s">
        <v>56</v>
      </c>
      <c r="H2328">
        <v>6.7</v>
      </c>
      <c r="I2328" t="s">
        <v>3409</v>
      </c>
      <c r="J2328" t="s">
        <v>22704</v>
      </c>
      <c r="K2328" t="s">
        <v>19711</v>
      </c>
      <c r="L2328" t="s">
        <v>25958</v>
      </c>
    </row>
    <row r="2329" spans="1:12" x14ac:dyDescent="0.35">
      <c r="A2329" t="s">
        <v>5289</v>
      </c>
      <c r="B2329">
        <v>101</v>
      </c>
      <c r="C2329">
        <v>20000000</v>
      </c>
      <c r="D2329">
        <v>2319187</v>
      </c>
      <c r="E2329" t="s">
        <v>26481</v>
      </c>
      <c r="F2329" t="s">
        <v>37</v>
      </c>
      <c r="G2329" t="s">
        <v>56</v>
      </c>
      <c r="H2329">
        <v>7</v>
      </c>
      <c r="I2329" t="s">
        <v>27949</v>
      </c>
      <c r="J2329" t="s">
        <v>3409</v>
      </c>
      <c r="K2329" t="s">
        <v>27947</v>
      </c>
      <c r="L2329" t="s">
        <v>10413</v>
      </c>
    </row>
    <row r="2330" spans="1:12" x14ac:dyDescent="0.35">
      <c r="A2330" t="s">
        <v>12569</v>
      </c>
      <c r="B2330">
        <v>92</v>
      </c>
      <c r="C2330">
        <v>16000000</v>
      </c>
      <c r="D2330">
        <v>13922211</v>
      </c>
      <c r="E2330" t="s">
        <v>26482</v>
      </c>
      <c r="F2330" t="s">
        <v>37</v>
      </c>
      <c r="G2330" t="s">
        <v>38</v>
      </c>
      <c r="H2330">
        <v>4.4000000000000004</v>
      </c>
      <c r="I2330" t="s">
        <v>1671</v>
      </c>
    </row>
    <row r="2331" spans="1:12" x14ac:dyDescent="0.35">
      <c r="A2331" t="s">
        <v>12577</v>
      </c>
      <c r="B2331">
        <v>92</v>
      </c>
      <c r="C2331">
        <v>15000000</v>
      </c>
      <c r="D2331">
        <v>23091</v>
      </c>
      <c r="E2331" t="s">
        <v>26483</v>
      </c>
      <c r="F2331" t="s">
        <v>37</v>
      </c>
      <c r="G2331" t="s">
        <v>56</v>
      </c>
      <c r="H2331">
        <v>6.2</v>
      </c>
      <c r="I2331" t="s">
        <v>3409</v>
      </c>
      <c r="J2331" t="s">
        <v>19711</v>
      </c>
      <c r="K2331" t="s">
        <v>25958</v>
      </c>
    </row>
    <row r="2332" spans="1:12" x14ac:dyDescent="0.35">
      <c r="A2332" t="s">
        <v>12582</v>
      </c>
      <c r="B2332">
        <v>161</v>
      </c>
      <c r="C2332">
        <v>13000000</v>
      </c>
      <c r="D2332">
        <v>336467</v>
      </c>
      <c r="E2332" t="s">
        <v>26484</v>
      </c>
      <c r="F2332" t="s">
        <v>37</v>
      </c>
      <c r="G2332" t="s">
        <v>1465</v>
      </c>
      <c r="H2332">
        <v>7.3</v>
      </c>
      <c r="I2332" t="s">
        <v>3409</v>
      </c>
      <c r="J2332" t="s">
        <v>1266</v>
      </c>
    </row>
    <row r="2333" spans="1:12" x14ac:dyDescent="0.35">
      <c r="A2333" t="s">
        <v>11131</v>
      </c>
      <c r="B2333">
        <v>92</v>
      </c>
      <c r="C2333">
        <v>16000000</v>
      </c>
      <c r="D2333">
        <v>2964</v>
      </c>
      <c r="E2333" t="s">
        <v>26485</v>
      </c>
      <c r="F2333" t="s">
        <v>37</v>
      </c>
      <c r="G2333" t="s">
        <v>38</v>
      </c>
      <c r="H2333">
        <v>5.0999999999999996</v>
      </c>
      <c r="I2333" t="s">
        <v>1671</v>
      </c>
      <c r="J2333" t="s">
        <v>6403</v>
      </c>
      <c r="K2333" t="s">
        <v>19711</v>
      </c>
    </row>
    <row r="2334" spans="1:12" x14ac:dyDescent="0.35">
      <c r="A2334" t="s">
        <v>12602</v>
      </c>
      <c r="B2334">
        <v>122</v>
      </c>
      <c r="C2334">
        <v>16000000</v>
      </c>
      <c r="D2334">
        <v>2428883</v>
      </c>
      <c r="E2334" t="s">
        <v>26486</v>
      </c>
      <c r="F2334" t="s">
        <v>37</v>
      </c>
      <c r="G2334" t="s">
        <v>38</v>
      </c>
      <c r="H2334">
        <v>6.6</v>
      </c>
      <c r="I2334" t="s">
        <v>3409</v>
      </c>
      <c r="J2334" t="s">
        <v>15011</v>
      </c>
    </row>
    <row r="2335" spans="1:12" x14ac:dyDescent="0.35">
      <c r="A2335" t="s">
        <v>12606</v>
      </c>
      <c r="B2335">
        <v>91</v>
      </c>
      <c r="C2335">
        <v>15600000</v>
      </c>
      <c r="D2335">
        <v>13571817</v>
      </c>
      <c r="E2335" t="s">
        <v>26487</v>
      </c>
      <c r="F2335" t="s">
        <v>37</v>
      </c>
      <c r="G2335" t="s">
        <v>38</v>
      </c>
      <c r="H2335">
        <v>4.5</v>
      </c>
      <c r="I2335" t="s">
        <v>1671</v>
      </c>
      <c r="J2335" t="s">
        <v>3409</v>
      </c>
      <c r="K2335" t="s">
        <v>19711</v>
      </c>
      <c r="L2335" t="s">
        <v>27948</v>
      </c>
    </row>
    <row r="2336" spans="1:12" x14ac:dyDescent="0.35">
      <c r="A2336" t="s">
        <v>12628</v>
      </c>
      <c r="B2336">
        <v>93</v>
      </c>
      <c r="C2336">
        <v>15500000</v>
      </c>
      <c r="D2336">
        <v>1181197</v>
      </c>
      <c r="E2336" t="s">
        <v>26488</v>
      </c>
      <c r="F2336" t="s">
        <v>37</v>
      </c>
      <c r="G2336" t="s">
        <v>38</v>
      </c>
      <c r="H2336">
        <v>5.9</v>
      </c>
      <c r="I2336" t="s">
        <v>3409</v>
      </c>
      <c r="J2336" t="s">
        <v>27947</v>
      </c>
      <c r="K2336" t="s">
        <v>10413</v>
      </c>
    </row>
    <row r="2337" spans="1:13" x14ac:dyDescent="0.35">
      <c r="A2337" t="s">
        <v>12632</v>
      </c>
      <c r="B2337">
        <v>94</v>
      </c>
      <c r="C2337">
        <v>15300000</v>
      </c>
      <c r="D2337">
        <v>81525</v>
      </c>
      <c r="E2337" t="s">
        <v>26489</v>
      </c>
      <c r="F2337" t="s">
        <v>1464</v>
      </c>
      <c r="G2337" t="s">
        <v>1465</v>
      </c>
      <c r="H2337">
        <v>6.6</v>
      </c>
      <c r="I2337" t="s">
        <v>1325</v>
      </c>
      <c r="J2337" t="s">
        <v>1671</v>
      </c>
      <c r="K2337" t="s">
        <v>27949</v>
      </c>
      <c r="L2337" t="s">
        <v>3409</v>
      </c>
      <c r="M2337" t="s">
        <v>10413</v>
      </c>
    </row>
    <row r="2338" spans="1:13" x14ac:dyDescent="0.35">
      <c r="A2338" t="s">
        <v>653</v>
      </c>
      <c r="B2338">
        <v>95</v>
      </c>
      <c r="C2338">
        <v>15500000</v>
      </c>
      <c r="D2338">
        <v>7774730</v>
      </c>
      <c r="E2338" t="s">
        <v>26490</v>
      </c>
      <c r="F2338" t="s">
        <v>37</v>
      </c>
      <c r="G2338" t="s">
        <v>268</v>
      </c>
      <c r="H2338">
        <v>6.5</v>
      </c>
      <c r="I2338" t="s">
        <v>1671</v>
      </c>
      <c r="J2338" t="s">
        <v>6403</v>
      </c>
      <c r="K2338" t="s">
        <v>12332</v>
      </c>
    </row>
    <row r="2339" spans="1:13" x14ac:dyDescent="0.35">
      <c r="A2339" t="s">
        <v>2429</v>
      </c>
      <c r="B2339">
        <v>105</v>
      </c>
      <c r="C2339">
        <v>14000000</v>
      </c>
      <c r="D2339">
        <v>234760500</v>
      </c>
      <c r="E2339" t="s">
        <v>26491</v>
      </c>
      <c r="F2339" t="s">
        <v>37</v>
      </c>
      <c r="G2339" t="s">
        <v>38</v>
      </c>
      <c r="H2339">
        <v>7.3</v>
      </c>
      <c r="I2339" t="s">
        <v>1325</v>
      </c>
      <c r="J2339" t="s">
        <v>1671</v>
      </c>
      <c r="K2339" t="s">
        <v>27949</v>
      </c>
    </row>
    <row r="2340" spans="1:13" x14ac:dyDescent="0.35">
      <c r="A2340" t="s">
        <v>1252</v>
      </c>
      <c r="B2340">
        <v>103</v>
      </c>
      <c r="C2340">
        <v>18000000</v>
      </c>
      <c r="D2340">
        <v>285761243</v>
      </c>
      <c r="E2340" t="s">
        <v>26492</v>
      </c>
      <c r="F2340" t="s">
        <v>37</v>
      </c>
      <c r="G2340" t="s">
        <v>38</v>
      </c>
      <c r="H2340">
        <v>7.5</v>
      </c>
      <c r="I2340" t="s">
        <v>1671</v>
      </c>
      <c r="J2340" t="s">
        <v>18089</v>
      </c>
    </row>
    <row r="2341" spans="1:13" x14ac:dyDescent="0.35">
      <c r="A2341" t="s">
        <v>1028</v>
      </c>
      <c r="B2341">
        <v>102</v>
      </c>
      <c r="C2341">
        <v>11000000</v>
      </c>
      <c r="D2341">
        <v>167780960</v>
      </c>
      <c r="E2341" t="s">
        <v>26493</v>
      </c>
      <c r="F2341" t="s">
        <v>37</v>
      </c>
      <c r="G2341" t="s">
        <v>38</v>
      </c>
      <c r="H2341">
        <v>5.9</v>
      </c>
      <c r="I2341" t="s">
        <v>1671</v>
      </c>
      <c r="J2341" t="s">
        <v>3409</v>
      </c>
      <c r="K2341" t="s">
        <v>18089</v>
      </c>
    </row>
    <row r="2342" spans="1:13" x14ac:dyDescent="0.35">
      <c r="A2342" t="s">
        <v>2213</v>
      </c>
      <c r="B2342">
        <v>116</v>
      </c>
      <c r="C2342">
        <v>22000000</v>
      </c>
      <c r="D2342">
        <v>177200000</v>
      </c>
      <c r="E2342" t="s">
        <v>26494</v>
      </c>
      <c r="F2342" t="s">
        <v>37</v>
      </c>
      <c r="G2342" t="s">
        <v>38</v>
      </c>
      <c r="H2342">
        <v>7.4</v>
      </c>
      <c r="I2342" t="s">
        <v>1671</v>
      </c>
      <c r="J2342" t="s">
        <v>3409</v>
      </c>
      <c r="K2342" t="s">
        <v>19711</v>
      </c>
    </row>
    <row r="2343" spans="1:13" x14ac:dyDescent="0.35">
      <c r="A2343" t="s">
        <v>1739</v>
      </c>
      <c r="B2343">
        <v>110</v>
      </c>
      <c r="C2343">
        <v>15000000</v>
      </c>
      <c r="D2343">
        <v>176781728</v>
      </c>
      <c r="E2343" t="s">
        <v>26495</v>
      </c>
      <c r="F2343" t="s">
        <v>37</v>
      </c>
      <c r="G2343" t="s">
        <v>38</v>
      </c>
      <c r="H2343">
        <v>6.9</v>
      </c>
      <c r="I2343" t="s">
        <v>1325</v>
      </c>
      <c r="J2343" t="s">
        <v>3409</v>
      </c>
      <c r="K2343" t="s">
        <v>19711</v>
      </c>
    </row>
    <row r="2344" spans="1:13" x14ac:dyDescent="0.35">
      <c r="A2344" t="s">
        <v>1064</v>
      </c>
      <c r="B2344">
        <v>120</v>
      </c>
      <c r="C2344">
        <v>15000000</v>
      </c>
      <c r="D2344">
        <v>128067808</v>
      </c>
      <c r="E2344" t="s">
        <v>26496</v>
      </c>
      <c r="F2344" t="s">
        <v>1946</v>
      </c>
      <c r="G2344" t="s">
        <v>12666</v>
      </c>
      <c r="H2344">
        <v>7.9</v>
      </c>
      <c r="I2344" t="s">
        <v>1325</v>
      </c>
      <c r="J2344" t="s">
        <v>3409</v>
      </c>
      <c r="K2344" t="s">
        <v>19711</v>
      </c>
    </row>
    <row r="2345" spans="1:13" x14ac:dyDescent="0.35">
      <c r="A2345" t="s">
        <v>48</v>
      </c>
      <c r="B2345">
        <v>122</v>
      </c>
      <c r="C2345">
        <v>15000000</v>
      </c>
      <c r="D2345">
        <v>130058047</v>
      </c>
      <c r="E2345" t="s">
        <v>26497</v>
      </c>
      <c r="F2345" t="s">
        <v>37</v>
      </c>
      <c r="G2345" t="s">
        <v>38</v>
      </c>
      <c r="H2345">
        <v>8.4</v>
      </c>
      <c r="I2345" t="s">
        <v>3409</v>
      </c>
    </row>
    <row r="2346" spans="1:13" x14ac:dyDescent="0.35">
      <c r="A2346" t="s">
        <v>3664</v>
      </c>
      <c r="B2346">
        <v>118</v>
      </c>
      <c r="C2346">
        <v>15000000</v>
      </c>
      <c r="D2346">
        <v>138795342</v>
      </c>
      <c r="E2346" t="s">
        <v>26498</v>
      </c>
      <c r="F2346" t="s">
        <v>37</v>
      </c>
      <c r="G2346" t="s">
        <v>56</v>
      </c>
      <c r="H2346">
        <v>8</v>
      </c>
      <c r="I2346" t="s">
        <v>13307</v>
      </c>
      <c r="J2346" t="s">
        <v>3409</v>
      </c>
      <c r="K2346" t="s">
        <v>22704</v>
      </c>
      <c r="L2346" t="s">
        <v>19711</v>
      </c>
    </row>
    <row r="2347" spans="1:13" x14ac:dyDescent="0.35">
      <c r="A2347" t="s">
        <v>2698</v>
      </c>
      <c r="B2347">
        <v>107</v>
      </c>
      <c r="C2347">
        <v>15000000</v>
      </c>
      <c r="D2347">
        <v>111936400</v>
      </c>
      <c r="E2347" t="s">
        <v>26499</v>
      </c>
      <c r="F2347" t="s">
        <v>37</v>
      </c>
      <c r="G2347" t="s">
        <v>38</v>
      </c>
      <c r="H2347">
        <v>6</v>
      </c>
      <c r="I2347" t="s">
        <v>1671</v>
      </c>
      <c r="J2347" t="s">
        <v>27949</v>
      </c>
    </row>
    <row r="2348" spans="1:13" x14ac:dyDescent="0.35">
      <c r="A2348" t="s">
        <v>12684</v>
      </c>
      <c r="B2348">
        <v>102</v>
      </c>
      <c r="C2348">
        <v>15500000</v>
      </c>
      <c r="D2348">
        <v>317040</v>
      </c>
      <c r="E2348" t="s">
        <v>26500</v>
      </c>
      <c r="F2348" t="s">
        <v>37</v>
      </c>
      <c r="G2348" t="s">
        <v>38</v>
      </c>
      <c r="H2348">
        <v>6.8</v>
      </c>
      <c r="I2348" t="s">
        <v>3409</v>
      </c>
      <c r="J2348" t="s">
        <v>19711</v>
      </c>
    </row>
    <row r="2349" spans="1:13" x14ac:dyDescent="0.35">
      <c r="A2349" t="s">
        <v>389</v>
      </c>
      <c r="B2349">
        <v>154</v>
      </c>
      <c r="C2349">
        <v>15000000</v>
      </c>
      <c r="D2349">
        <v>94175854</v>
      </c>
      <c r="E2349" t="s">
        <v>26501</v>
      </c>
      <c r="F2349" t="s">
        <v>37</v>
      </c>
      <c r="G2349" t="s">
        <v>38</v>
      </c>
      <c r="H2349">
        <v>7.8</v>
      </c>
      <c r="I2349" t="s">
        <v>3409</v>
      </c>
    </row>
    <row r="2350" spans="1:13" x14ac:dyDescent="0.35">
      <c r="A2350" t="s">
        <v>12702</v>
      </c>
      <c r="B2350">
        <v>114</v>
      </c>
      <c r="C2350">
        <v>14000000</v>
      </c>
      <c r="D2350">
        <v>91121452</v>
      </c>
      <c r="E2350" t="s">
        <v>26502</v>
      </c>
      <c r="F2350" t="s">
        <v>37</v>
      </c>
      <c r="G2350" t="s">
        <v>56</v>
      </c>
      <c r="H2350">
        <v>8.1</v>
      </c>
      <c r="I2350" t="s">
        <v>13307</v>
      </c>
      <c r="J2350" t="s">
        <v>3409</v>
      </c>
      <c r="K2350" t="s">
        <v>10413</v>
      </c>
      <c r="L2350" t="s">
        <v>25958</v>
      </c>
    </row>
    <row r="2351" spans="1:13" x14ac:dyDescent="0.35">
      <c r="A2351" t="s">
        <v>12344</v>
      </c>
      <c r="B2351">
        <v>109</v>
      </c>
      <c r="C2351">
        <v>10000000</v>
      </c>
      <c r="D2351">
        <v>69800000</v>
      </c>
      <c r="E2351" t="s">
        <v>26503</v>
      </c>
      <c r="F2351" t="s">
        <v>37</v>
      </c>
      <c r="G2351" t="s">
        <v>38</v>
      </c>
      <c r="H2351">
        <v>6.1</v>
      </c>
      <c r="I2351" t="s">
        <v>1671</v>
      </c>
      <c r="J2351" t="s">
        <v>25958</v>
      </c>
    </row>
    <row r="2352" spans="1:13" x14ac:dyDescent="0.35">
      <c r="A2352" t="s">
        <v>2222</v>
      </c>
      <c r="B2352">
        <v>94</v>
      </c>
      <c r="C2352">
        <v>15000000</v>
      </c>
      <c r="D2352">
        <v>64001297</v>
      </c>
      <c r="E2352" t="s">
        <v>26504</v>
      </c>
      <c r="F2352" t="s">
        <v>37</v>
      </c>
      <c r="G2352" t="s">
        <v>38</v>
      </c>
      <c r="H2352">
        <v>6.2</v>
      </c>
      <c r="I2352" t="s">
        <v>1671</v>
      </c>
      <c r="J2352" t="s">
        <v>18089</v>
      </c>
    </row>
    <row r="2353" spans="1:13" x14ac:dyDescent="0.35">
      <c r="A2353" t="s">
        <v>12717</v>
      </c>
      <c r="B2353">
        <v>100</v>
      </c>
      <c r="C2353">
        <v>20000000</v>
      </c>
      <c r="D2353">
        <v>71588220</v>
      </c>
      <c r="E2353" t="s">
        <v>26505</v>
      </c>
      <c r="F2353" t="s">
        <v>37</v>
      </c>
      <c r="G2353" t="s">
        <v>268</v>
      </c>
      <c r="H2353">
        <v>6.2</v>
      </c>
      <c r="I2353" t="s">
        <v>1266</v>
      </c>
      <c r="J2353" t="s">
        <v>6403</v>
      </c>
    </row>
    <row r="2354" spans="1:13" x14ac:dyDescent="0.35">
      <c r="A2354" t="s">
        <v>4218</v>
      </c>
      <c r="B2354">
        <v>98</v>
      </c>
      <c r="C2354">
        <v>15000000</v>
      </c>
      <c r="D2354">
        <v>61400000</v>
      </c>
      <c r="E2354" t="s">
        <v>26506</v>
      </c>
      <c r="F2354" t="s">
        <v>37</v>
      </c>
      <c r="G2354" t="s">
        <v>38</v>
      </c>
      <c r="H2354">
        <v>7.4</v>
      </c>
      <c r="I2354" t="s">
        <v>953</v>
      </c>
      <c r="J2354" t="s">
        <v>1671</v>
      </c>
    </row>
    <row r="2355" spans="1:13" x14ac:dyDescent="0.35">
      <c r="A2355" t="s">
        <v>10665</v>
      </c>
      <c r="B2355">
        <v>102</v>
      </c>
      <c r="C2355">
        <v>15000000</v>
      </c>
      <c r="D2355">
        <v>101978840</v>
      </c>
      <c r="E2355" t="s">
        <v>26507</v>
      </c>
      <c r="F2355" t="s">
        <v>37</v>
      </c>
      <c r="G2355" t="s">
        <v>38</v>
      </c>
      <c r="H2355">
        <v>6.6</v>
      </c>
      <c r="I2355" t="s">
        <v>1671</v>
      </c>
    </row>
    <row r="2356" spans="1:13" x14ac:dyDescent="0.35">
      <c r="A2356" t="s">
        <v>5647</v>
      </c>
      <c r="B2356">
        <v>94</v>
      </c>
      <c r="C2356">
        <v>9800000</v>
      </c>
      <c r="D2356">
        <v>56437947</v>
      </c>
      <c r="E2356" t="s">
        <v>26508</v>
      </c>
      <c r="F2356" t="s">
        <v>37</v>
      </c>
      <c r="G2356" t="s">
        <v>56</v>
      </c>
      <c r="H2356">
        <v>7.3</v>
      </c>
      <c r="I2356" t="s">
        <v>13307</v>
      </c>
      <c r="J2356" t="s">
        <v>3409</v>
      </c>
    </row>
    <row r="2357" spans="1:13" x14ac:dyDescent="0.35">
      <c r="A2357" t="s">
        <v>255</v>
      </c>
      <c r="B2357">
        <v>92</v>
      </c>
      <c r="C2357">
        <v>15000000</v>
      </c>
      <c r="D2357">
        <v>73326666</v>
      </c>
      <c r="E2357" t="s">
        <v>26509</v>
      </c>
      <c r="F2357" t="s">
        <v>37</v>
      </c>
      <c r="G2357" t="s">
        <v>38</v>
      </c>
      <c r="H2357">
        <v>7.5</v>
      </c>
      <c r="I2357" t="s">
        <v>1671</v>
      </c>
      <c r="J2357" t="s">
        <v>1266</v>
      </c>
    </row>
    <row r="2358" spans="1:13" x14ac:dyDescent="0.35">
      <c r="A2358" t="s">
        <v>9516</v>
      </c>
      <c r="B2358">
        <v>113</v>
      </c>
      <c r="C2358">
        <v>15000000</v>
      </c>
      <c r="D2358">
        <v>55184721</v>
      </c>
      <c r="E2358" t="s">
        <v>26510</v>
      </c>
      <c r="F2358" t="s">
        <v>37</v>
      </c>
      <c r="G2358" t="s">
        <v>38</v>
      </c>
      <c r="H2358">
        <v>5.6</v>
      </c>
      <c r="I2358" t="s">
        <v>1671</v>
      </c>
      <c r="J2358" t="s">
        <v>3409</v>
      </c>
    </row>
    <row r="2359" spans="1:13" x14ac:dyDescent="0.35">
      <c r="A2359" t="s">
        <v>12743</v>
      </c>
      <c r="B2359">
        <v>115</v>
      </c>
      <c r="C2359">
        <v>15000000</v>
      </c>
      <c r="D2359">
        <v>50003300</v>
      </c>
      <c r="E2359" t="s">
        <v>26511</v>
      </c>
      <c r="F2359" t="s">
        <v>37</v>
      </c>
      <c r="G2359" t="s">
        <v>38</v>
      </c>
      <c r="H2359">
        <v>7.3</v>
      </c>
      <c r="I2359" t="s">
        <v>3409</v>
      </c>
      <c r="J2359" t="s">
        <v>18089</v>
      </c>
      <c r="K2359" t="s">
        <v>19711</v>
      </c>
    </row>
    <row r="2360" spans="1:13" x14ac:dyDescent="0.35">
      <c r="A2360" t="s">
        <v>12748</v>
      </c>
      <c r="B2360">
        <v>95</v>
      </c>
      <c r="C2360">
        <v>17000000</v>
      </c>
      <c r="D2360">
        <v>54322273</v>
      </c>
      <c r="E2360" t="s">
        <v>26512</v>
      </c>
      <c r="F2360" t="s">
        <v>37</v>
      </c>
      <c r="G2360" t="s">
        <v>56</v>
      </c>
      <c r="H2360">
        <v>6.4</v>
      </c>
      <c r="I2360" t="s">
        <v>3409</v>
      </c>
      <c r="J2360" t="s">
        <v>1266</v>
      </c>
      <c r="K2360" t="s">
        <v>6403</v>
      </c>
      <c r="L2360" t="s">
        <v>10413</v>
      </c>
    </row>
    <row r="2361" spans="1:13" x14ac:dyDescent="0.35">
      <c r="A2361" t="s">
        <v>1783</v>
      </c>
      <c r="B2361">
        <v>87</v>
      </c>
      <c r="C2361">
        <v>15000000</v>
      </c>
      <c r="D2361">
        <v>47860214</v>
      </c>
      <c r="E2361" t="s">
        <v>26513</v>
      </c>
      <c r="F2361" t="s">
        <v>37</v>
      </c>
      <c r="G2361" t="s">
        <v>38</v>
      </c>
      <c r="H2361">
        <v>5</v>
      </c>
      <c r="I2361" t="s">
        <v>6403</v>
      </c>
      <c r="J2361" t="s">
        <v>10413</v>
      </c>
    </row>
    <row r="2362" spans="1:13" x14ac:dyDescent="0.35">
      <c r="A2362" t="s">
        <v>809</v>
      </c>
      <c r="B2362">
        <v>88</v>
      </c>
      <c r="C2362">
        <v>15000000</v>
      </c>
      <c r="D2362">
        <v>47811275</v>
      </c>
      <c r="E2362" t="s">
        <v>26514</v>
      </c>
      <c r="F2362" t="s">
        <v>37</v>
      </c>
      <c r="G2362" t="s">
        <v>38</v>
      </c>
      <c r="H2362">
        <v>5.4</v>
      </c>
      <c r="I2362" t="s">
        <v>953</v>
      </c>
      <c r="J2362" t="s">
        <v>1671</v>
      </c>
      <c r="K2362" t="s">
        <v>18089</v>
      </c>
    </row>
    <row r="2363" spans="1:13" x14ac:dyDescent="0.35">
      <c r="A2363" t="s">
        <v>3122</v>
      </c>
      <c r="B2363">
        <v>97</v>
      </c>
      <c r="C2363">
        <v>15000000</v>
      </c>
      <c r="D2363">
        <v>43022524</v>
      </c>
      <c r="E2363" t="s">
        <v>26515</v>
      </c>
      <c r="F2363" t="s">
        <v>37</v>
      </c>
      <c r="G2363" t="s">
        <v>38</v>
      </c>
      <c r="H2363">
        <v>7.1</v>
      </c>
      <c r="I2363" t="s">
        <v>1671</v>
      </c>
      <c r="J2363" t="s">
        <v>3409</v>
      </c>
    </row>
    <row r="2364" spans="1:13" x14ac:dyDescent="0.35">
      <c r="A2364" t="s">
        <v>12767</v>
      </c>
      <c r="B2364">
        <v>94</v>
      </c>
      <c r="C2364">
        <v>17000000</v>
      </c>
      <c r="D2364">
        <v>42672630</v>
      </c>
      <c r="E2364" t="s">
        <v>26516</v>
      </c>
      <c r="F2364" t="s">
        <v>37</v>
      </c>
      <c r="G2364" t="s">
        <v>38</v>
      </c>
      <c r="H2364">
        <v>5.3</v>
      </c>
      <c r="I2364" t="s">
        <v>953</v>
      </c>
      <c r="J2364" t="s">
        <v>1671</v>
      </c>
      <c r="K2364" t="s">
        <v>18089</v>
      </c>
      <c r="L2364" t="s">
        <v>17378</v>
      </c>
      <c r="M2364" t="s">
        <v>19711</v>
      </c>
    </row>
    <row r="2365" spans="1:13" x14ac:dyDescent="0.35">
      <c r="A2365" t="s">
        <v>12774</v>
      </c>
      <c r="B2365">
        <v>112</v>
      </c>
      <c r="C2365">
        <v>15000000</v>
      </c>
      <c r="D2365">
        <v>42919096</v>
      </c>
      <c r="E2365" t="s">
        <v>26517</v>
      </c>
      <c r="F2365" t="s">
        <v>37</v>
      </c>
      <c r="G2365" t="s">
        <v>38</v>
      </c>
      <c r="H2365">
        <v>6.5</v>
      </c>
      <c r="I2365" t="s">
        <v>1325</v>
      </c>
      <c r="J2365" t="s">
        <v>3409</v>
      </c>
      <c r="K2365" t="s">
        <v>10413</v>
      </c>
    </row>
    <row r="2366" spans="1:13" x14ac:dyDescent="0.35">
      <c r="A2366" t="s">
        <v>12778</v>
      </c>
      <c r="B2366">
        <v>98</v>
      </c>
      <c r="C2366">
        <v>15000000</v>
      </c>
      <c r="D2366">
        <v>42592530</v>
      </c>
      <c r="E2366" t="s">
        <v>26518</v>
      </c>
      <c r="F2366" t="s">
        <v>37</v>
      </c>
      <c r="G2366" t="s">
        <v>38</v>
      </c>
      <c r="H2366">
        <v>6.2</v>
      </c>
      <c r="I2366" t="s">
        <v>1671</v>
      </c>
      <c r="J2366" t="s">
        <v>1266</v>
      </c>
      <c r="K2366" t="s">
        <v>6403</v>
      </c>
    </row>
    <row r="2367" spans="1:13" x14ac:dyDescent="0.35">
      <c r="A2367" t="s">
        <v>4903</v>
      </c>
      <c r="B2367">
        <v>104</v>
      </c>
      <c r="C2367">
        <v>15000000</v>
      </c>
      <c r="D2367">
        <v>40064955</v>
      </c>
      <c r="E2367" t="s">
        <v>26519</v>
      </c>
      <c r="F2367" t="s">
        <v>37</v>
      </c>
      <c r="G2367" t="s">
        <v>38</v>
      </c>
      <c r="H2367">
        <v>6.4</v>
      </c>
      <c r="I2367" t="s">
        <v>6403</v>
      </c>
      <c r="J2367" t="s">
        <v>27947</v>
      </c>
      <c r="K2367" t="s">
        <v>12332</v>
      </c>
    </row>
    <row r="2368" spans="1:13" x14ac:dyDescent="0.35">
      <c r="A2368" t="s">
        <v>1421</v>
      </c>
      <c r="B2368">
        <v>120</v>
      </c>
      <c r="C2368">
        <v>10000000</v>
      </c>
      <c r="D2368">
        <v>44886089</v>
      </c>
      <c r="E2368" t="s">
        <v>26520</v>
      </c>
      <c r="F2368" t="s">
        <v>37</v>
      </c>
      <c r="G2368" t="s">
        <v>38</v>
      </c>
      <c r="H2368">
        <v>6.9</v>
      </c>
      <c r="I2368" t="s">
        <v>27949</v>
      </c>
      <c r="J2368" t="s">
        <v>3409</v>
      </c>
      <c r="K2368" t="s">
        <v>10413</v>
      </c>
    </row>
    <row r="2369" spans="1:13" x14ac:dyDescent="0.35">
      <c r="A2369" t="s">
        <v>12795</v>
      </c>
      <c r="B2369">
        <v>99</v>
      </c>
      <c r="C2369">
        <v>16000000</v>
      </c>
      <c r="D2369">
        <v>37882551</v>
      </c>
      <c r="E2369" t="s">
        <v>26521</v>
      </c>
      <c r="F2369" t="s">
        <v>37</v>
      </c>
      <c r="G2369" t="s">
        <v>38</v>
      </c>
      <c r="H2369">
        <v>5.7</v>
      </c>
      <c r="I2369" t="s">
        <v>1671</v>
      </c>
    </row>
    <row r="2370" spans="1:13" x14ac:dyDescent="0.35">
      <c r="A2370" t="s">
        <v>507</v>
      </c>
      <c r="B2370">
        <v>109</v>
      </c>
      <c r="C2370">
        <v>7000000</v>
      </c>
      <c r="D2370">
        <v>40983001</v>
      </c>
      <c r="E2370" t="s">
        <v>26522</v>
      </c>
      <c r="F2370" t="s">
        <v>37</v>
      </c>
      <c r="G2370" t="s">
        <v>38</v>
      </c>
      <c r="H2370">
        <v>7.7</v>
      </c>
      <c r="I2370" t="s">
        <v>27949</v>
      </c>
      <c r="J2370" t="s">
        <v>3409</v>
      </c>
      <c r="K2370" t="s">
        <v>10413</v>
      </c>
    </row>
    <row r="2371" spans="1:13" x14ac:dyDescent="0.35">
      <c r="A2371" t="s">
        <v>499</v>
      </c>
      <c r="B2371">
        <v>106</v>
      </c>
      <c r="C2371">
        <v>15000000</v>
      </c>
      <c r="D2371">
        <v>35007180</v>
      </c>
      <c r="E2371" t="s">
        <v>26523</v>
      </c>
      <c r="F2371" t="s">
        <v>37</v>
      </c>
      <c r="G2371" t="s">
        <v>38</v>
      </c>
      <c r="H2371">
        <v>5.6</v>
      </c>
      <c r="I2371" t="s">
        <v>1325</v>
      </c>
      <c r="J2371" t="s">
        <v>27949</v>
      </c>
      <c r="K2371" t="s">
        <v>3409</v>
      </c>
      <c r="L2371" t="s">
        <v>10413</v>
      </c>
    </row>
    <row r="2372" spans="1:13" x14ac:dyDescent="0.35">
      <c r="A2372" t="s">
        <v>12807</v>
      </c>
      <c r="B2372">
        <v>123</v>
      </c>
      <c r="C2372">
        <v>15000000</v>
      </c>
      <c r="D2372">
        <v>35887263</v>
      </c>
      <c r="E2372" t="s">
        <v>26524</v>
      </c>
      <c r="F2372" t="s">
        <v>37</v>
      </c>
      <c r="G2372" t="s">
        <v>56</v>
      </c>
      <c r="H2372">
        <v>7.7</v>
      </c>
      <c r="I2372" t="s">
        <v>13307</v>
      </c>
      <c r="J2372" t="s">
        <v>3409</v>
      </c>
      <c r="K2372" t="s">
        <v>19711</v>
      </c>
    </row>
    <row r="2373" spans="1:13" x14ac:dyDescent="0.35">
      <c r="A2373" t="s">
        <v>4987</v>
      </c>
      <c r="B2373">
        <v>86</v>
      </c>
      <c r="C2373">
        <v>16000000</v>
      </c>
      <c r="D2373">
        <v>34308901</v>
      </c>
      <c r="E2373" t="s">
        <v>26525</v>
      </c>
      <c r="F2373" t="s">
        <v>37</v>
      </c>
      <c r="G2373" t="s">
        <v>38</v>
      </c>
      <c r="H2373">
        <v>5.0999999999999996</v>
      </c>
      <c r="I2373" t="s">
        <v>1671</v>
      </c>
      <c r="J2373" t="s">
        <v>27949</v>
      </c>
    </row>
    <row r="2374" spans="1:13" x14ac:dyDescent="0.35">
      <c r="A2374" t="s">
        <v>12814</v>
      </c>
      <c r="B2374">
        <v>120</v>
      </c>
      <c r="C2374">
        <v>15000000</v>
      </c>
      <c r="D2374">
        <v>33771174</v>
      </c>
      <c r="E2374" t="s">
        <v>26526</v>
      </c>
      <c r="F2374" t="s">
        <v>37</v>
      </c>
      <c r="G2374" t="s">
        <v>38</v>
      </c>
      <c r="H2374">
        <v>6.8</v>
      </c>
      <c r="I2374" t="s">
        <v>1671</v>
      </c>
      <c r="J2374" t="s">
        <v>3409</v>
      </c>
      <c r="K2374" t="s">
        <v>19711</v>
      </c>
    </row>
    <row r="2375" spans="1:13" x14ac:dyDescent="0.35">
      <c r="A2375" t="s">
        <v>9065</v>
      </c>
      <c r="B2375">
        <v>227</v>
      </c>
      <c r="C2375">
        <v>15000000</v>
      </c>
      <c r="D2375">
        <v>6000000</v>
      </c>
      <c r="E2375" t="s">
        <v>26527</v>
      </c>
      <c r="F2375" t="s">
        <v>37</v>
      </c>
      <c r="G2375" t="s">
        <v>56</v>
      </c>
      <c r="H2375">
        <v>8.4</v>
      </c>
      <c r="I2375" t="s">
        <v>953</v>
      </c>
      <c r="J2375" t="s">
        <v>13307</v>
      </c>
      <c r="K2375" t="s">
        <v>3409</v>
      </c>
      <c r="L2375" t="s">
        <v>22704</v>
      </c>
      <c r="M2375" t="s">
        <v>25958</v>
      </c>
    </row>
    <row r="2376" spans="1:13" x14ac:dyDescent="0.35">
      <c r="A2376" t="s">
        <v>12822</v>
      </c>
      <c r="B2376">
        <v>119</v>
      </c>
      <c r="C2376">
        <v>15000000</v>
      </c>
      <c r="D2376">
        <v>33386128</v>
      </c>
      <c r="E2376" t="s">
        <v>26528</v>
      </c>
      <c r="F2376" t="s">
        <v>37</v>
      </c>
      <c r="G2376" t="s">
        <v>38</v>
      </c>
      <c r="H2376">
        <v>4.9000000000000004</v>
      </c>
      <c r="I2376" t="s">
        <v>6403</v>
      </c>
    </row>
    <row r="2377" spans="1:13" x14ac:dyDescent="0.35">
      <c r="A2377" t="s">
        <v>7644</v>
      </c>
      <c r="B2377">
        <v>115</v>
      </c>
      <c r="C2377">
        <v>15000000</v>
      </c>
      <c r="D2377">
        <v>37877959</v>
      </c>
      <c r="E2377" t="s">
        <v>26529</v>
      </c>
      <c r="F2377" t="s">
        <v>37</v>
      </c>
      <c r="G2377" t="s">
        <v>38</v>
      </c>
      <c r="H2377">
        <v>7.1</v>
      </c>
      <c r="I2377" t="s">
        <v>953</v>
      </c>
      <c r="J2377" t="s">
        <v>13307</v>
      </c>
      <c r="K2377" t="s">
        <v>3409</v>
      </c>
    </row>
    <row r="2378" spans="1:13" x14ac:dyDescent="0.35">
      <c r="A2378" t="s">
        <v>12829</v>
      </c>
      <c r="B2378">
        <v>114</v>
      </c>
      <c r="C2378">
        <v>15000000</v>
      </c>
      <c r="D2378">
        <v>32721635</v>
      </c>
      <c r="E2378" t="s">
        <v>26530</v>
      </c>
      <c r="F2378" t="s">
        <v>37</v>
      </c>
      <c r="G2378" t="s">
        <v>38</v>
      </c>
      <c r="H2378">
        <v>6.6</v>
      </c>
      <c r="I2378" t="s">
        <v>27949</v>
      </c>
      <c r="J2378" t="s">
        <v>6403</v>
      </c>
      <c r="K2378" t="s">
        <v>10413</v>
      </c>
    </row>
    <row r="2379" spans="1:13" x14ac:dyDescent="0.35">
      <c r="A2379" t="s">
        <v>12502</v>
      </c>
      <c r="B2379">
        <v>90</v>
      </c>
      <c r="C2379">
        <v>15000000</v>
      </c>
      <c r="D2379">
        <v>31585300</v>
      </c>
      <c r="E2379" t="s">
        <v>26531</v>
      </c>
      <c r="F2379" t="s">
        <v>37</v>
      </c>
      <c r="G2379" t="s">
        <v>38</v>
      </c>
      <c r="H2379">
        <v>6.1</v>
      </c>
      <c r="I2379" t="s">
        <v>1671</v>
      </c>
      <c r="J2379" t="s">
        <v>19711</v>
      </c>
    </row>
    <row r="2380" spans="1:13" x14ac:dyDescent="0.35">
      <c r="A2380" t="s">
        <v>12837</v>
      </c>
      <c r="B2380">
        <v>94</v>
      </c>
      <c r="C2380">
        <v>15000000</v>
      </c>
      <c r="D2380">
        <v>30259652</v>
      </c>
      <c r="E2380" t="s">
        <v>26532</v>
      </c>
      <c r="F2380" t="s">
        <v>37</v>
      </c>
      <c r="G2380" t="s">
        <v>38</v>
      </c>
      <c r="H2380">
        <v>4.0999999999999996</v>
      </c>
      <c r="I2380" t="s">
        <v>1671</v>
      </c>
      <c r="J2380" t="s">
        <v>6403</v>
      </c>
      <c r="K2380" t="s">
        <v>10413</v>
      </c>
    </row>
    <row r="2381" spans="1:13" x14ac:dyDescent="0.35">
      <c r="A2381" t="s">
        <v>3891</v>
      </c>
      <c r="B2381">
        <v>98</v>
      </c>
      <c r="C2381">
        <v>16000000</v>
      </c>
      <c r="D2381">
        <v>30857814</v>
      </c>
      <c r="E2381" t="s">
        <v>26533</v>
      </c>
      <c r="F2381" t="s">
        <v>37</v>
      </c>
      <c r="G2381" t="s">
        <v>38</v>
      </c>
      <c r="H2381">
        <v>8.1</v>
      </c>
      <c r="I2381" t="s">
        <v>953</v>
      </c>
      <c r="J2381" t="s">
        <v>18089</v>
      </c>
      <c r="K2381" t="s">
        <v>1266</v>
      </c>
      <c r="L2381" t="s">
        <v>19711</v>
      </c>
    </row>
    <row r="2382" spans="1:13" x14ac:dyDescent="0.35">
      <c r="A2382" t="s">
        <v>1727</v>
      </c>
      <c r="B2382">
        <v>126</v>
      </c>
      <c r="C2382">
        <v>15000000</v>
      </c>
      <c r="D2382">
        <v>30226144</v>
      </c>
      <c r="E2382" t="s">
        <v>26534</v>
      </c>
      <c r="F2382" t="s">
        <v>37</v>
      </c>
      <c r="G2382" t="s">
        <v>38</v>
      </c>
      <c r="H2382">
        <v>7.6</v>
      </c>
      <c r="I2382" t="s">
        <v>13307</v>
      </c>
      <c r="J2382" t="s">
        <v>3409</v>
      </c>
    </row>
    <row r="2383" spans="1:13" x14ac:dyDescent="0.35">
      <c r="A2383" t="s">
        <v>12849</v>
      </c>
      <c r="B2383">
        <v>100</v>
      </c>
      <c r="C2383">
        <v>15000000</v>
      </c>
      <c r="D2383">
        <v>35054909</v>
      </c>
      <c r="E2383" t="s">
        <v>26535</v>
      </c>
      <c r="F2383" t="s">
        <v>37</v>
      </c>
      <c r="G2383" t="s">
        <v>38</v>
      </c>
      <c r="H2383">
        <v>7.8</v>
      </c>
      <c r="I2383" t="s">
        <v>27949</v>
      </c>
      <c r="J2383" t="s">
        <v>3409</v>
      </c>
    </row>
    <row r="2384" spans="1:13" x14ac:dyDescent="0.35">
      <c r="A2384" t="s">
        <v>12854</v>
      </c>
      <c r="B2384">
        <v>89</v>
      </c>
      <c r="C2384">
        <v>15000000</v>
      </c>
      <c r="D2384">
        <v>29302097</v>
      </c>
      <c r="E2384" t="s">
        <v>26536</v>
      </c>
      <c r="F2384" t="s">
        <v>37</v>
      </c>
      <c r="G2384" t="s">
        <v>767</v>
      </c>
      <c r="H2384">
        <v>4.5999999999999996</v>
      </c>
      <c r="I2384" t="s">
        <v>1671</v>
      </c>
      <c r="J2384" t="s">
        <v>18089</v>
      </c>
      <c r="K2384" t="s">
        <v>17378</v>
      </c>
      <c r="L2384" t="s">
        <v>19711</v>
      </c>
    </row>
    <row r="2385" spans="1:13" x14ac:dyDescent="0.35">
      <c r="A2385" t="s">
        <v>11881</v>
      </c>
      <c r="B2385">
        <v>111</v>
      </c>
      <c r="C2385">
        <v>15000000</v>
      </c>
      <c r="D2385">
        <v>29106737</v>
      </c>
      <c r="E2385" t="s">
        <v>26537</v>
      </c>
      <c r="F2385" t="s">
        <v>37</v>
      </c>
      <c r="G2385" t="s">
        <v>38</v>
      </c>
      <c r="H2385">
        <v>6</v>
      </c>
      <c r="I2385" t="s">
        <v>1671</v>
      </c>
      <c r="J2385" t="s">
        <v>3409</v>
      </c>
      <c r="K2385" t="s">
        <v>19711</v>
      </c>
    </row>
    <row r="2386" spans="1:13" x14ac:dyDescent="0.35">
      <c r="A2386" t="s">
        <v>12863</v>
      </c>
      <c r="B2386">
        <v>100</v>
      </c>
      <c r="C2386">
        <v>15000000</v>
      </c>
      <c r="D2386">
        <v>28637507</v>
      </c>
      <c r="E2386" t="s">
        <v>26538</v>
      </c>
      <c r="F2386" t="s">
        <v>37</v>
      </c>
      <c r="G2386" t="s">
        <v>56</v>
      </c>
      <c r="H2386">
        <v>7</v>
      </c>
      <c r="I2386" t="s">
        <v>3409</v>
      </c>
      <c r="J2386" t="s">
        <v>6403</v>
      </c>
      <c r="K2386" t="s">
        <v>12332</v>
      </c>
    </row>
    <row r="2387" spans="1:13" x14ac:dyDescent="0.35">
      <c r="A2387" t="s">
        <v>5769</v>
      </c>
      <c r="B2387">
        <v>115</v>
      </c>
      <c r="C2387">
        <v>15000000</v>
      </c>
      <c r="D2387">
        <v>30127963</v>
      </c>
      <c r="E2387" t="s">
        <v>26539</v>
      </c>
      <c r="F2387" t="s">
        <v>37</v>
      </c>
      <c r="G2387" t="s">
        <v>38</v>
      </c>
      <c r="H2387">
        <v>6.7</v>
      </c>
      <c r="I2387" t="s">
        <v>3409</v>
      </c>
      <c r="J2387" t="s">
        <v>18089</v>
      </c>
      <c r="K2387" t="s">
        <v>27948</v>
      </c>
    </row>
    <row r="2388" spans="1:13" x14ac:dyDescent="0.35">
      <c r="A2388" t="s">
        <v>4619</v>
      </c>
      <c r="B2388">
        <v>106</v>
      </c>
      <c r="C2388">
        <v>14000000</v>
      </c>
      <c r="D2388">
        <v>32645546</v>
      </c>
      <c r="E2388" t="s">
        <v>26540</v>
      </c>
      <c r="F2388" t="s">
        <v>37</v>
      </c>
      <c r="G2388" t="s">
        <v>38</v>
      </c>
      <c r="H2388">
        <v>6.4</v>
      </c>
      <c r="I2388" t="s">
        <v>1671</v>
      </c>
      <c r="J2388" t="s">
        <v>3409</v>
      </c>
      <c r="K2388" t="s">
        <v>18089</v>
      </c>
    </row>
    <row r="2389" spans="1:13" x14ac:dyDescent="0.35">
      <c r="A2389" t="s">
        <v>12876</v>
      </c>
      <c r="B2389">
        <v>124</v>
      </c>
      <c r="C2389">
        <v>15000000</v>
      </c>
      <c r="D2389">
        <v>27441122</v>
      </c>
      <c r="E2389" t="s">
        <v>26541</v>
      </c>
      <c r="F2389" t="s">
        <v>37</v>
      </c>
      <c r="G2389" t="s">
        <v>38</v>
      </c>
      <c r="H2389">
        <v>7.2</v>
      </c>
      <c r="I2389" t="s">
        <v>3409</v>
      </c>
      <c r="J2389" t="s">
        <v>19711</v>
      </c>
      <c r="K2389" t="s">
        <v>27948</v>
      </c>
    </row>
    <row r="2390" spans="1:13" x14ac:dyDescent="0.35">
      <c r="A2390" t="s">
        <v>5476</v>
      </c>
      <c r="B2390">
        <v>107</v>
      </c>
      <c r="C2390">
        <v>15000000</v>
      </c>
      <c r="D2390">
        <v>28014536</v>
      </c>
      <c r="E2390" t="s">
        <v>26542</v>
      </c>
      <c r="F2390" t="s">
        <v>37</v>
      </c>
      <c r="G2390" t="s">
        <v>38</v>
      </c>
      <c r="H2390">
        <v>7.4</v>
      </c>
      <c r="I2390" t="s">
        <v>1325</v>
      </c>
      <c r="J2390" t="s">
        <v>1671</v>
      </c>
      <c r="K2390" t="s">
        <v>27949</v>
      </c>
      <c r="L2390" t="s">
        <v>19711</v>
      </c>
      <c r="M2390" t="s">
        <v>10413</v>
      </c>
    </row>
    <row r="2391" spans="1:13" x14ac:dyDescent="0.35">
      <c r="A2391" t="s">
        <v>12884</v>
      </c>
      <c r="B2391">
        <v>99</v>
      </c>
      <c r="C2391">
        <v>15000000</v>
      </c>
      <c r="D2391">
        <v>33860010</v>
      </c>
      <c r="E2391" t="s">
        <v>26543</v>
      </c>
      <c r="F2391" t="s">
        <v>37</v>
      </c>
      <c r="G2391" t="s">
        <v>38</v>
      </c>
      <c r="H2391">
        <v>4.8</v>
      </c>
      <c r="I2391" t="s">
        <v>1671</v>
      </c>
      <c r="J2391" t="s">
        <v>19711</v>
      </c>
    </row>
    <row r="2392" spans="1:13" x14ac:dyDescent="0.35">
      <c r="A2392" t="s">
        <v>12888</v>
      </c>
      <c r="B2392">
        <v>90</v>
      </c>
      <c r="C2392">
        <v>15000000</v>
      </c>
      <c r="D2392">
        <v>26421314</v>
      </c>
      <c r="E2392" t="s">
        <v>26544</v>
      </c>
      <c r="F2392" t="s">
        <v>37</v>
      </c>
      <c r="G2392" t="s">
        <v>38</v>
      </c>
      <c r="H2392">
        <v>4</v>
      </c>
      <c r="I2392" t="s">
        <v>953</v>
      </c>
      <c r="J2392" t="s">
        <v>1266</v>
      </c>
      <c r="K2392" t="s">
        <v>6403</v>
      </c>
      <c r="L2392" t="s">
        <v>27947</v>
      </c>
      <c r="M2392" t="s">
        <v>10413</v>
      </c>
    </row>
    <row r="2393" spans="1:13" x14ac:dyDescent="0.35">
      <c r="A2393" t="s">
        <v>10959</v>
      </c>
      <c r="B2393">
        <v>101</v>
      </c>
      <c r="C2393">
        <v>15000000</v>
      </c>
      <c r="D2393">
        <v>24881000</v>
      </c>
      <c r="E2393" t="s">
        <v>26545</v>
      </c>
      <c r="F2393" t="s">
        <v>37</v>
      </c>
      <c r="G2393" t="s">
        <v>38</v>
      </c>
      <c r="H2393">
        <v>6.2</v>
      </c>
      <c r="I2393" t="s">
        <v>3409</v>
      </c>
      <c r="J2393" t="s">
        <v>1266</v>
      </c>
      <c r="K2393" t="s">
        <v>6403</v>
      </c>
      <c r="L2393" t="s">
        <v>10413</v>
      </c>
    </row>
    <row r="2394" spans="1:13" x14ac:dyDescent="0.35">
      <c r="A2394" t="s">
        <v>4003</v>
      </c>
      <c r="B2394">
        <v>119</v>
      </c>
      <c r="C2394">
        <v>15000000</v>
      </c>
      <c r="D2394">
        <v>23089926</v>
      </c>
      <c r="E2394" t="s">
        <v>26546</v>
      </c>
      <c r="F2394" t="s">
        <v>37</v>
      </c>
      <c r="G2394" t="s">
        <v>56</v>
      </c>
      <c r="H2394">
        <v>7.7</v>
      </c>
      <c r="I2394" t="s">
        <v>3409</v>
      </c>
      <c r="J2394" t="s">
        <v>19711</v>
      </c>
      <c r="K2394" t="s">
        <v>10413</v>
      </c>
    </row>
    <row r="2395" spans="1:13" x14ac:dyDescent="0.35">
      <c r="A2395" t="s">
        <v>12904</v>
      </c>
      <c r="B2395">
        <v>103</v>
      </c>
      <c r="C2395">
        <v>15000000</v>
      </c>
      <c r="D2395">
        <v>26161406</v>
      </c>
      <c r="E2395" t="s">
        <v>26547</v>
      </c>
      <c r="F2395" t="s">
        <v>37</v>
      </c>
      <c r="G2395" t="s">
        <v>38</v>
      </c>
      <c r="H2395">
        <v>6.7</v>
      </c>
      <c r="I2395" t="s">
        <v>953</v>
      </c>
      <c r="J2395" t="s">
        <v>1671</v>
      </c>
      <c r="K2395" t="s">
        <v>18089</v>
      </c>
      <c r="L2395" t="s">
        <v>1266</v>
      </c>
    </row>
    <row r="2396" spans="1:13" x14ac:dyDescent="0.35">
      <c r="A2396" t="s">
        <v>12560</v>
      </c>
      <c r="B2396">
        <v>134</v>
      </c>
      <c r="C2396">
        <v>11500000</v>
      </c>
      <c r="D2396">
        <v>22954968</v>
      </c>
      <c r="E2396" t="s">
        <v>26548</v>
      </c>
      <c r="F2396" t="s">
        <v>37</v>
      </c>
      <c r="G2396" t="s">
        <v>56</v>
      </c>
      <c r="H2396">
        <v>7.9</v>
      </c>
      <c r="I2396" t="s">
        <v>3409</v>
      </c>
      <c r="J2396" t="s">
        <v>19711</v>
      </c>
    </row>
    <row r="2397" spans="1:13" x14ac:dyDescent="0.35">
      <c r="A2397" t="s">
        <v>7076</v>
      </c>
      <c r="B2397">
        <v>155</v>
      </c>
      <c r="C2397">
        <v>15000000</v>
      </c>
      <c r="D2397">
        <v>26384919</v>
      </c>
      <c r="E2397" t="s">
        <v>26549</v>
      </c>
      <c r="F2397" t="s">
        <v>37</v>
      </c>
      <c r="G2397" t="s">
        <v>38</v>
      </c>
      <c r="H2397">
        <v>7.9</v>
      </c>
      <c r="I2397" t="s">
        <v>3409</v>
      </c>
    </row>
    <row r="2398" spans="1:13" x14ac:dyDescent="0.35">
      <c r="A2398" t="s">
        <v>12236</v>
      </c>
      <c r="B2398">
        <v>94</v>
      </c>
      <c r="C2398">
        <v>15000000</v>
      </c>
      <c r="D2398">
        <v>22189039</v>
      </c>
      <c r="E2398" t="s">
        <v>26550</v>
      </c>
      <c r="F2398" t="s">
        <v>37</v>
      </c>
      <c r="G2398" t="s">
        <v>38</v>
      </c>
      <c r="H2398">
        <v>5.5</v>
      </c>
      <c r="I2398" t="s">
        <v>1325</v>
      </c>
      <c r="J2398" t="s">
        <v>27949</v>
      </c>
      <c r="K2398" t="s">
        <v>3409</v>
      </c>
      <c r="L2398" t="s">
        <v>19711</v>
      </c>
      <c r="M2398" t="s">
        <v>10413</v>
      </c>
    </row>
    <row r="2399" spans="1:13" x14ac:dyDescent="0.35">
      <c r="A2399" t="s">
        <v>12923</v>
      </c>
      <c r="B2399">
        <v>95</v>
      </c>
      <c r="C2399">
        <v>15000000</v>
      </c>
      <c r="D2399">
        <v>20998709</v>
      </c>
      <c r="E2399" t="s">
        <v>26551</v>
      </c>
      <c r="F2399" t="s">
        <v>37</v>
      </c>
      <c r="G2399" t="s">
        <v>38</v>
      </c>
      <c r="H2399">
        <v>6.2</v>
      </c>
      <c r="I2399" t="s">
        <v>953</v>
      </c>
      <c r="J2399" t="s">
        <v>3409</v>
      </c>
      <c r="K2399" t="s">
        <v>18089</v>
      </c>
    </row>
    <row r="2400" spans="1:13" x14ac:dyDescent="0.35">
      <c r="A2400" t="s">
        <v>12928</v>
      </c>
      <c r="B2400">
        <v>89</v>
      </c>
      <c r="C2400">
        <v>15000000</v>
      </c>
      <c r="D2400">
        <v>20801344</v>
      </c>
      <c r="E2400" t="s">
        <v>26552</v>
      </c>
      <c r="F2400" t="s">
        <v>37</v>
      </c>
      <c r="G2400" t="s">
        <v>38</v>
      </c>
      <c r="H2400">
        <v>5.0999999999999996</v>
      </c>
      <c r="I2400" t="s">
        <v>6403</v>
      </c>
    </row>
    <row r="2401" spans="1:12" x14ac:dyDescent="0.35">
      <c r="A2401" t="s">
        <v>12932</v>
      </c>
      <c r="B2401">
        <v>97</v>
      </c>
      <c r="C2401">
        <v>14000000</v>
      </c>
      <c r="D2401">
        <v>21468807</v>
      </c>
      <c r="E2401" t="s">
        <v>26553</v>
      </c>
      <c r="F2401" t="s">
        <v>37</v>
      </c>
      <c r="G2401" t="s">
        <v>38</v>
      </c>
      <c r="H2401">
        <v>4.0999999999999996</v>
      </c>
      <c r="I2401" t="s">
        <v>6403</v>
      </c>
      <c r="J2401" t="s">
        <v>27947</v>
      </c>
      <c r="K2401" t="s">
        <v>10413</v>
      </c>
    </row>
    <row r="2402" spans="1:12" x14ac:dyDescent="0.35">
      <c r="A2402" t="s">
        <v>4053</v>
      </c>
      <c r="B2402">
        <v>90</v>
      </c>
      <c r="C2402">
        <v>15000000</v>
      </c>
      <c r="D2402">
        <v>19158074</v>
      </c>
      <c r="E2402" t="s">
        <v>26554</v>
      </c>
      <c r="F2402" t="s">
        <v>37</v>
      </c>
      <c r="G2402" t="s">
        <v>38</v>
      </c>
      <c r="H2402">
        <v>6.7</v>
      </c>
      <c r="I2402" t="s">
        <v>3409</v>
      </c>
      <c r="J2402" t="s">
        <v>18089</v>
      </c>
      <c r="K2402" t="s">
        <v>1266</v>
      </c>
      <c r="L2402" t="s">
        <v>19711</v>
      </c>
    </row>
    <row r="2403" spans="1:12" x14ac:dyDescent="0.35">
      <c r="A2403" t="s">
        <v>12940</v>
      </c>
      <c r="B2403">
        <v>92</v>
      </c>
      <c r="C2403">
        <v>20000000</v>
      </c>
      <c r="D2403">
        <v>18843314</v>
      </c>
      <c r="E2403" t="s">
        <v>26555</v>
      </c>
      <c r="F2403" t="s">
        <v>37</v>
      </c>
      <c r="G2403" t="s">
        <v>38</v>
      </c>
      <c r="H2403">
        <v>4.7</v>
      </c>
      <c r="I2403" t="s">
        <v>1325</v>
      </c>
      <c r="J2403" t="s">
        <v>3409</v>
      </c>
      <c r="K2403" t="s">
        <v>10413</v>
      </c>
    </row>
    <row r="2404" spans="1:12" x14ac:dyDescent="0.35">
      <c r="A2404" t="s">
        <v>12945</v>
      </c>
      <c r="B2404">
        <v>100</v>
      </c>
      <c r="C2404">
        <v>15000000</v>
      </c>
      <c r="D2404">
        <v>20566327</v>
      </c>
      <c r="E2404" t="s">
        <v>26556</v>
      </c>
      <c r="F2404" t="s">
        <v>37</v>
      </c>
      <c r="G2404" t="s">
        <v>38</v>
      </c>
      <c r="H2404">
        <v>6.4</v>
      </c>
      <c r="I2404" t="s">
        <v>1325</v>
      </c>
      <c r="J2404" t="s">
        <v>1671</v>
      </c>
    </row>
    <row r="2405" spans="1:12" x14ac:dyDescent="0.35">
      <c r="A2405" t="s">
        <v>11043</v>
      </c>
      <c r="B2405">
        <v>117</v>
      </c>
      <c r="C2405">
        <v>15000000</v>
      </c>
      <c r="D2405">
        <v>20218921</v>
      </c>
      <c r="E2405" t="s">
        <v>26557</v>
      </c>
      <c r="F2405" t="s">
        <v>37</v>
      </c>
      <c r="G2405" t="s">
        <v>38</v>
      </c>
      <c r="H2405">
        <v>6.3</v>
      </c>
      <c r="I2405" t="s">
        <v>3409</v>
      </c>
      <c r="J2405" t="s">
        <v>17378</v>
      </c>
    </row>
    <row r="2406" spans="1:12" x14ac:dyDescent="0.35">
      <c r="A2406" t="s">
        <v>12954</v>
      </c>
      <c r="B2406">
        <v>84</v>
      </c>
      <c r="C2406">
        <v>15000000</v>
      </c>
      <c r="D2406">
        <v>17411331</v>
      </c>
      <c r="E2406" t="s">
        <v>26558</v>
      </c>
      <c r="F2406" t="s">
        <v>37</v>
      </c>
      <c r="G2406" t="s">
        <v>370</v>
      </c>
      <c r="H2406">
        <v>5.5</v>
      </c>
      <c r="I2406" t="s">
        <v>6403</v>
      </c>
      <c r="J2406" t="s">
        <v>27947</v>
      </c>
      <c r="K2406" t="s">
        <v>12332</v>
      </c>
      <c r="L2406" t="s">
        <v>10413</v>
      </c>
    </row>
    <row r="2407" spans="1:12" x14ac:dyDescent="0.35">
      <c r="A2407" t="s">
        <v>12958</v>
      </c>
      <c r="B2407">
        <v>140</v>
      </c>
      <c r="C2407">
        <v>15000000</v>
      </c>
      <c r="D2407">
        <v>21383298</v>
      </c>
      <c r="E2407" t="s">
        <v>26559</v>
      </c>
      <c r="F2407" t="s">
        <v>37</v>
      </c>
      <c r="G2407" t="s">
        <v>38</v>
      </c>
      <c r="H2407">
        <v>7.3</v>
      </c>
      <c r="I2407" t="s">
        <v>27949</v>
      </c>
      <c r="J2407" t="s">
        <v>3409</v>
      </c>
      <c r="K2407" t="s">
        <v>10413</v>
      </c>
    </row>
    <row r="2408" spans="1:12" x14ac:dyDescent="0.35">
      <c r="A2408" t="s">
        <v>1489</v>
      </c>
      <c r="B2408">
        <v>108</v>
      </c>
      <c r="C2408">
        <v>15000000</v>
      </c>
      <c r="D2408">
        <v>24984868</v>
      </c>
      <c r="E2408" t="s">
        <v>26560</v>
      </c>
      <c r="F2408" t="s">
        <v>37</v>
      </c>
      <c r="G2408" t="s">
        <v>38</v>
      </c>
      <c r="H2408">
        <v>6.3</v>
      </c>
      <c r="I2408" t="s">
        <v>1325</v>
      </c>
      <c r="J2408" t="s">
        <v>27949</v>
      </c>
      <c r="K2408" t="s">
        <v>10413</v>
      </c>
    </row>
    <row r="2409" spans="1:12" x14ac:dyDescent="0.35">
      <c r="A2409" t="s">
        <v>12967</v>
      </c>
      <c r="B2409">
        <v>109</v>
      </c>
      <c r="C2409">
        <v>15000000</v>
      </c>
      <c r="D2409">
        <v>16459004</v>
      </c>
      <c r="E2409" t="s">
        <v>26561</v>
      </c>
      <c r="F2409" t="s">
        <v>37</v>
      </c>
      <c r="G2409" t="s">
        <v>268</v>
      </c>
      <c r="H2409">
        <v>4.9000000000000004</v>
      </c>
      <c r="I2409" t="s">
        <v>3409</v>
      </c>
      <c r="J2409" t="s">
        <v>27947</v>
      </c>
      <c r="K2409" t="s">
        <v>10413</v>
      </c>
    </row>
    <row r="2410" spans="1:12" x14ac:dyDescent="0.35">
      <c r="A2410" t="s">
        <v>2271</v>
      </c>
      <c r="B2410">
        <v>131</v>
      </c>
      <c r="C2410">
        <v>15000000</v>
      </c>
      <c r="D2410">
        <v>15700000</v>
      </c>
      <c r="E2410" t="s">
        <v>26562</v>
      </c>
      <c r="F2410" t="s">
        <v>37</v>
      </c>
      <c r="G2410" t="s">
        <v>38</v>
      </c>
      <c r="H2410">
        <v>7.6</v>
      </c>
      <c r="I2410" t="s">
        <v>3409</v>
      </c>
      <c r="J2410" t="s">
        <v>22704</v>
      </c>
      <c r="K2410" t="s">
        <v>10413</v>
      </c>
      <c r="L2410" t="s">
        <v>25958</v>
      </c>
    </row>
    <row r="2411" spans="1:12" x14ac:dyDescent="0.35">
      <c r="A2411" t="s">
        <v>12976</v>
      </c>
      <c r="B2411">
        <v>114</v>
      </c>
      <c r="C2411">
        <v>15000000</v>
      </c>
      <c r="D2411">
        <v>15100000</v>
      </c>
      <c r="E2411" t="s">
        <v>26563</v>
      </c>
      <c r="F2411" t="s">
        <v>37</v>
      </c>
      <c r="G2411" t="s">
        <v>38</v>
      </c>
      <c r="H2411">
        <v>6</v>
      </c>
      <c r="I2411" t="s">
        <v>1325</v>
      </c>
      <c r="J2411" t="s">
        <v>6403</v>
      </c>
      <c r="K2411" t="s">
        <v>12332</v>
      </c>
      <c r="L2411" t="s">
        <v>10413</v>
      </c>
    </row>
    <row r="2412" spans="1:12" x14ac:dyDescent="0.35">
      <c r="A2412" t="s">
        <v>8702</v>
      </c>
      <c r="B2412">
        <v>97</v>
      </c>
      <c r="C2412">
        <v>15000000</v>
      </c>
      <c r="D2412">
        <v>14938570</v>
      </c>
      <c r="E2412" t="s">
        <v>26564</v>
      </c>
      <c r="F2412" t="s">
        <v>37</v>
      </c>
      <c r="G2412" t="s">
        <v>38</v>
      </c>
      <c r="H2412">
        <v>6.2</v>
      </c>
      <c r="I2412" t="s">
        <v>27949</v>
      </c>
      <c r="J2412" t="s">
        <v>10413</v>
      </c>
    </row>
    <row r="2413" spans="1:12" x14ac:dyDescent="0.35">
      <c r="A2413" t="s">
        <v>10841</v>
      </c>
      <c r="B2413">
        <v>122</v>
      </c>
      <c r="C2413">
        <v>15000000</v>
      </c>
      <c r="D2413">
        <v>17237244</v>
      </c>
      <c r="E2413" t="s">
        <v>26565</v>
      </c>
      <c r="F2413" t="s">
        <v>37</v>
      </c>
      <c r="G2413" t="s">
        <v>56</v>
      </c>
      <c r="H2413">
        <v>6.8</v>
      </c>
      <c r="I2413" t="s">
        <v>27949</v>
      </c>
      <c r="J2413" t="s">
        <v>3409</v>
      </c>
      <c r="K2413" t="s">
        <v>10413</v>
      </c>
    </row>
    <row r="2414" spans="1:12" x14ac:dyDescent="0.35">
      <c r="A2414" t="s">
        <v>12989</v>
      </c>
      <c r="B2414">
        <v>87</v>
      </c>
      <c r="C2414">
        <v>15000000</v>
      </c>
      <c r="D2414">
        <v>14249005</v>
      </c>
      <c r="E2414" t="s">
        <v>26566</v>
      </c>
      <c r="F2414" t="s">
        <v>37</v>
      </c>
      <c r="G2414" t="s">
        <v>38</v>
      </c>
      <c r="H2414">
        <v>4.5</v>
      </c>
      <c r="I2414" t="s">
        <v>1671</v>
      </c>
    </row>
    <row r="2415" spans="1:12" x14ac:dyDescent="0.35">
      <c r="A2415" t="s">
        <v>12993</v>
      </c>
      <c r="B2415">
        <v>85</v>
      </c>
      <c r="C2415">
        <v>15000000</v>
      </c>
      <c r="D2415">
        <v>12701880</v>
      </c>
      <c r="E2415" t="s">
        <v>26567</v>
      </c>
      <c r="F2415" t="s">
        <v>37</v>
      </c>
      <c r="G2415" t="s">
        <v>38</v>
      </c>
      <c r="H2415">
        <v>5.7</v>
      </c>
      <c r="I2415" t="s">
        <v>953</v>
      </c>
      <c r="J2415" t="s">
        <v>11526</v>
      </c>
      <c r="K2415" t="s">
        <v>1671</v>
      </c>
      <c r="L2415" t="s">
        <v>18089</v>
      </c>
    </row>
    <row r="2416" spans="1:12" x14ac:dyDescent="0.35">
      <c r="A2416" t="s">
        <v>13006</v>
      </c>
      <c r="B2416">
        <v>101</v>
      </c>
      <c r="C2416">
        <v>15000000</v>
      </c>
      <c r="D2416">
        <v>12801190</v>
      </c>
      <c r="E2416" t="s">
        <v>26568</v>
      </c>
      <c r="F2416" t="s">
        <v>37</v>
      </c>
      <c r="G2416" t="s">
        <v>38</v>
      </c>
      <c r="H2416">
        <v>4.5999999999999996</v>
      </c>
      <c r="I2416" t="s">
        <v>1325</v>
      </c>
      <c r="J2416" t="s">
        <v>953</v>
      </c>
      <c r="K2416" t="s">
        <v>1266</v>
      </c>
      <c r="L2416" t="s">
        <v>12332</v>
      </c>
    </row>
    <row r="2417" spans="1:12" x14ac:dyDescent="0.35">
      <c r="A2417" t="s">
        <v>13012</v>
      </c>
      <c r="B2417">
        <v>121</v>
      </c>
      <c r="C2417">
        <v>15000000</v>
      </c>
      <c r="D2417">
        <v>12549485</v>
      </c>
      <c r="E2417" t="s">
        <v>26569</v>
      </c>
      <c r="F2417" t="s">
        <v>37</v>
      </c>
      <c r="G2417" t="s">
        <v>38</v>
      </c>
      <c r="H2417">
        <v>6.2</v>
      </c>
      <c r="I2417" t="s">
        <v>27949</v>
      </c>
      <c r="J2417" t="s">
        <v>3409</v>
      </c>
      <c r="K2417" t="s">
        <v>17378</v>
      </c>
      <c r="L2417" t="s">
        <v>19711</v>
      </c>
    </row>
    <row r="2418" spans="1:12" x14ac:dyDescent="0.35">
      <c r="A2418" t="s">
        <v>13017</v>
      </c>
      <c r="B2418">
        <v>107</v>
      </c>
      <c r="C2418">
        <v>15000000</v>
      </c>
      <c r="D2418">
        <v>13766014</v>
      </c>
      <c r="E2418" t="s">
        <v>26570</v>
      </c>
      <c r="F2418" t="s">
        <v>37</v>
      </c>
      <c r="G2418" t="s">
        <v>38</v>
      </c>
      <c r="H2418">
        <v>7</v>
      </c>
      <c r="I2418" t="s">
        <v>3409</v>
      </c>
      <c r="J2418" t="s">
        <v>19711</v>
      </c>
    </row>
    <row r="2419" spans="1:12" x14ac:dyDescent="0.35">
      <c r="A2419" t="s">
        <v>13021</v>
      </c>
      <c r="B2419">
        <v>111</v>
      </c>
      <c r="C2419">
        <v>15000000</v>
      </c>
      <c r="D2419">
        <v>13034417</v>
      </c>
      <c r="E2419" t="s">
        <v>26571</v>
      </c>
      <c r="F2419" t="s">
        <v>37</v>
      </c>
      <c r="G2419" t="s">
        <v>38</v>
      </c>
      <c r="H2419">
        <v>6.9</v>
      </c>
      <c r="I2419" t="s">
        <v>3409</v>
      </c>
      <c r="J2419" t="s">
        <v>27948</v>
      </c>
    </row>
    <row r="2420" spans="1:12" x14ac:dyDescent="0.35">
      <c r="A2420" t="s">
        <v>13030</v>
      </c>
      <c r="B2420">
        <v>97</v>
      </c>
      <c r="C2420">
        <v>15000000</v>
      </c>
      <c r="D2420">
        <v>12212417</v>
      </c>
      <c r="E2420" t="s">
        <v>26572</v>
      </c>
      <c r="F2420" t="s">
        <v>37</v>
      </c>
      <c r="G2420" t="s">
        <v>38</v>
      </c>
      <c r="H2420">
        <v>6.7</v>
      </c>
      <c r="I2420" t="s">
        <v>27949</v>
      </c>
      <c r="J2420" t="s">
        <v>10413</v>
      </c>
    </row>
    <row r="2421" spans="1:12" x14ac:dyDescent="0.35">
      <c r="A2421" t="s">
        <v>2968</v>
      </c>
      <c r="B2421">
        <v>97</v>
      </c>
      <c r="C2421">
        <v>15000000</v>
      </c>
      <c r="D2421">
        <v>11614236</v>
      </c>
      <c r="E2421" t="s">
        <v>26573</v>
      </c>
      <c r="F2421" t="s">
        <v>37</v>
      </c>
      <c r="G2421" t="s">
        <v>38</v>
      </c>
      <c r="H2421">
        <v>5.6</v>
      </c>
      <c r="I2421" t="s">
        <v>1671</v>
      </c>
    </row>
    <row r="2422" spans="1:12" x14ac:dyDescent="0.35">
      <c r="A2422" t="s">
        <v>6704</v>
      </c>
      <c r="B2422">
        <v>125</v>
      </c>
      <c r="C2422">
        <v>20000000</v>
      </c>
      <c r="D2422">
        <v>13337299</v>
      </c>
      <c r="E2422" t="s">
        <v>26574</v>
      </c>
      <c r="F2422" t="s">
        <v>37</v>
      </c>
      <c r="G2422" t="s">
        <v>38</v>
      </c>
      <c r="H2422">
        <v>6.6</v>
      </c>
      <c r="I2422" t="s">
        <v>13307</v>
      </c>
      <c r="J2422" t="s">
        <v>3409</v>
      </c>
      <c r="K2422" t="s">
        <v>17378</v>
      </c>
      <c r="L2422" t="s">
        <v>17378</v>
      </c>
    </row>
    <row r="2423" spans="1:12" x14ac:dyDescent="0.35">
      <c r="A2423" t="s">
        <v>4003</v>
      </c>
      <c r="B2423">
        <v>124</v>
      </c>
      <c r="C2423">
        <v>15000000</v>
      </c>
      <c r="D2423">
        <v>10763469</v>
      </c>
      <c r="E2423" t="s">
        <v>26575</v>
      </c>
      <c r="F2423" t="s">
        <v>37</v>
      </c>
      <c r="G2423" t="s">
        <v>38</v>
      </c>
      <c r="H2423">
        <v>6.4</v>
      </c>
      <c r="I2423" t="s">
        <v>1671</v>
      </c>
      <c r="J2423" t="s">
        <v>3409</v>
      </c>
      <c r="K2423" t="s">
        <v>19711</v>
      </c>
    </row>
    <row r="2424" spans="1:12" x14ac:dyDescent="0.35">
      <c r="A2424" t="s">
        <v>13045</v>
      </c>
      <c r="B2424">
        <v>76</v>
      </c>
      <c r="C2424">
        <v>15000000</v>
      </c>
      <c r="D2424">
        <v>11144518</v>
      </c>
      <c r="E2424" t="s">
        <v>26576</v>
      </c>
      <c r="F2424" t="s">
        <v>37</v>
      </c>
      <c r="G2424" t="s">
        <v>268</v>
      </c>
      <c r="H2424">
        <v>2.8</v>
      </c>
      <c r="I2424" t="s">
        <v>953</v>
      </c>
      <c r="J2424" t="s">
        <v>18089</v>
      </c>
    </row>
    <row r="2425" spans="1:12" x14ac:dyDescent="0.35">
      <c r="A2425" t="s">
        <v>1729</v>
      </c>
      <c r="B2425">
        <v>107</v>
      </c>
      <c r="C2425">
        <v>15000000</v>
      </c>
      <c r="D2425">
        <v>15608545</v>
      </c>
      <c r="E2425" t="s">
        <v>26577</v>
      </c>
      <c r="F2425" t="s">
        <v>37</v>
      </c>
      <c r="G2425" t="s">
        <v>38</v>
      </c>
      <c r="H2425">
        <v>5.4</v>
      </c>
      <c r="I2425" t="s">
        <v>1325</v>
      </c>
    </row>
    <row r="2426" spans="1:12" x14ac:dyDescent="0.35">
      <c r="A2426" t="s">
        <v>1007</v>
      </c>
      <c r="B2426">
        <v>91</v>
      </c>
      <c r="C2426">
        <v>15000000</v>
      </c>
      <c r="D2426">
        <v>10443316</v>
      </c>
      <c r="E2426" t="s">
        <v>26578</v>
      </c>
      <c r="F2426" t="s">
        <v>37</v>
      </c>
      <c r="G2426" t="s">
        <v>38</v>
      </c>
      <c r="H2426">
        <v>5</v>
      </c>
      <c r="I2426" t="s">
        <v>1671</v>
      </c>
      <c r="J2426" t="s">
        <v>3409</v>
      </c>
      <c r="K2426" t="s">
        <v>19711</v>
      </c>
    </row>
    <row r="2427" spans="1:12" x14ac:dyDescent="0.35">
      <c r="A2427" t="s">
        <v>13058</v>
      </c>
      <c r="B2427">
        <v>96</v>
      </c>
      <c r="C2427">
        <v>15000000</v>
      </c>
      <c r="D2427">
        <v>10494147</v>
      </c>
      <c r="E2427" t="s">
        <v>26579</v>
      </c>
      <c r="F2427" t="s">
        <v>37</v>
      </c>
      <c r="G2427" t="s">
        <v>38</v>
      </c>
      <c r="H2427">
        <v>5.0999999999999996</v>
      </c>
      <c r="I2427" t="s">
        <v>3409</v>
      </c>
      <c r="J2427" t="s">
        <v>19711</v>
      </c>
    </row>
    <row r="2428" spans="1:12" x14ac:dyDescent="0.35">
      <c r="A2428" t="s">
        <v>2791</v>
      </c>
      <c r="B2428">
        <v>142</v>
      </c>
      <c r="C2428">
        <v>15000000</v>
      </c>
      <c r="D2428">
        <v>9929000</v>
      </c>
      <c r="E2428" t="s">
        <v>16841</v>
      </c>
      <c r="F2428" t="s">
        <v>37</v>
      </c>
      <c r="G2428" t="s">
        <v>56</v>
      </c>
      <c r="H2428">
        <v>8</v>
      </c>
      <c r="I2428" t="s">
        <v>3409</v>
      </c>
      <c r="J2428" t="s">
        <v>12332</v>
      </c>
    </row>
    <row r="2429" spans="1:12" x14ac:dyDescent="0.35">
      <c r="A2429" t="s">
        <v>11835</v>
      </c>
      <c r="B2429">
        <v>103</v>
      </c>
      <c r="C2429">
        <v>15000000</v>
      </c>
      <c r="D2429">
        <v>10411980</v>
      </c>
      <c r="E2429" t="s">
        <v>26580</v>
      </c>
      <c r="F2429" t="s">
        <v>37</v>
      </c>
      <c r="G2429" t="s">
        <v>38</v>
      </c>
      <c r="H2429">
        <v>5.9</v>
      </c>
      <c r="I2429" t="s">
        <v>18089</v>
      </c>
      <c r="J2429" t="s">
        <v>17378</v>
      </c>
      <c r="K2429" t="s">
        <v>19711</v>
      </c>
    </row>
    <row r="2430" spans="1:12" x14ac:dyDescent="0.35">
      <c r="A2430" t="s">
        <v>4260</v>
      </c>
      <c r="B2430">
        <v>117</v>
      </c>
      <c r="C2430">
        <v>15000000</v>
      </c>
      <c r="D2430">
        <v>17439163</v>
      </c>
      <c r="E2430" t="s">
        <v>26581</v>
      </c>
      <c r="F2430" t="s">
        <v>37</v>
      </c>
      <c r="G2430" t="s">
        <v>38</v>
      </c>
      <c r="H2430">
        <v>8.1999999999999993</v>
      </c>
      <c r="I2430" t="s">
        <v>1671</v>
      </c>
      <c r="J2430" t="s">
        <v>27949</v>
      </c>
    </row>
    <row r="2431" spans="1:12" x14ac:dyDescent="0.35">
      <c r="A2431" t="s">
        <v>13078</v>
      </c>
      <c r="B2431">
        <v>116</v>
      </c>
      <c r="C2431">
        <v>15000000</v>
      </c>
      <c r="D2431">
        <v>9396487</v>
      </c>
      <c r="E2431" t="s">
        <v>26582</v>
      </c>
      <c r="F2431" t="s">
        <v>37</v>
      </c>
      <c r="G2431" t="s">
        <v>38</v>
      </c>
      <c r="H2431">
        <v>7</v>
      </c>
      <c r="I2431" t="s">
        <v>3409</v>
      </c>
      <c r="J2431" t="s">
        <v>17378</v>
      </c>
    </row>
    <row r="2432" spans="1:12" x14ac:dyDescent="0.35">
      <c r="A2432" t="s">
        <v>3159</v>
      </c>
      <c r="B2432">
        <v>118</v>
      </c>
      <c r="C2432">
        <v>15000000</v>
      </c>
      <c r="D2432">
        <v>9059588</v>
      </c>
      <c r="E2432" t="s">
        <v>26583</v>
      </c>
      <c r="F2432" t="s">
        <v>37</v>
      </c>
      <c r="G2432" t="s">
        <v>38</v>
      </c>
      <c r="H2432">
        <v>6.6</v>
      </c>
      <c r="I2432" t="s">
        <v>27949</v>
      </c>
      <c r="J2432" t="s">
        <v>3409</v>
      </c>
      <c r="K2432" t="s">
        <v>19711</v>
      </c>
      <c r="L2432" t="s">
        <v>10413</v>
      </c>
    </row>
    <row r="2433" spans="1:13" x14ac:dyDescent="0.35">
      <c r="A2433" t="s">
        <v>9430</v>
      </c>
      <c r="B2433">
        <v>108</v>
      </c>
      <c r="C2433">
        <v>16000000</v>
      </c>
      <c r="D2433">
        <v>9172810</v>
      </c>
      <c r="E2433" t="s">
        <v>26584</v>
      </c>
      <c r="F2433" t="s">
        <v>37</v>
      </c>
      <c r="G2433" t="s">
        <v>38</v>
      </c>
      <c r="H2433">
        <v>6.7</v>
      </c>
      <c r="I2433" t="s">
        <v>13307</v>
      </c>
      <c r="J2433" t="s">
        <v>3409</v>
      </c>
      <c r="K2433" t="s">
        <v>22704</v>
      </c>
      <c r="L2433" t="s">
        <v>10413</v>
      </c>
      <c r="M2433" t="s">
        <v>25958</v>
      </c>
    </row>
    <row r="2434" spans="1:13" x14ac:dyDescent="0.35">
      <c r="A2434" t="s">
        <v>13092</v>
      </c>
      <c r="B2434">
        <v>94</v>
      </c>
      <c r="C2434">
        <v>15000000</v>
      </c>
      <c r="D2434">
        <v>8735529</v>
      </c>
      <c r="E2434" t="s">
        <v>26585</v>
      </c>
      <c r="F2434" t="s">
        <v>37</v>
      </c>
      <c r="G2434" t="s">
        <v>38</v>
      </c>
      <c r="H2434">
        <v>5.5</v>
      </c>
      <c r="I2434" t="s">
        <v>1671</v>
      </c>
      <c r="J2434" t="s">
        <v>3409</v>
      </c>
      <c r="K2434" t="s">
        <v>19711</v>
      </c>
    </row>
    <row r="2435" spans="1:13" x14ac:dyDescent="0.35">
      <c r="A2435" t="s">
        <v>13097</v>
      </c>
      <c r="B2435">
        <v>97</v>
      </c>
      <c r="C2435">
        <v>20000000</v>
      </c>
      <c r="D2435">
        <v>8586376</v>
      </c>
      <c r="E2435" t="s">
        <v>26586</v>
      </c>
      <c r="F2435" t="s">
        <v>37</v>
      </c>
      <c r="G2435" t="s">
        <v>38</v>
      </c>
      <c r="H2435">
        <v>4.9000000000000004</v>
      </c>
      <c r="I2435" t="s">
        <v>1671</v>
      </c>
    </row>
    <row r="2436" spans="1:13" x14ac:dyDescent="0.35">
      <c r="A2436" t="s">
        <v>5990</v>
      </c>
      <c r="B2436">
        <v>97</v>
      </c>
      <c r="C2436">
        <v>15000000</v>
      </c>
      <c r="D2436">
        <v>8378141</v>
      </c>
      <c r="E2436" t="s">
        <v>26587</v>
      </c>
      <c r="F2436" t="s">
        <v>37</v>
      </c>
      <c r="G2436" t="s">
        <v>56</v>
      </c>
      <c r="H2436">
        <v>6.9</v>
      </c>
      <c r="I2436" t="s">
        <v>1671</v>
      </c>
      <c r="J2436" t="s">
        <v>3409</v>
      </c>
      <c r="K2436" t="s">
        <v>19711</v>
      </c>
    </row>
    <row r="2437" spans="1:13" x14ac:dyDescent="0.35">
      <c r="A2437" t="s">
        <v>13109</v>
      </c>
      <c r="B2437">
        <v>91</v>
      </c>
      <c r="C2437">
        <v>15000000</v>
      </c>
      <c r="D2437">
        <v>8080116</v>
      </c>
      <c r="E2437" t="s">
        <v>26588</v>
      </c>
      <c r="F2437" t="s">
        <v>37</v>
      </c>
      <c r="G2437" t="s">
        <v>38</v>
      </c>
      <c r="H2437">
        <v>5.6</v>
      </c>
      <c r="I2437" t="s">
        <v>953</v>
      </c>
      <c r="J2437" t="s">
        <v>1671</v>
      </c>
      <c r="K2437" t="s">
        <v>18089</v>
      </c>
    </row>
    <row r="2438" spans="1:13" x14ac:dyDescent="0.35">
      <c r="A2438" t="s">
        <v>13113</v>
      </c>
      <c r="B2438">
        <v>107</v>
      </c>
      <c r="C2438">
        <v>15000000</v>
      </c>
      <c r="D2438">
        <v>7757130</v>
      </c>
      <c r="E2438" t="s">
        <v>26589</v>
      </c>
      <c r="F2438" t="s">
        <v>37</v>
      </c>
      <c r="G2438" t="s">
        <v>56</v>
      </c>
      <c r="H2438">
        <v>8</v>
      </c>
      <c r="I2438" t="s">
        <v>1671</v>
      </c>
      <c r="J2438" t="s">
        <v>27949</v>
      </c>
      <c r="K2438" t="s">
        <v>3409</v>
      </c>
    </row>
    <row r="2439" spans="1:13" x14ac:dyDescent="0.35">
      <c r="A2439" t="s">
        <v>13120</v>
      </c>
      <c r="B2439">
        <v>95</v>
      </c>
      <c r="C2439">
        <v>15000000</v>
      </c>
      <c r="D2439">
        <v>9123834</v>
      </c>
      <c r="E2439" t="s">
        <v>26590</v>
      </c>
      <c r="F2439" t="s">
        <v>37</v>
      </c>
      <c r="G2439" t="s">
        <v>38</v>
      </c>
      <c r="H2439">
        <v>5.3</v>
      </c>
      <c r="I2439" t="s">
        <v>1671</v>
      </c>
      <c r="J2439" t="s">
        <v>19711</v>
      </c>
    </row>
    <row r="2440" spans="1:13" x14ac:dyDescent="0.35">
      <c r="A2440" t="s">
        <v>13125</v>
      </c>
      <c r="B2440">
        <v>102</v>
      </c>
      <c r="C2440">
        <v>15000000</v>
      </c>
      <c r="D2440">
        <v>6409206</v>
      </c>
      <c r="E2440" t="s">
        <v>26591</v>
      </c>
      <c r="F2440" t="s">
        <v>37</v>
      </c>
      <c r="G2440" t="s">
        <v>38</v>
      </c>
      <c r="H2440">
        <v>6.2</v>
      </c>
      <c r="I2440" t="s">
        <v>1671</v>
      </c>
      <c r="J2440" t="s">
        <v>17378</v>
      </c>
    </row>
    <row r="2441" spans="1:13" x14ac:dyDescent="0.35">
      <c r="A2441" t="s">
        <v>13129</v>
      </c>
      <c r="B2441">
        <v>88</v>
      </c>
      <c r="C2441">
        <v>15000000</v>
      </c>
      <c r="D2441">
        <v>6373693</v>
      </c>
      <c r="E2441" t="s">
        <v>26592</v>
      </c>
      <c r="F2441" t="s">
        <v>37</v>
      </c>
      <c r="G2441" t="s">
        <v>38</v>
      </c>
      <c r="H2441">
        <v>5.3</v>
      </c>
      <c r="I2441" t="s">
        <v>1671</v>
      </c>
      <c r="J2441" t="s">
        <v>19711</v>
      </c>
    </row>
    <row r="2442" spans="1:13" x14ac:dyDescent="0.35">
      <c r="A2442" t="s">
        <v>6051</v>
      </c>
      <c r="B2442">
        <v>106</v>
      </c>
      <c r="C2442">
        <v>15000000</v>
      </c>
      <c r="D2442">
        <v>7556708</v>
      </c>
      <c r="E2442" t="s">
        <v>26593</v>
      </c>
      <c r="F2442" t="s">
        <v>37</v>
      </c>
      <c r="G2442" t="s">
        <v>38</v>
      </c>
      <c r="H2442">
        <v>6.6</v>
      </c>
      <c r="I2442" t="s">
        <v>3409</v>
      </c>
    </row>
    <row r="2443" spans="1:13" x14ac:dyDescent="0.35">
      <c r="A2443" t="s">
        <v>4003</v>
      </c>
      <c r="B2443">
        <v>92</v>
      </c>
      <c r="C2443">
        <v>15000000</v>
      </c>
      <c r="D2443">
        <v>5306447</v>
      </c>
      <c r="E2443" t="s">
        <v>26594</v>
      </c>
      <c r="F2443" t="s">
        <v>37</v>
      </c>
      <c r="G2443" t="s">
        <v>38</v>
      </c>
      <c r="H2443">
        <v>7.2</v>
      </c>
      <c r="I2443" t="s">
        <v>1671</v>
      </c>
      <c r="J2443" t="s">
        <v>19711</v>
      </c>
    </row>
    <row r="2444" spans="1:13" x14ac:dyDescent="0.35">
      <c r="A2444" t="s">
        <v>13140</v>
      </c>
      <c r="B2444">
        <v>105</v>
      </c>
      <c r="C2444">
        <v>15000000</v>
      </c>
      <c r="D2444">
        <v>5217498</v>
      </c>
      <c r="E2444" t="s">
        <v>26595</v>
      </c>
      <c r="F2444" t="s">
        <v>37</v>
      </c>
      <c r="G2444" t="s">
        <v>38</v>
      </c>
      <c r="H2444">
        <v>4.5999999999999996</v>
      </c>
      <c r="I2444" t="s">
        <v>3409</v>
      </c>
      <c r="J2444" t="s">
        <v>27947</v>
      </c>
      <c r="K2444" t="s">
        <v>10413</v>
      </c>
    </row>
    <row r="2445" spans="1:13" x14ac:dyDescent="0.35">
      <c r="A2445" t="s">
        <v>12602</v>
      </c>
      <c r="B2445">
        <v>107</v>
      </c>
      <c r="C2445">
        <v>15000000</v>
      </c>
      <c r="D2445">
        <v>5023275</v>
      </c>
      <c r="E2445" t="s">
        <v>26596</v>
      </c>
      <c r="F2445" t="s">
        <v>37</v>
      </c>
      <c r="G2445" t="s">
        <v>1465</v>
      </c>
      <c r="H2445">
        <v>7.5</v>
      </c>
      <c r="I2445" t="s">
        <v>953</v>
      </c>
      <c r="J2445" t="s">
        <v>27949</v>
      </c>
      <c r="K2445" t="s">
        <v>3409</v>
      </c>
      <c r="L2445" t="s">
        <v>27947</v>
      </c>
      <c r="M2445" t="s">
        <v>15011</v>
      </c>
    </row>
    <row r="2446" spans="1:13" x14ac:dyDescent="0.35">
      <c r="A2446" t="s">
        <v>13149</v>
      </c>
      <c r="B2446">
        <v>120</v>
      </c>
      <c r="C2446">
        <v>15000000</v>
      </c>
      <c r="D2446">
        <v>4956401</v>
      </c>
      <c r="E2446" t="s">
        <v>26597</v>
      </c>
      <c r="F2446" t="s">
        <v>37</v>
      </c>
      <c r="G2446" t="s">
        <v>1465</v>
      </c>
      <c r="H2446">
        <v>6.5</v>
      </c>
      <c r="I2446" t="s">
        <v>3409</v>
      </c>
      <c r="J2446" t="s">
        <v>25958</v>
      </c>
    </row>
    <row r="2447" spans="1:13" x14ac:dyDescent="0.35">
      <c r="A2447" t="s">
        <v>249</v>
      </c>
      <c r="B2447">
        <v>103</v>
      </c>
      <c r="C2447">
        <v>15000000</v>
      </c>
      <c r="D2447">
        <v>4235837</v>
      </c>
      <c r="E2447" t="s">
        <v>26598</v>
      </c>
      <c r="F2447" t="s">
        <v>37</v>
      </c>
      <c r="G2447" t="s">
        <v>38</v>
      </c>
      <c r="H2447">
        <v>7.6</v>
      </c>
      <c r="I2447" t="s">
        <v>1671</v>
      </c>
      <c r="J2447" t="s">
        <v>27949</v>
      </c>
      <c r="K2447" t="s">
        <v>27947</v>
      </c>
    </row>
    <row r="2448" spans="1:13" x14ac:dyDescent="0.35">
      <c r="A2448" t="s">
        <v>13157</v>
      </c>
      <c r="B2448">
        <v>92</v>
      </c>
      <c r="C2448">
        <v>20000000</v>
      </c>
      <c r="D2448">
        <v>4002955</v>
      </c>
      <c r="E2448" t="s">
        <v>26599</v>
      </c>
      <c r="F2448" t="s">
        <v>37</v>
      </c>
      <c r="G2448" t="s">
        <v>38</v>
      </c>
      <c r="H2448">
        <v>6.2</v>
      </c>
      <c r="I2448" t="s">
        <v>1671</v>
      </c>
      <c r="J2448" t="s">
        <v>1266</v>
      </c>
      <c r="K2448" t="s">
        <v>6403</v>
      </c>
      <c r="L2448" t="s">
        <v>10413</v>
      </c>
    </row>
    <row r="2449" spans="1:13" x14ac:dyDescent="0.35">
      <c r="A2449" t="s">
        <v>5877</v>
      </c>
      <c r="B2449">
        <v>147</v>
      </c>
      <c r="C2449">
        <v>15000000</v>
      </c>
      <c r="D2449">
        <v>7219578</v>
      </c>
      <c r="E2449" t="s">
        <v>26600</v>
      </c>
      <c r="F2449" t="s">
        <v>37</v>
      </c>
      <c r="G2449" t="s">
        <v>1465</v>
      </c>
      <c r="H2449">
        <v>8</v>
      </c>
      <c r="I2449" t="s">
        <v>3409</v>
      </c>
      <c r="J2449" t="s">
        <v>27947</v>
      </c>
      <c r="K2449" t="s">
        <v>10413</v>
      </c>
    </row>
    <row r="2450" spans="1:13" x14ac:dyDescent="0.35">
      <c r="A2450" t="s">
        <v>4003</v>
      </c>
      <c r="B2450">
        <v>98</v>
      </c>
      <c r="C2450">
        <v>22000000</v>
      </c>
      <c r="D2450">
        <v>3247816</v>
      </c>
      <c r="E2450" t="s">
        <v>26601</v>
      </c>
      <c r="F2450" t="s">
        <v>37</v>
      </c>
      <c r="G2450" t="s">
        <v>38</v>
      </c>
      <c r="H2450">
        <v>6.3</v>
      </c>
      <c r="I2450" t="s">
        <v>1671</v>
      </c>
      <c r="J2450" t="s">
        <v>3409</v>
      </c>
      <c r="K2450" t="s">
        <v>19711</v>
      </c>
    </row>
    <row r="2451" spans="1:13" x14ac:dyDescent="0.35">
      <c r="A2451" t="s">
        <v>13173</v>
      </c>
      <c r="B2451">
        <v>103</v>
      </c>
      <c r="C2451">
        <v>15000000</v>
      </c>
      <c r="D2451">
        <v>2412045</v>
      </c>
      <c r="E2451" t="s">
        <v>26602</v>
      </c>
      <c r="F2451" t="s">
        <v>37</v>
      </c>
      <c r="G2451" t="s">
        <v>56</v>
      </c>
      <c r="H2451">
        <v>7.2</v>
      </c>
      <c r="I2451" t="s">
        <v>3409</v>
      </c>
      <c r="J2451" t="s">
        <v>19711</v>
      </c>
      <c r="K2451" t="s">
        <v>12332</v>
      </c>
    </row>
    <row r="2452" spans="1:13" x14ac:dyDescent="0.35">
      <c r="A2452" t="s">
        <v>13181</v>
      </c>
      <c r="B2452">
        <v>111</v>
      </c>
      <c r="C2452">
        <v>15000000</v>
      </c>
      <c r="D2452">
        <v>2203641</v>
      </c>
      <c r="E2452" t="s">
        <v>26603</v>
      </c>
      <c r="F2452" t="s">
        <v>37</v>
      </c>
      <c r="G2452" t="s">
        <v>3571</v>
      </c>
      <c r="H2452">
        <v>6.7</v>
      </c>
      <c r="I2452" t="s">
        <v>27949</v>
      </c>
      <c r="J2452" t="s">
        <v>3409</v>
      </c>
      <c r="K2452" t="s">
        <v>27947</v>
      </c>
      <c r="L2452" t="s">
        <v>10413</v>
      </c>
    </row>
    <row r="2453" spans="1:13" x14ac:dyDescent="0.35">
      <c r="A2453" t="s">
        <v>13186</v>
      </c>
      <c r="B2453">
        <v>98</v>
      </c>
      <c r="C2453">
        <v>15000000</v>
      </c>
      <c r="D2453">
        <v>1953732</v>
      </c>
      <c r="E2453" t="s">
        <v>26604</v>
      </c>
      <c r="F2453" t="s">
        <v>37</v>
      </c>
      <c r="G2453" t="s">
        <v>38</v>
      </c>
      <c r="H2453">
        <v>5.3</v>
      </c>
      <c r="I2453" t="s">
        <v>953</v>
      </c>
      <c r="J2453" t="s">
        <v>3409</v>
      </c>
      <c r="K2453" t="s">
        <v>1266</v>
      </c>
    </row>
    <row r="2454" spans="1:13" x14ac:dyDescent="0.35">
      <c r="A2454" t="s">
        <v>13191</v>
      </c>
      <c r="B2454">
        <v>111</v>
      </c>
      <c r="C2454">
        <v>15000000</v>
      </c>
      <c r="D2454">
        <v>1954202</v>
      </c>
      <c r="E2454" t="s">
        <v>26605</v>
      </c>
      <c r="F2454" t="s">
        <v>37</v>
      </c>
      <c r="G2454" t="s">
        <v>38</v>
      </c>
      <c r="H2454">
        <v>6.3</v>
      </c>
      <c r="I2454" t="s">
        <v>1671</v>
      </c>
      <c r="J2454" t="s">
        <v>27949</v>
      </c>
      <c r="K2454" t="s">
        <v>3409</v>
      </c>
    </row>
    <row r="2455" spans="1:13" x14ac:dyDescent="0.35">
      <c r="A2455" t="s">
        <v>12018</v>
      </c>
      <c r="B2455">
        <v>111</v>
      </c>
      <c r="C2455">
        <v>15000000</v>
      </c>
      <c r="D2455">
        <v>1294640</v>
      </c>
      <c r="E2455" t="s">
        <v>26606</v>
      </c>
      <c r="F2455" t="s">
        <v>37</v>
      </c>
      <c r="G2455" t="s">
        <v>38</v>
      </c>
      <c r="H2455">
        <v>6.5</v>
      </c>
      <c r="I2455" t="s">
        <v>27949</v>
      </c>
      <c r="J2455" t="s">
        <v>3409</v>
      </c>
      <c r="K2455" t="s">
        <v>6403</v>
      </c>
      <c r="L2455" t="s">
        <v>10413</v>
      </c>
    </row>
    <row r="2456" spans="1:13" x14ac:dyDescent="0.35">
      <c r="A2456" t="s">
        <v>13209</v>
      </c>
      <c r="B2456">
        <v>145</v>
      </c>
      <c r="C2456">
        <v>6000000</v>
      </c>
      <c r="D2456">
        <v>26435</v>
      </c>
      <c r="E2456" t="s">
        <v>26607</v>
      </c>
      <c r="F2456" t="s">
        <v>8731</v>
      </c>
      <c r="G2456" t="s">
        <v>767</v>
      </c>
      <c r="H2456">
        <v>8.3000000000000007</v>
      </c>
      <c r="I2456" t="s">
        <v>3409</v>
      </c>
      <c r="J2456" t="s">
        <v>12332</v>
      </c>
    </row>
    <row r="2457" spans="1:13" x14ac:dyDescent="0.35">
      <c r="A2457" t="s">
        <v>4965</v>
      </c>
      <c r="B2457">
        <v>84</v>
      </c>
      <c r="C2457">
        <v>12000000</v>
      </c>
      <c r="D2457">
        <v>1197786</v>
      </c>
      <c r="E2457" t="s">
        <v>26608</v>
      </c>
      <c r="F2457" t="s">
        <v>1464</v>
      </c>
      <c r="G2457" t="s">
        <v>1465</v>
      </c>
      <c r="H2457">
        <v>7.2</v>
      </c>
      <c r="I2457" t="s">
        <v>1325</v>
      </c>
      <c r="J2457" t="s">
        <v>27949</v>
      </c>
      <c r="K2457" t="s">
        <v>10413</v>
      </c>
    </row>
    <row r="2458" spans="1:13" x14ac:dyDescent="0.35">
      <c r="A2458" t="s">
        <v>5164</v>
      </c>
      <c r="B2458">
        <v>115</v>
      </c>
      <c r="C2458">
        <v>7000000</v>
      </c>
      <c r="D2458">
        <v>529766</v>
      </c>
      <c r="E2458" t="s">
        <v>26609</v>
      </c>
      <c r="F2458" t="s">
        <v>37</v>
      </c>
      <c r="G2458" t="s">
        <v>38</v>
      </c>
      <c r="H2458">
        <v>6.8</v>
      </c>
      <c r="I2458" t="s">
        <v>27949</v>
      </c>
      <c r="J2458" t="s">
        <v>3409</v>
      </c>
    </row>
    <row r="2459" spans="1:13" x14ac:dyDescent="0.35">
      <c r="A2459" t="s">
        <v>13223</v>
      </c>
      <c r="B2459">
        <v>105</v>
      </c>
      <c r="C2459">
        <v>15000000</v>
      </c>
      <c r="D2459">
        <v>613556</v>
      </c>
      <c r="E2459" t="s">
        <v>26610</v>
      </c>
      <c r="F2459" t="s">
        <v>1946</v>
      </c>
      <c r="G2459" t="s">
        <v>12666</v>
      </c>
      <c r="H2459">
        <v>6.4</v>
      </c>
      <c r="I2459" t="s">
        <v>1325</v>
      </c>
      <c r="J2459" t="s">
        <v>3409</v>
      </c>
    </row>
    <row r="2460" spans="1:13" x14ac:dyDescent="0.35">
      <c r="A2460" t="s">
        <v>12044</v>
      </c>
      <c r="B2460">
        <v>98</v>
      </c>
      <c r="C2460">
        <v>15000000</v>
      </c>
      <c r="D2460">
        <v>353743</v>
      </c>
      <c r="E2460" t="s">
        <v>26611</v>
      </c>
      <c r="F2460" t="s">
        <v>37</v>
      </c>
      <c r="G2460" t="s">
        <v>56</v>
      </c>
      <c r="H2460">
        <v>6.9</v>
      </c>
      <c r="I2460" t="s">
        <v>1671</v>
      </c>
      <c r="J2460" t="s">
        <v>27949</v>
      </c>
      <c r="K2460" t="s">
        <v>3409</v>
      </c>
      <c r="L2460" t="s">
        <v>10413</v>
      </c>
      <c r="M2460" t="s">
        <v>25958</v>
      </c>
    </row>
    <row r="2461" spans="1:13" x14ac:dyDescent="0.35">
      <c r="A2461" t="s">
        <v>13239</v>
      </c>
      <c r="B2461">
        <v>110</v>
      </c>
      <c r="C2461">
        <v>300000000</v>
      </c>
      <c r="D2461">
        <v>102055</v>
      </c>
      <c r="E2461" t="s">
        <v>26612</v>
      </c>
      <c r="F2461" t="s">
        <v>13246</v>
      </c>
      <c r="G2461" t="s">
        <v>13247</v>
      </c>
      <c r="H2461">
        <v>6.2</v>
      </c>
      <c r="I2461" t="s">
        <v>1325</v>
      </c>
    </row>
    <row r="2462" spans="1:13" x14ac:dyDescent="0.35">
      <c r="A2462" t="s">
        <v>13258</v>
      </c>
      <c r="B2462">
        <v>103</v>
      </c>
      <c r="C2462">
        <v>15000000</v>
      </c>
      <c r="D2462">
        <v>73548</v>
      </c>
      <c r="E2462" t="s">
        <v>26613</v>
      </c>
      <c r="F2462" t="s">
        <v>37</v>
      </c>
      <c r="G2462" t="s">
        <v>38</v>
      </c>
      <c r="H2462">
        <v>6.1</v>
      </c>
      <c r="I2462" t="s">
        <v>1266</v>
      </c>
      <c r="J2462" t="s">
        <v>6403</v>
      </c>
      <c r="K2462" t="s">
        <v>27947</v>
      </c>
    </row>
    <row r="2463" spans="1:13" x14ac:dyDescent="0.35">
      <c r="A2463" t="s">
        <v>13267</v>
      </c>
      <c r="B2463">
        <v>90</v>
      </c>
      <c r="C2463">
        <v>15000000</v>
      </c>
      <c r="D2463">
        <v>28870</v>
      </c>
      <c r="E2463" t="s">
        <v>26614</v>
      </c>
      <c r="F2463" t="s">
        <v>37</v>
      </c>
      <c r="G2463" t="s">
        <v>38</v>
      </c>
      <c r="H2463">
        <v>5.0999999999999996</v>
      </c>
      <c r="I2463" t="s">
        <v>27949</v>
      </c>
      <c r="J2463" t="s">
        <v>3409</v>
      </c>
      <c r="K2463" t="s">
        <v>10413</v>
      </c>
    </row>
    <row r="2464" spans="1:13" x14ac:dyDescent="0.35">
      <c r="A2464" t="s">
        <v>13271</v>
      </c>
      <c r="B2464">
        <v>105</v>
      </c>
      <c r="C2464">
        <v>25000000</v>
      </c>
      <c r="D2464">
        <v>22723</v>
      </c>
      <c r="E2464" t="s">
        <v>26615</v>
      </c>
      <c r="F2464" t="s">
        <v>37</v>
      </c>
      <c r="G2464" t="s">
        <v>767</v>
      </c>
      <c r="H2464">
        <v>4.5</v>
      </c>
      <c r="I2464" t="s">
        <v>1325</v>
      </c>
      <c r="J2464" t="s">
        <v>1671</v>
      </c>
      <c r="K2464" t="s">
        <v>3409</v>
      </c>
      <c r="L2464" t="s">
        <v>25958</v>
      </c>
    </row>
    <row r="2465" spans="1:13" x14ac:dyDescent="0.35">
      <c r="A2465" t="s">
        <v>13277</v>
      </c>
      <c r="B2465">
        <v>93</v>
      </c>
      <c r="C2465">
        <v>15000000</v>
      </c>
      <c r="D2465">
        <v>20380</v>
      </c>
      <c r="E2465" t="s">
        <v>26616</v>
      </c>
      <c r="F2465" t="s">
        <v>37</v>
      </c>
      <c r="G2465" t="s">
        <v>38</v>
      </c>
      <c r="H2465">
        <v>5.9</v>
      </c>
      <c r="I2465" t="s">
        <v>1671</v>
      </c>
      <c r="J2465" t="s">
        <v>3409</v>
      </c>
      <c r="K2465" t="s">
        <v>1266</v>
      </c>
      <c r="L2465" t="s">
        <v>17378</v>
      </c>
      <c r="M2465" t="s">
        <v>19711</v>
      </c>
    </row>
    <row r="2466" spans="1:13" x14ac:dyDescent="0.35">
      <c r="A2466" t="s">
        <v>4218</v>
      </c>
      <c r="B2466">
        <v>101</v>
      </c>
      <c r="C2466">
        <v>14600000</v>
      </c>
      <c r="D2466">
        <v>70906973</v>
      </c>
      <c r="E2466" t="s">
        <v>26617</v>
      </c>
      <c r="F2466" t="s">
        <v>37</v>
      </c>
      <c r="G2466" t="s">
        <v>38</v>
      </c>
      <c r="H2466">
        <v>8.1</v>
      </c>
      <c r="I2466" t="s">
        <v>1671</v>
      </c>
      <c r="J2466" t="s">
        <v>1266</v>
      </c>
      <c r="K2466" t="s">
        <v>19711</v>
      </c>
    </row>
    <row r="2467" spans="1:13" x14ac:dyDescent="0.35">
      <c r="A2467" t="s">
        <v>13325</v>
      </c>
      <c r="B2467">
        <v>115</v>
      </c>
      <c r="C2467">
        <v>14800000</v>
      </c>
      <c r="D2467">
        <v>66009973</v>
      </c>
      <c r="E2467" t="s">
        <v>26618</v>
      </c>
      <c r="F2467" t="s">
        <v>37</v>
      </c>
      <c r="G2467" t="s">
        <v>38</v>
      </c>
      <c r="H2467">
        <v>5.7</v>
      </c>
      <c r="I2467" t="s">
        <v>1671</v>
      </c>
      <c r="J2467" t="s">
        <v>3409</v>
      </c>
      <c r="K2467" t="s">
        <v>17378</v>
      </c>
    </row>
    <row r="2468" spans="1:13" x14ac:dyDescent="0.35">
      <c r="A2468" t="s">
        <v>364</v>
      </c>
      <c r="B2468">
        <v>120</v>
      </c>
      <c r="C2468">
        <v>14500000</v>
      </c>
      <c r="D2468">
        <v>46338728</v>
      </c>
      <c r="E2468" t="s">
        <v>26619</v>
      </c>
      <c r="F2468" t="s">
        <v>37</v>
      </c>
      <c r="G2468" t="s">
        <v>38</v>
      </c>
      <c r="H2468">
        <v>6.8</v>
      </c>
      <c r="I2468" t="s">
        <v>3409</v>
      </c>
      <c r="J2468" t="s">
        <v>19711</v>
      </c>
    </row>
    <row r="2469" spans="1:13" x14ac:dyDescent="0.35">
      <c r="A2469" t="s">
        <v>13332</v>
      </c>
      <c r="B2469">
        <v>111</v>
      </c>
      <c r="C2469">
        <v>10000000</v>
      </c>
      <c r="D2469">
        <v>7691700</v>
      </c>
      <c r="E2469" t="s">
        <v>26620</v>
      </c>
      <c r="F2469" t="s">
        <v>1464</v>
      </c>
      <c r="G2469" t="s">
        <v>1465</v>
      </c>
      <c r="H2469">
        <v>7.5</v>
      </c>
      <c r="I2469" t="s">
        <v>3409</v>
      </c>
      <c r="J2469" t="s">
        <v>25958</v>
      </c>
    </row>
    <row r="2470" spans="1:13" x14ac:dyDescent="0.35">
      <c r="A2470" t="s">
        <v>3694</v>
      </c>
      <c r="B2470">
        <v>131</v>
      </c>
      <c r="C2470">
        <v>14400000</v>
      </c>
      <c r="D2470">
        <v>101157447</v>
      </c>
      <c r="E2470" t="s">
        <v>26621</v>
      </c>
      <c r="F2470" t="s">
        <v>37</v>
      </c>
      <c r="G2470" t="s">
        <v>38</v>
      </c>
      <c r="H2470">
        <v>8.3000000000000007</v>
      </c>
      <c r="I2470" t="s">
        <v>3409</v>
      </c>
      <c r="J2470" t="s">
        <v>15011</v>
      </c>
    </row>
    <row r="2471" spans="1:13" x14ac:dyDescent="0.35">
      <c r="A2471" t="s">
        <v>13347</v>
      </c>
      <c r="B2471">
        <v>139</v>
      </c>
      <c r="C2471">
        <v>14200000</v>
      </c>
      <c r="D2471">
        <v>74205</v>
      </c>
      <c r="E2471" t="s">
        <v>26622</v>
      </c>
      <c r="F2471" t="s">
        <v>37</v>
      </c>
      <c r="G2471" t="s">
        <v>7711</v>
      </c>
      <c r="H2471">
        <v>7.4</v>
      </c>
      <c r="I2471" t="s">
        <v>3409</v>
      </c>
    </row>
    <row r="2472" spans="1:13" x14ac:dyDescent="0.35">
      <c r="A2472" t="s">
        <v>5289</v>
      </c>
      <c r="B2472">
        <v>120</v>
      </c>
      <c r="C2472">
        <v>15000000</v>
      </c>
      <c r="D2472">
        <v>141319195</v>
      </c>
      <c r="E2472" t="s">
        <v>26623</v>
      </c>
      <c r="F2472" t="s">
        <v>37</v>
      </c>
      <c r="G2472" t="s">
        <v>56</v>
      </c>
      <c r="H2472">
        <v>8</v>
      </c>
      <c r="I2472" t="s">
        <v>3409</v>
      </c>
      <c r="J2472" t="s">
        <v>19711</v>
      </c>
    </row>
    <row r="2473" spans="1:13" x14ac:dyDescent="0.35">
      <c r="A2473" t="s">
        <v>5175</v>
      </c>
      <c r="B2473">
        <v>119</v>
      </c>
      <c r="C2473">
        <v>14000000</v>
      </c>
      <c r="D2473">
        <v>156645693</v>
      </c>
      <c r="E2473" t="s">
        <v>26624</v>
      </c>
      <c r="F2473" t="s">
        <v>37</v>
      </c>
      <c r="G2473" t="s">
        <v>38</v>
      </c>
      <c r="H2473">
        <v>6.9</v>
      </c>
      <c r="I2473" t="s">
        <v>3409</v>
      </c>
      <c r="J2473" t="s">
        <v>19711</v>
      </c>
      <c r="K2473" t="s">
        <v>10413</v>
      </c>
    </row>
    <row r="2474" spans="1:13" x14ac:dyDescent="0.35">
      <c r="A2474" t="s">
        <v>3303</v>
      </c>
      <c r="B2474">
        <v>125</v>
      </c>
      <c r="C2474">
        <v>14000000</v>
      </c>
      <c r="D2474">
        <v>178406268</v>
      </c>
      <c r="E2474" t="s">
        <v>26625</v>
      </c>
      <c r="F2474" t="s">
        <v>37</v>
      </c>
      <c r="G2474" t="s">
        <v>38</v>
      </c>
      <c r="H2474">
        <v>6.9</v>
      </c>
      <c r="I2474" t="s">
        <v>1671</v>
      </c>
      <c r="J2474" t="s">
        <v>19711</v>
      </c>
    </row>
    <row r="2475" spans="1:13" x14ac:dyDescent="0.35">
      <c r="A2475" t="s">
        <v>13370</v>
      </c>
      <c r="B2475">
        <v>108</v>
      </c>
      <c r="C2475">
        <v>15800000</v>
      </c>
      <c r="D2475">
        <v>109306210</v>
      </c>
      <c r="E2475" t="s">
        <v>26626</v>
      </c>
      <c r="F2475" t="s">
        <v>37</v>
      </c>
      <c r="G2475" t="s">
        <v>370</v>
      </c>
      <c r="H2475">
        <v>5.5</v>
      </c>
      <c r="I2475" t="s">
        <v>1325</v>
      </c>
      <c r="J2475" t="s">
        <v>953</v>
      </c>
      <c r="K2475" t="s">
        <v>1671</v>
      </c>
    </row>
    <row r="2476" spans="1:13" x14ac:dyDescent="0.35">
      <c r="A2476" t="s">
        <v>760</v>
      </c>
      <c r="B2476">
        <v>145</v>
      </c>
      <c r="C2476">
        <v>14000000</v>
      </c>
      <c r="D2476">
        <v>70001698</v>
      </c>
      <c r="E2476" t="s">
        <v>26627</v>
      </c>
      <c r="F2476" t="s">
        <v>37</v>
      </c>
      <c r="G2476" t="s">
        <v>38</v>
      </c>
      <c r="H2476">
        <v>7.2</v>
      </c>
      <c r="I2476" t="s">
        <v>13307</v>
      </c>
      <c r="J2476" t="s">
        <v>3409</v>
      </c>
      <c r="K2476" t="s">
        <v>25958</v>
      </c>
    </row>
    <row r="2477" spans="1:13" x14ac:dyDescent="0.35">
      <c r="A2477" t="s">
        <v>703</v>
      </c>
      <c r="B2477">
        <v>98</v>
      </c>
      <c r="C2477">
        <v>15000000</v>
      </c>
      <c r="D2477">
        <v>68856263</v>
      </c>
      <c r="E2477" t="s">
        <v>26628</v>
      </c>
      <c r="F2477" t="s">
        <v>37</v>
      </c>
      <c r="G2477" t="s">
        <v>38</v>
      </c>
      <c r="H2477">
        <v>6.9</v>
      </c>
      <c r="I2477" t="s">
        <v>953</v>
      </c>
      <c r="J2477" t="s">
        <v>1671</v>
      </c>
      <c r="K2477" t="s">
        <v>18089</v>
      </c>
      <c r="L2477" t="s">
        <v>27948</v>
      </c>
    </row>
    <row r="2478" spans="1:13" x14ac:dyDescent="0.35">
      <c r="A2478" t="s">
        <v>5486</v>
      </c>
      <c r="B2478">
        <v>101</v>
      </c>
      <c r="C2478">
        <v>15000000</v>
      </c>
      <c r="D2478">
        <v>51527787</v>
      </c>
      <c r="E2478" t="s">
        <v>26629</v>
      </c>
      <c r="F2478" t="s">
        <v>37</v>
      </c>
      <c r="G2478" t="s">
        <v>38</v>
      </c>
      <c r="H2478">
        <v>5.5</v>
      </c>
      <c r="I2478" t="s">
        <v>6403</v>
      </c>
      <c r="J2478" t="s">
        <v>10413</v>
      </c>
    </row>
    <row r="2479" spans="1:13" x14ac:dyDescent="0.35">
      <c r="A2479" t="s">
        <v>9748</v>
      </c>
      <c r="B2479">
        <v>109</v>
      </c>
      <c r="C2479">
        <v>14000000</v>
      </c>
      <c r="D2479">
        <v>61356221</v>
      </c>
      <c r="E2479" t="s">
        <v>26630</v>
      </c>
      <c r="F2479" t="s">
        <v>37</v>
      </c>
      <c r="G2479" t="s">
        <v>38</v>
      </c>
      <c r="H2479">
        <v>5.2</v>
      </c>
      <c r="I2479" t="s">
        <v>3409</v>
      </c>
      <c r="J2479" t="s">
        <v>17378</v>
      </c>
      <c r="K2479" t="s">
        <v>19711</v>
      </c>
    </row>
    <row r="2480" spans="1:13" x14ac:dyDescent="0.35">
      <c r="A2480" t="s">
        <v>8052</v>
      </c>
      <c r="B2480">
        <v>123</v>
      </c>
      <c r="C2480">
        <v>14000000</v>
      </c>
      <c r="D2480">
        <v>46800000</v>
      </c>
      <c r="E2480" t="s">
        <v>26631</v>
      </c>
      <c r="F2480" t="s">
        <v>37</v>
      </c>
      <c r="G2480" t="s">
        <v>56</v>
      </c>
      <c r="H2480">
        <v>7.1</v>
      </c>
      <c r="I2480" t="s">
        <v>1325</v>
      </c>
      <c r="J2480" t="s">
        <v>953</v>
      </c>
      <c r="K2480" t="s">
        <v>12332</v>
      </c>
      <c r="L2480" t="s">
        <v>10413</v>
      </c>
    </row>
    <row r="2481" spans="1:14" x14ac:dyDescent="0.35">
      <c r="A2481" t="s">
        <v>13404</v>
      </c>
      <c r="B2481">
        <v>99</v>
      </c>
      <c r="C2481">
        <v>14000000</v>
      </c>
      <c r="D2481">
        <v>38048637</v>
      </c>
      <c r="E2481" t="s">
        <v>26632</v>
      </c>
      <c r="F2481" t="s">
        <v>37</v>
      </c>
      <c r="G2481" t="s">
        <v>38</v>
      </c>
      <c r="H2481">
        <v>5.5</v>
      </c>
      <c r="I2481" t="s">
        <v>6403</v>
      </c>
      <c r="J2481" t="s">
        <v>27947</v>
      </c>
      <c r="K2481" t="s">
        <v>10413</v>
      </c>
    </row>
    <row r="2482" spans="1:14" x14ac:dyDescent="0.35">
      <c r="A2482" t="s">
        <v>13411</v>
      </c>
      <c r="B2482">
        <v>107</v>
      </c>
      <c r="C2482">
        <v>14000000</v>
      </c>
      <c r="D2482">
        <v>34793160</v>
      </c>
      <c r="E2482" t="s">
        <v>26633</v>
      </c>
      <c r="F2482" t="s">
        <v>37</v>
      </c>
      <c r="G2482" t="s">
        <v>38</v>
      </c>
      <c r="H2482">
        <v>6.7</v>
      </c>
      <c r="I2482" t="s">
        <v>953</v>
      </c>
      <c r="J2482" t="s">
        <v>3409</v>
      </c>
    </row>
    <row r="2483" spans="1:14" x14ac:dyDescent="0.35">
      <c r="A2483" t="s">
        <v>9834</v>
      </c>
      <c r="B2483">
        <v>81</v>
      </c>
      <c r="C2483">
        <v>14000000</v>
      </c>
      <c r="D2483">
        <v>30628981</v>
      </c>
      <c r="E2483" t="s">
        <v>26634</v>
      </c>
      <c r="F2483" t="s">
        <v>37</v>
      </c>
      <c r="G2483" t="s">
        <v>38</v>
      </c>
      <c r="H2483">
        <v>5</v>
      </c>
      <c r="I2483" t="s">
        <v>1671</v>
      </c>
      <c r="J2483" t="s">
        <v>19711</v>
      </c>
    </row>
    <row r="2484" spans="1:14" x14ac:dyDescent="0.35">
      <c r="A2484" t="s">
        <v>4931</v>
      </c>
      <c r="B2484">
        <v>105</v>
      </c>
      <c r="C2484">
        <v>13000000</v>
      </c>
      <c r="D2484">
        <v>29959436</v>
      </c>
      <c r="E2484" t="s">
        <v>26635</v>
      </c>
      <c r="F2484" t="s">
        <v>37</v>
      </c>
      <c r="G2484" t="s">
        <v>56</v>
      </c>
      <c r="H2484">
        <v>6.4</v>
      </c>
      <c r="I2484" t="s">
        <v>13307</v>
      </c>
      <c r="J2484" t="s">
        <v>3409</v>
      </c>
      <c r="K2484" t="s">
        <v>22704</v>
      </c>
    </row>
    <row r="2485" spans="1:14" x14ac:dyDescent="0.35">
      <c r="A2485" t="s">
        <v>12993</v>
      </c>
      <c r="B2485">
        <v>82</v>
      </c>
      <c r="C2485">
        <v>14000000</v>
      </c>
      <c r="D2485">
        <v>25571351</v>
      </c>
      <c r="E2485" t="s">
        <v>26636</v>
      </c>
      <c r="F2485" t="s">
        <v>37</v>
      </c>
      <c r="G2485" t="s">
        <v>38</v>
      </c>
      <c r="H2485">
        <v>6.6</v>
      </c>
      <c r="I2485" t="s">
        <v>953</v>
      </c>
      <c r="J2485" t="s">
        <v>11526</v>
      </c>
      <c r="K2485" t="s">
        <v>1671</v>
      </c>
      <c r="L2485" t="s">
        <v>3409</v>
      </c>
      <c r="M2485" t="s">
        <v>18089</v>
      </c>
      <c r="N2485" t="s">
        <v>17378</v>
      </c>
    </row>
    <row r="2486" spans="1:14" x14ac:dyDescent="0.35">
      <c r="A2486" t="s">
        <v>2943</v>
      </c>
      <c r="B2486">
        <v>109</v>
      </c>
      <c r="C2486">
        <v>14000000</v>
      </c>
      <c r="D2486">
        <v>27515786</v>
      </c>
      <c r="E2486" t="s">
        <v>26637</v>
      </c>
      <c r="F2486" t="s">
        <v>37</v>
      </c>
      <c r="G2486" t="s">
        <v>38</v>
      </c>
      <c r="H2486">
        <v>5.9</v>
      </c>
      <c r="I2486" t="s">
        <v>3409</v>
      </c>
      <c r="J2486" t="s">
        <v>19711</v>
      </c>
    </row>
    <row r="2487" spans="1:14" x14ac:dyDescent="0.35">
      <c r="A2487" t="s">
        <v>4554</v>
      </c>
      <c r="B2487">
        <v>95</v>
      </c>
      <c r="C2487">
        <v>14000000</v>
      </c>
      <c r="D2487">
        <v>25482931</v>
      </c>
      <c r="E2487" t="s">
        <v>26638</v>
      </c>
      <c r="F2487" t="s">
        <v>37</v>
      </c>
      <c r="G2487" t="s">
        <v>38</v>
      </c>
      <c r="H2487">
        <v>5.7</v>
      </c>
      <c r="I2487" t="s">
        <v>1325</v>
      </c>
      <c r="J2487" t="s">
        <v>1671</v>
      </c>
      <c r="K2487" t="s">
        <v>27949</v>
      </c>
      <c r="L2487" t="s">
        <v>10413</v>
      </c>
    </row>
    <row r="2488" spans="1:14" x14ac:dyDescent="0.35">
      <c r="A2488" t="s">
        <v>6308</v>
      </c>
      <c r="B2488">
        <v>100</v>
      </c>
      <c r="C2488">
        <v>20000000</v>
      </c>
      <c r="D2488">
        <v>19900000</v>
      </c>
      <c r="E2488" t="s">
        <v>26639</v>
      </c>
      <c r="F2488" t="s">
        <v>37</v>
      </c>
      <c r="G2488" t="s">
        <v>38</v>
      </c>
      <c r="H2488">
        <v>4.5</v>
      </c>
      <c r="I2488" t="s">
        <v>1671</v>
      </c>
      <c r="J2488" t="s">
        <v>1266</v>
      </c>
      <c r="K2488" t="s">
        <v>6403</v>
      </c>
      <c r="L2488" t="s">
        <v>19711</v>
      </c>
    </row>
    <row r="2489" spans="1:14" x14ac:dyDescent="0.35">
      <c r="A2489" t="s">
        <v>11926</v>
      </c>
      <c r="B2489">
        <v>91</v>
      </c>
      <c r="C2489">
        <v>14000000</v>
      </c>
      <c r="D2489">
        <v>16298046</v>
      </c>
      <c r="E2489" t="s">
        <v>26640</v>
      </c>
      <c r="F2489" t="s">
        <v>37</v>
      </c>
      <c r="G2489" t="s">
        <v>56</v>
      </c>
      <c r="H2489">
        <v>5</v>
      </c>
      <c r="I2489" t="s">
        <v>6403</v>
      </c>
      <c r="J2489" t="s">
        <v>27947</v>
      </c>
      <c r="K2489" t="s">
        <v>10413</v>
      </c>
    </row>
    <row r="2490" spans="1:14" x14ac:dyDescent="0.35">
      <c r="A2490" t="s">
        <v>5702</v>
      </c>
      <c r="B2490">
        <v>90</v>
      </c>
      <c r="C2490">
        <v>14000000</v>
      </c>
      <c r="D2490">
        <v>15549702</v>
      </c>
      <c r="E2490" t="s">
        <v>26641</v>
      </c>
      <c r="F2490" t="s">
        <v>37</v>
      </c>
      <c r="G2490" t="s">
        <v>38</v>
      </c>
      <c r="H2490">
        <v>4.5999999999999996</v>
      </c>
      <c r="I2490" t="s">
        <v>1671</v>
      </c>
      <c r="J2490" t="s">
        <v>19711</v>
      </c>
    </row>
    <row r="2491" spans="1:14" x14ac:dyDescent="0.35">
      <c r="A2491" t="s">
        <v>1394</v>
      </c>
      <c r="B2491">
        <v>108</v>
      </c>
      <c r="C2491">
        <v>14000000</v>
      </c>
      <c r="D2491">
        <v>15483540</v>
      </c>
      <c r="E2491" t="s">
        <v>26642</v>
      </c>
      <c r="F2491" t="s">
        <v>37</v>
      </c>
      <c r="G2491" t="s">
        <v>38</v>
      </c>
      <c r="H2491">
        <v>6.5</v>
      </c>
      <c r="I2491" t="s">
        <v>953</v>
      </c>
      <c r="J2491" t="s">
        <v>27947</v>
      </c>
      <c r="K2491" t="s">
        <v>10413</v>
      </c>
    </row>
    <row r="2492" spans="1:14" x14ac:dyDescent="0.35">
      <c r="A2492" t="s">
        <v>13454</v>
      </c>
      <c r="B2492">
        <v>103</v>
      </c>
      <c r="C2492">
        <v>14000000</v>
      </c>
      <c r="D2492">
        <v>20246959</v>
      </c>
      <c r="E2492" t="s">
        <v>26643</v>
      </c>
      <c r="F2492" t="s">
        <v>37</v>
      </c>
      <c r="G2492" t="s">
        <v>38</v>
      </c>
      <c r="H2492">
        <v>4.9000000000000004</v>
      </c>
      <c r="I2492" t="s">
        <v>1671</v>
      </c>
      <c r="J2492" t="s">
        <v>19711</v>
      </c>
    </row>
    <row r="2493" spans="1:14" x14ac:dyDescent="0.35">
      <c r="A2493" t="s">
        <v>13459</v>
      </c>
      <c r="B2493">
        <v>96</v>
      </c>
      <c r="C2493">
        <v>14000000</v>
      </c>
      <c r="D2493">
        <v>15062898</v>
      </c>
      <c r="E2493" t="s">
        <v>26644</v>
      </c>
      <c r="F2493" t="s">
        <v>37</v>
      </c>
      <c r="G2493" t="s">
        <v>38</v>
      </c>
      <c r="H2493">
        <v>6</v>
      </c>
      <c r="I2493" t="s">
        <v>1671</v>
      </c>
    </row>
    <row r="2494" spans="1:14" x14ac:dyDescent="0.35">
      <c r="A2494" t="s">
        <v>13463</v>
      </c>
      <c r="B2494">
        <v>117</v>
      </c>
      <c r="C2494">
        <v>12000000</v>
      </c>
      <c r="D2494">
        <v>14348123</v>
      </c>
      <c r="E2494" t="s">
        <v>26645</v>
      </c>
      <c r="F2494" t="s">
        <v>37</v>
      </c>
      <c r="G2494" t="s">
        <v>7090</v>
      </c>
      <c r="H2494">
        <v>6.9</v>
      </c>
      <c r="I2494" t="s">
        <v>1671</v>
      </c>
      <c r="J2494" t="s">
        <v>3409</v>
      </c>
      <c r="K2494" t="s">
        <v>25958</v>
      </c>
    </row>
    <row r="2495" spans="1:14" x14ac:dyDescent="0.35">
      <c r="A2495" t="s">
        <v>13468</v>
      </c>
      <c r="B2495">
        <v>93</v>
      </c>
      <c r="C2495">
        <v>8500000</v>
      </c>
      <c r="D2495">
        <v>15171475</v>
      </c>
      <c r="E2495" t="s">
        <v>26646</v>
      </c>
      <c r="F2495" t="s">
        <v>37</v>
      </c>
      <c r="G2495" t="s">
        <v>38</v>
      </c>
      <c r="H2495">
        <v>5.7</v>
      </c>
      <c r="I2495" t="s">
        <v>1266</v>
      </c>
      <c r="J2495" t="s">
        <v>6403</v>
      </c>
    </row>
    <row r="2496" spans="1:14" x14ac:dyDescent="0.35">
      <c r="A2496" t="s">
        <v>5076</v>
      </c>
      <c r="B2496">
        <v>115</v>
      </c>
      <c r="C2496">
        <v>14000000</v>
      </c>
      <c r="D2496">
        <v>13640000</v>
      </c>
      <c r="E2496" t="s">
        <v>26647</v>
      </c>
      <c r="F2496" t="s">
        <v>37</v>
      </c>
      <c r="G2496" t="s">
        <v>38</v>
      </c>
      <c r="H2496">
        <v>6.9</v>
      </c>
      <c r="I2496" t="s">
        <v>1671</v>
      </c>
      <c r="J2496" t="s">
        <v>3409</v>
      </c>
    </row>
    <row r="2497" spans="1:12" x14ac:dyDescent="0.35">
      <c r="A2497" t="s">
        <v>13483</v>
      </c>
      <c r="B2497">
        <v>85</v>
      </c>
      <c r="C2497">
        <v>11000000</v>
      </c>
      <c r="D2497">
        <v>12610731</v>
      </c>
      <c r="E2497" t="s">
        <v>26648</v>
      </c>
      <c r="F2497" t="s">
        <v>37</v>
      </c>
      <c r="G2497" t="s">
        <v>38</v>
      </c>
      <c r="H2497">
        <v>4.4000000000000004</v>
      </c>
      <c r="I2497" t="s">
        <v>1325</v>
      </c>
      <c r="J2497" t="s">
        <v>6403</v>
      </c>
      <c r="K2497" t="s">
        <v>12332</v>
      </c>
      <c r="L2497" t="s">
        <v>10413</v>
      </c>
    </row>
    <row r="2498" spans="1:12" x14ac:dyDescent="0.35">
      <c r="A2498" t="s">
        <v>13489</v>
      </c>
      <c r="B2498">
        <v>112</v>
      </c>
      <c r="C2498">
        <v>14000000</v>
      </c>
      <c r="D2498">
        <v>11204499</v>
      </c>
      <c r="E2498" t="s">
        <v>26649</v>
      </c>
      <c r="F2498" t="s">
        <v>37</v>
      </c>
      <c r="G2498" t="s">
        <v>38</v>
      </c>
      <c r="H2498">
        <v>7</v>
      </c>
      <c r="I2498" t="s">
        <v>3409</v>
      </c>
      <c r="J2498" t="s">
        <v>22704</v>
      </c>
    </row>
    <row r="2499" spans="1:12" x14ac:dyDescent="0.35">
      <c r="A2499" t="s">
        <v>2042</v>
      </c>
      <c r="B2499">
        <v>86</v>
      </c>
      <c r="C2499">
        <v>14000000</v>
      </c>
      <c r="D2499">
        <v>10397365</v>
      </c>
      <c r="E2499" t="s">
        <v>26650</v>
      </c>
      <c r="F2499" t="s">
        <v>37</v>
      </c>
      <c r="G2499" t="s">
        <v>38</v>
      </c>
      <c r="H2499">
        <v>5.4</v>
      </c>
      <c r="I2499" t="s">
        <v>1671</v>
      </c>
      <c r="J2499" t="s">
        <v>27947</v>
      </c>
      <c r="K2499" t="s">
        <v>19711</v>
      </c>
    </row>
    <row r="2500" spans="1:12" x14ac:dyDescent="0.35">
      <c r="A2500" t="s">
        <v>13498</v>
      </c>
      <c r="B2500">
        <v>86</v>
      </c>
      <c r="C2500">
        <v>14000000</v>
      </c>
      <c r="D2500">
        <v>9402410</v>
      </c>
      <c r="E2500" t="s">
        <v>26651</v>
      </c>
      <c r="F2500" t="s">
        <v>37</v>
      </c>
      <c r="G2500" t="s">
        <v>38</v>
      </c>
      <c r="H2500">
        <v>5.4</v>
      </c>
      <c r="I2500" t="s">
        <v>953</v>
      </c>
      <c r="J2500" t="s">
        <v>1671</v>
      </c>
    </row>
    <row r="2501" spans="1:12" x14ac:dyDescent="0.35">
      <c r="A2501" t="s">
        <v>13509</v>
      </c>
      <c r="B2501">
        <v>137</v>
      </c>
      <c r="C2501">
        <v>26000000</v>
      </c>
      <c r="D2501">
        <v>5459824</v>
      </c>
      <c r="E2501" t="s">
        <v>26652</v>
      </c>
      <c r="F2501" t="s">
        <v>37</v>
      </c>
      <c r="G2501" t="s">
        <v>38</v>
      </c>
      <c r="H2501">
        <v>7.6</v>
      </c>
      <c r="I2501" t="s">
        <v>3409</v>
      </c>
      <c r="J2501" t="s">
        <v>19711</v>
      </c>
    </row>
    <row r="2502" spans="1:12" x14ac:dyDescent="0.35">
      <c r="A2502" t="s">
        <v>13514</v>
      </c>
      <c r="B2502">
        <v>90</v>
      </c>
      <c r="C2502">
        <v>24000000</v>
      </c>
      <c r="D2502">
        <v>5108820</v>
      </c>
      <c r="E2502" t="s">
        <v>26653</v>
      </c>
      <c r="F2502" t="s">
        <v>37</v>
      </c>
      <c r="G2502" t="s">
        <v>38</v>
      </c>
      <c r="H2502">
        <v>5.9</v>
      </c>
      <c r="I2502" t="s">
        <v>3409</v>
      </c>
      <c r="J2502" t="s">
        <v>27947</v>
      </c>
      <c r="K2502" t="s">
        <v>10413</v>
      </c>
    </row>
    <row r="2503" spans="1:12" x14ac:dyDescent="0.35">
      <c r="A2503" t="s">
        <v>1016</v>
      </c>
      <c r="B2503">
        <v>107</v>
      </c>
      <c r="C2503">
        <v>14000000</v>
      </c>
      <c r="D2503">
        <v>4741987</v>
      </c>
      <c r="E2503" t="s">
        <v>26654</v>
      </c>
      <c r="F2503" t="s">
        <v>37</v>
      </c>
      <c r="G2503" t="s">
        <v>38</v>
      </c>
      <c r="H2503">
        <v>6.6</v>
      </c>
      <c r="I2503" t="s">
        <v>3409</v>
      </c>
    </row>
    <row r="2504" spans="1:12" x14ac:dyDescent="0.35">
      <c r="A2504" t="s">
        <v>1198</v>
      </c>
      <c r="B2504">
        <v>98</v>
      </c>
      <c r="C2504">
        <v>14000000</v>
      </c>
      <c r="D2504">
        <v>4291965</v>
      </c>
      <c r="E2504" t="s">
        <v>26655</v>
      </c>
      <c r="F2504" t="s">
        <v>37</v>
      </c>
      <c r="G2504" t="s">
        <v>1465</v>
      </c>
      <c r="H2504">
        <v>6.7</v>
      </c>
      <c r="I2504" t="s">
        <v>13307</v>
      </c>
      <c r="J2504" t="s">
        <v>3409</v>
      </c>
      <c r="K2504" t="s">
        <v>22704</v>
      </c>
    </row>
    <row r="2505" spans="1:12" x14ac:dyDescent="0.35">
      <c r="A2505" t="s">
        <v>13527</v>
      </c>
      <c r="B2505">
        <v>84</v>
      </c>
      <c r="C2505">
        <v>14000000</v>
      </c>
      <c r="D2505">
        <v>3100650</v>
      </c>
      <c r="E2505" t="s">
        <v>26656</v>
      </c>
      <c r="F2505" t="s">
        <v>37</v>
      </c>
      <c r="G2505" t="s">
        <v>38</v>
      </c>
      <c r="H2505">
        <v>3.9</v>
      </c>
      <c r="I2505" t="s">
        <v>3409</v>
      </c>
      <c r="J2505" t="s">
        <v>6403</v>
      </c>
      <c r="K2505" t="s">
        <v>27947</v>
      </c>
      <c r="L2505" t="s">
        <v>10413</v>
      </c>
    </row>
    <row r="2506" spans="1:12" x14ac:dyDescent="0.35">
      <c r="A2506" t="s">
        <v>12560</v>
      </c>
      <c r="B2506">
        <v>139</v>
      </c>
      <c r="C2506">
        <v>14000000</v>
      </c>
      <c r="D2506">
        <v>2474000</v>
      </c>
      <c r="E2506" t="s">
        <v>26657</v>
      </c>
      <c r="F2506" t="s">
        <v>37</v>
      </c>
      <c r="G2506" t="s">
        <v>1465</v>
      </c>
      <c r="H2506">
        <v>5.7</v>
      </c>
      <c r="I2506" t="s">
        <v>13307</v>
      </c>
      <c r="J2506" t="s">
        <v>3409</v>
      </c>
      <c r="K2506" t="s">
        <v>22704</v>
      </c>
      <c r="L2506" t="s">
        <v>19711</v>
      </c>
    </row>
    <row r="2507" spans="1:12" x14ac:dyDescent="0.35">
      <c r="A2507" t="s">
        <v>13542</v>
      </c>
      <c r="B2507">
        <v>127</v>
      </c>
      <c r="C2507">
        <v>14000000</v>
      </c>
      <c r="D2507">
        <v>1000000</v>
      </c>
      <c r="E2507" t="s">
        <v>26658</v>
      </c>
      <c r="F2507" t="s">
        <v>37</v>
      </c>
      <c r="G2507" t="s">
        <v>13547</v>
      </c>
      <c r="H2507">
        <v>6.5</v>
      </c>
      <c r="I2507" t="s">
        <v>1325</v>
      </c>
      <c r="J2507" t="s">
        <v>953</v>
      </c>
      <c r="K2507" t="s">
        <v>22704</v>
      </c>
    </row>
    <row r="2508" spans="1:12" x14ac:dyDescent="0.35">
      <c r="A2508" t="s">
        <v>11327</v>
      </c>
      <c r="B2508">
        <v>150</v>
      </c>
      <c r="C2508">
        <v>8200000</v>
      </c>
      <c r="D2508">
        <v>3958500</v>
      </c>
      <c r="E2508" t="s">
        <v>26659</v>
      </c>
      <c r="F2508" t="s">
        <v>37</v>
      </c>
      <c r="G2508" t="s">
        <v>56</v>
      </c>
      <c r="H2508">
        <v>6.8</v>
      </c>
      <c r="I2508" t="s">
        <v>13307</v>
      </c>
      <c r="J2508" t="s">
        <v>3409</v>
      </c>
      <c r="K2508" t="s">
        <v>22704</v>
      </c>
    </row>
    <row r="2509" spans="1:12" x14ac:dyDescent="0.35">
      <c r="A2509" t="s">
        <v>5428</v>
      </c>
      <c r="B2509">
        <v>132</v>
      </c>
      <c r="C2509">
        <v>103000000</v>
      </c>
      <c r="D2509">
        <v>274299</v>
      </c>
      <c r="E2509" t="s">
        <v>26660</v>
      </c>
      <c r="F2509" t="s">
        <v>37</v>
      </c>
      <c r="G2509" t="s">
        <v>1465</v>
      </c>
      <c r="H2509">
        <v>7.3</v>
      </c>
      <c r="I2509" t="s">
        <v>13307</v>
      </c>
      <c r="J2509" t="s">
        <v>27949</v>
      </c>
      <c r="K2509" t="s">
        <v>3409</v>
      </c>
      <c r="L2509" t="s">
        <v>25958</v>
      </c>
    </row>
    <row r="2510" spans="1:12" x14ac:dyDescent="0.35">
      <c r="A2510" t="s">
        <v>2392</v>
      </c>
      <c r="B2510">
        <v>115</v>
      </c>
      <c r="C2510">
        <v>15000000</v>
      </c>
      <c r="D2510">
        <v>183088</v>
      </c>
      <c r="E2510" t="s">
        <v>26661</v>
      </c>
      <c r="F2510" t="s">
        <v>37</v>
      </c>
      <c r="G2510" t="s">
        <v>38</v>
      </c>
      <c r="H2510">
        <v>7</v>
      </c>
      <c r="I2510" t="s">
        <v>1671</v>
      </c>
      <c r="J2510" t="s">
        <v>3409</v>
      </c>
      <c r="K2510" t="s">
        <v>25958</v>
      </c>
    </row>
    <row r="2511" spans="1:12" x14ac:dyDescent="0.35">
      <c r="A2511" t="s">
        <v>13573</v>
      </c>
      <c r="B2511">
        <v>186</v>
      </c>
      <c r="C2511">
        <v>14000000</v>
      </c>
      <c r="D2511">
        <v>46495</v>
      </c>
      <c r="E2511" t="s">
        <v>26662</v>
      </c>
      <c r="F2511" t="s">
        <v>37</v>
      </c>
      <c r="G2511" t="s">
        <v>38</v>
      </c>
      <c r="H2511">
        <v>6.5</v>
      </c>
      <c r="I2511" t="s">
        <v>3409</v>
      </c>
    </row>
    <row r="2512" spans="1:12" x14ac:dyDescent="0.35">
      <c r="A2512" t="s">
        <v>3891</v>
      </c>
      <c r="B2512">
        <v>90</v>
      </c>
      <c r="C2512">
        <v>14000000</v>
      </c>
      <c r="D2512">
        <v>1752214</v>
      </c>
      <c r="E2512" t="s">
        <v>26663</v>
      </c>
      <c r="F2512" t="s">
        <v>37</v>
      </c>
      <c r="G2512" t="s">
        <v>38</v>
      </c>
      <c r="H2512">
        <v>7.7</v>
      </c>
      <c r="I2512" t="s">
        <v>1671</v>
      </c>
      <c r="J2512" t="s">
        <v>3409</v>
      </c>
      <c r="K2512" t="s">
        <v>19711</v>
      </c>
    </row>
    <row r="2513" spans="1:12" x14ac:dyDescent="0.35">
      <c r="A2513" t="s">
        <v>1064</v>
      </c>
      <c r="B2513">
        <v>134</v>
      </c>
      <c r="C2513">
        <v>14000000</v>
      </c>
      <c r="D2513">
        <v>83025853</v>
      </c>
      <c r="E2513" t="s">
        <v>26664</v>
      </c>
      <c r="F2513" t="s">
        <v>37</v>
      </c>
      <c r="G2513" t="s">
        <v>38</v>
      </c>
      <c r="H2513">
        <v>7.7</v>
      </c>
      <c r="I2513" t="s">
        <v>3409</v>
      </c>
      <c r="J2513" t="s">
        <v>19711</v>
      </c>
    </row>
    <row r="2514" spans="1:12" x14ac:dyDescent="0.35">
      <c r="A2514" t="s">
        <v>11131</v>
      </c>
      <c r="B2514">
        <v>97</v>
      </c>
      <c r="C2514">
        <v>12000000</v>
      </c>
      <c r="D2514">
        <v>56631572</v>
      </c>
      <c r="E2514" t="s">
        <v>26665</v>
      </c>
      <c r="F2514" t="s">
        <v>37</v>
      </c>
      <c r="G2514" t="s">
        <v>38</v>
      </c>
      <c r="H2514">
        <v>6.8</v>
      </c>
      <c r="I2514" t="s">
        <v>1671</v>
      </c>
      <c r="J2514" t="s">
        <v>19711</v>
      </c>
    </row>
    <row r="2515" spans="1:12" x14ac:dyDescent="0.35">
      <c r="A2515" t="s">
        <v>11375</v>
      </c>
      <c r="B2515">
        <v>107</v>
      </c>
      <c r="C2515">
        <v>13500000</v>
      </c>
      <c r="D2515">
        <v>15854988</v>
      </c>
      <c r="E2515" t="s">
        <v>26666</v>
      </c>
      <c r="F2515" t="s">
        <v>37</v>
      </c>
      <c r="G2515" t="s">
        <v>38</v>
      </c>
      <c r="H2515">
        <v>7.4</v>
      </c>
      <c r="I2515" t="s">
        <v>3409</v>
      </c>
      <c r="J2515" t="s">
        <v>19711</v>
      </c>
    </row>
    <row r="2516" spans="1:12" x14ac:dyDescent="0.35">
      <c r="A2516" t="s">
        <v>7181</v>
      </c>
      <c r="B2516">
        <v>99</v>
      </c>
      <c r="C2516">
        <v>14000000</v>
      </c>
      <c r="D2516">
        <v>12282677</v>
      </c>
      <c r="E2516" t="s">
        <v>26667</v>
      </c>
      <c r="F2516" t="s">
        <v>37</v>
      </c>
      <c r="G2516" t="s">
        <v>38</v>
      </c>
      <c r="H2516">
        <v>5.0999999999999996</v>
      </c>
      <c r="I2516" t="s">
        <v>1671</v>
      </c>
      <c r="J2516" t="s">
        <v>12332</v>
      </c>
    </row>
    <row r="2517" spans="1:12" x14ac:dyDescent="0.35">
      <c r="A2517" t="s">
        <v>9128</v>
      </c>
      <c r="B2517">
        <v>124</v>
      </c>
      <c r="C2517">
        <v>13500000</v>
      </c>
      <c r="D2517">
        <v>7060876</v>
      </c>
      <c r="E2517" t="s">
        <v>26668</v>
      </c>
      <c r="F2517" t="s">
        <v>37</v>
      </c>
      <c r="G2517" t="s">
        <v>56</v>
      </c>
      <c r="H2517">
        <v>7.4</v>
      </c>
      <c r="I2517" t="s">
        <v>13307</v>
      </c>
      <c r="J2517" t="s">
        <v>3409</v>
      </c>
    </row>
    <row r="2518" spans="1:12" x14ac:dyDescent="0.35">
      <c r="A2518" t="s">
        <v>13113</v>
      </c>
      <c r="B2518">
        <v>110</v>
      </c>
      <c r="C2518">
        <v>15000000</v>
      </c>
      <c r="D2518">
        <v>14989761</v>
      </c>
      <c r="E2518" t="s">
        <v>26669</v>
      </c>
      <c r="F2518" t="s">
        <v>37</v>
      </c>
      <c r="G2518" t="s">
        <v>56</v>
      </c>
      <c r="H2518">
        <v>7.2</v>
      </c>
      <c r="I2518" t="s">
        <v>1671</v>
      </c>
      <c r="J2518" t="s">
        <v>27949</v>
      </c>
    </row>
    <row r="2519" spans="1:12" x14ac:dyDescent="0.35">
      <c r="A2519" t="s">
        <v>2952</v>
      </c>
      <c r="B2519">
        <v>178</v>
      </c>
      <c r="C2519">
        <v>13500000</v>
      </c>
      <c r="D2519">
        <v>5501940</v>
      </c>
      <c r="E2519" t="s">
        <v>26670</v>
      </c>
      <c r="F2519" t="s">
        <v>8731</v>
      </c>
      <c r="G2519" t="s">
        <v>767</v>
      </c>
      <c r="H2519">
        <v>8.3000000000000007</v>
      </c>
      <c r="I2519" t="s">
        <v>13307</v>
      </c>
      <c r="J2519" t="s">
        <v>3409</v>
      </c>
      <c r="K2519" t="s">
        <v>22704</v>
      </c>
      <c r="L2519" t="s">
        <v>25958</v>
      </c>
    </row>
    <row r="2520" spans="1:12" x14ac:dyDescent="0.35">
      <c r="A2520" t="s">
        <v>3563</v>
      </c>
      <c r="B2520">
        <v>125</v>
      </c>
      <c r="C2520">
        <v>10000000</v>
      </c>
      <c r="D2520">
        <v>2086345</v>
      </c>
      <c r="E2520" t="s">
        <v>26671</v>
      </c>
      <c r="F2520" t="s">
        <v>2778</v>
      </c>
      <c r="G2520" t="s">
        <v>3571</v>
      </c>
      <c r="H2520">
        <v>8.1</v>
      </c>
      <c r="I2520" t="s">
        <v>13307</v>
      </c>
      <c r="J2520" t="s">
        <v>3409</v>
      </c>
      <c r="K2520" t="s">
        <v>19711</v>
      </c>
    </row>
    <row r="2521" spans="1:12" x14ac:dyDescent="0.35">
      <c r="A2521" t="s">
        <v>3122</v>
      </c>
      <c r="B2521">
        <v>121</v>
      </c>
      <c r="C2521">
        <v>13000000</v>
      </c>
      <c r="D2521">
        <v>123922370</v>
      </c>
      <c r="E2521" t="s">
        <v>26672</v>
      </c>
      <c r="F2521" t="s">
        <v>37</v>
      </c>
      <c r="G2521" t="s">
        <v>38</v>
      </c>
      <c r="H2521">
        <v>7.3</v>
      </c>
      <c r="I2521" t="s">
        <v>13307</v>
      </c>
      <c r="J2521" t="s">
        <v>1671</v>
      </c>
      <c r="K2521" t="s">
        <v>3409</v>
      </c>
      <c r="L2521" t="s">
        <v>25958</v>
      </c>
    </row>
    <row r="2522" spans="1:12" x14ac:dyDescent="0.35">
      <c r="A2522" t="s">
        <v>7997</v>
      </c>
      <c r="B2522">
        <v>100</v>
      </c>
      <c r="C2522">
        <v>13400000</v>
      </c>
      <c r="D2522">
        <v>163591</v>
      </c>
      <c r="E2522" t="s">
        <v>26673</v>
      </c>
      <c r="F2522" t="s">
        <v>37</v>
      </c>
      <c r="G2522" t="s">
        <v>5694</v>
      </c>
      <c r="H2522">
        <v>3.6</v>
      </c>
      <c r="I2522" t="s">
        <v>1671</v>
      </c>
    </row>
    <row r="2523" spans="1:12" x14ac:dyDescent="0.35">
      <c r="A2523" t="s">
        <v>1071</v>
      </c>
      <c r="B2523">
        <v>115</v>
      </c>
      <c r="C2523">
        <v>13000000</v>
      </c>
      <c r="D2523">
        <v>73000942</v>
      </c>
      <c r="E2523" t="s">
        <v>26674</v>
      </c>
      <c r="F2523" t="s">
        <v>37</v>
      </c>
      <c r="G2523" t="s">
        <v>38</v>
      </c>
      <c r="H2523">
        <v>1.6</v>
      </c>
      <c r="I2523" t="s">
        <v>67</v>
      </c>
      <c r="J2523" t="s">
        <v>17378</v>
      </c>
    </row>
    <row r="2524" spans="1:12" x14ac:dyDescent="0.35">
      <c r="A2524" t="s">
        <v>1204</v>
      </c>
      <c r="B2524">
        <v>108</v>
      </c>
      <c r="C2524">
        <v>13000000</v>
      </c>
      <c r="D2524">
        <v>106952327</v>
      </c>
      <c r="E2524" t="s">
        <v>26675</v>
      </c>
      <c r="F2524" t="s">
        <v>37</v>
      </c>
      <c r="G2524" t="s">
        <v>38</v>
      </c>
      <c r="H2524">
        <v>8</v>
      </c>
      <c r="I2524" t="s">
        <v>3409</v>
      </c>
      <c r="J2524" t="s">
        <v>10413</v>
      </c>
    </row>
    <row r="2525" spans="1:12" x14ac:dyDescent="0.35">
      <c r="A2525" t="s">
        <v>4850</v>
      </c>
      <c r="B2525">
        <v>220</v>
      </c>
      <c r="C2525">
        <v>13000000</v>
      </c>
      <c r="D2525">
        <v>57300000</v>
      </c>
      <c r="E2525" t="s">
        <v>26676</v>
      </c>
      <c r="F2525" t="s">
        <v>37</v>
      </c>
      <c r="G2525" t="s">
        <v>38</v>
      </c>
      <c r="H2525">
        <v>9</v>
      </c>
      <c r="I2525" t="s">
        <v>27949</v>
      </c>
      <c r="J2525" t="s">
        <v>3409</v>
      </c>
    </row>
    <row r="2526" spans="1:12" x14ac:dyDescent="0.35">
      <c r="A2526" t="s">
        <v>5769</v>
      </c>
      <c r="B2526">
        <v>112</v>
      </c>
      <c r="C2526">
        <v>13000000</v>
      </c>
      <c r="D2526">
        <v>91038276</v>
      </c>
      <c r="E2526" t="s">
        <v>26677</v>
      </c>
      <c r="F2526" t="s">
        <v>37</v>
      </c>
      <c r="G2526" t="s">
        <v>38</v>
      </c>
      <c r="H2526">
        <v>6.1</v>
      </c>
      <c r="I2526" t="s">
        <v>3409</v>
      </c>
      <c r="J2526" t="s">
        <v>17378</v>
      </c>
      <c r="K2526" t="s">
        <v>19711</v>
      </c>
    </row>
    <row r="2527" spans="1:12" x14ac:dyDescent="0.35">
      <c r="A2527" t="s">
        <v>2066</v>
      </c>
      <c r="B2527">
        <v>99</v>
      </c>
      <c r="C2527">
        <v>7000000</v>
      </c>
      <c r="D2527">
        <v>49369900</v>
      </c>
      <c r="E2527" t="s">
        <v>26678</v>
      </c>
      <c r="F2527" t="s">
        <v>37</v>
      </c>
      <c r="G2527" t="s">
        <v>38</v>
      </c>
      <c r="H2527">
        <v>5.7</v>
      </c>
      <c r="I2527" t="s">
        <v>1266</v>
      </c>
      <c r="J2527" t="s">
        <v>6403</v>
      </c>
      <c r="K2527" t="s">
        <v>10413</v>
      </c>
    </row>
    <row r="2528" spans="1:12" x14ac:dyDescent="0.35">
      <c r="A2528" t="s">
        <v>9878</v>
      </c>
      <c r="B2528">
        <v>109</v>
      </c>
      <c r="C2528">
        <v>13000000</v>
      </c>
      <c r="D2528">
        <v>61693523</v>
      </c>
      <c r="E2528" t="s">
        <v>26679</v>
      </c>
      <c r="F2528" t="s">
        <v>37</v>
      </c>
      <c r="G2528" t="s">
        <v>38</v>
      </c>
      <c r="H2528">
        <v>6.8</v>
      </c>
      <c r="I2528" t="s">
        <v>3409</v>
      </c>
    </row>
    <row r="2529" spans="1:13" x14ac:dyDescent="0.35">
      <c r="A2529" t="s">
        <v>13672</v>
      </c>
      <c r="B2529">
        <v>83</v>
      </c>
      <c r="C2529">
        <v>13000000</v>
      </c>
      <c r="D2529">
        <v>46729374</v>
      </c>
      <c r="E2529" t="s">
        <v>26680</v>
      </c>
      <c r="F2529" t="s">
        <v>37</v>
      </c>
      <c r="G2529" t="s">
        <v>38</v>
      </c>
      <c r="H2529">
        <v>5.5</v>
      </c>
      <c r="I2529" t="s">
        <v>1671</v>
      </c>
      <c r="J2529" t="s">
        <v>27947</v>
      </c>
    </row>
    <row r="2530" spans="1:13" x14ac:dyDescent="0.35">
      <c r="A2530" t="s">
        <v>13676</v>
      </c>
      <c r="B2530">
        <v>107</v>
      </c>
      <c r="C2530">
        <v>13000000</v>
      </c>
      <c r="D2530">
        <v>44726644</v>
      </c>
      <c r="E2530" t="s">
        <v>26681</v>
      </c>
      <c r="F2530" t="s">
        <v>37</v>
      </c>
      <c r="G2530" t="s">
        <v>38</v>
      </c>
      <c r="H2530">
        <v>6.8</v>
      </c>
      <c r="I2530" t="s">
        <v>1325</v>
      </c>
      <c r="J2530" t="s">
        <v>27949</v>
      </c>
      <c r="K2530" t="s">
        <v>3409</v>
      </c>
      <c r="L2530" t="s">
        <v>10413</v>
      </c>
      <c r="M2530" t="s">
        <v>15011</v>
      </c>
    </row>
    <row r="2531" spans="1:13" x14ac:dyDescent="0.35">
      <c r="A2531" t="s">
        <v>13681</v>
      </c>
      <c r="B2531">
        <v>102</v>
      </c>
      <c r="C2531">
        <v>13000000</v>
      </c>
      <c r="D2531">
        <v>44134898</v>
      </c>
      <c r="E2531" t="s">
        <v>26682</v>
      </c>
      <c r="F2531" t="s">
        <v>37</v>
      </c>
      <c r="G2531" t="s">
        <v>38</v>
      </c>
      <c r="H2531">
        <v>7.3</v>
      </c>
      <c r="I2531" t="s">
        <v>1671</v>
      </c>
      <c r="J2531" t="s">
        <v>3409</v>
      </c>
    </row>
    <row r="2532" spans="1:13" x14ac:dyDescent="0.35">
      <c r="A2532" t="s">
        <v>7181</v>
      </c>
      <c r="B2532">
        <v>100</v>
      </c>
      <c r="C2532">
        <v>12500000</v>
      </c>
      <c r="D2532">
        <v>48637684</v>
      </c>
      <c r="E2532" t="s">
        <v>26683</v>
      </c>
      <c r="F2532" t="s">
        <v>37</v>
      </c>
      <c r="G2532" t="s">
        <v>38</v>
      </c>
      <c r="H2532">
        <v>6.1</v>
      </c>
      <c r="I2532" t="s">
        <v>1671</v>
      </c>
      <c r="J2532" t="s">
        <v>19711</v>
      </c>
    </row>
    <row r="2533" spans="1:13" x14ac:dyDescent="0.35">
      <c r="A2533" t="s">
        <v>7439</v>
      </c>
      <c r="B2533">
        <v>97</v>
      </c>
      <c r="C2533">
        <v>16000000</v>
      </c>
      <c r="D2533">
        <v>38176108</v>
      </c>
      <c r="E2533" t="s">
        <v>26684</v>
      </c>
      <c r="F2533" t="s">
        <v>37</v>
      </c>
      <c r="G2533" t="s">
        <v>38</v>
      </c>
      <c r="H2533">
        <v>7.2</v>
      </c>
      <c r="I2533" t="s">
        <v>1671</v>
      </c>
      <c r="J2533" t="s">
        <v>3409</v>
      </c>
      <c r="K2533" t="s">
        <v>19711</v>
      </c>
    </row>
    <row r="2534" spans="1:13" x14ac:dyDescent="0.35">
      <c r="A2534" t="s">
        <v>13692</v>
      </c>
      <c r="B2534">
        <v>92</v>
      </c>
      <c r="C2534">
        <v>13000000</v>
      </c>
      <c r="D2534">
        <v>28972187</v>
      </c>
      <c r="E2534" t="s">
        <v>26685</v>
      </c>
      <c r="F2534" t="s">
        <v>37</v>
      </c>
      <c r="G2534" t="s">
        <v>38</v>
      </c>
      <c r="H2534">
        <v>5.9</v>
      </c>
      <c r="I2534" t="s">
        <v>1671</v>
      </c>
    </row>
    <row r="2535" spans="1:13" x14ac:dyDescent="0.35">
      <c r="A2535" t="s">
        <v>13697</v>
      </c>
      <c r="B2535">
        <v>84</v>
      </c>
      <c r="C2535">
        <v>8200000</v>
      </c>
      <c r="D2535">
        <v>27979400</v>
      </c>
      <c r="E2535" t="s">
        <v>26686</v>
      </c>
      <c r="F2535" t="s">
        <v>37</v>
      </c>
      <c r="G2535" t="s">
        <v>38</v>
      </c>
      <c r="H2535">
        <v>6.1</v>
      </c>
      <c r="I2535" t="s">
        <v>1325</v>
      </c>
      <c r="J2535" t="s">
        <v>1671</v>
      </c>
      <c r="K2535" t="s">
        <v>27949</v>
      </c>
    </row>
    <row r="2536" spans="1:13" x14ac:dyDescent="0.35">
      <c r="A2536" t="s">
        <v>5128</v>
      </c>
      <c r="B2536">
        <v>86</v>
      </c>
      <c r="C2536">
        <v>17000000</v>
      </c>
      <c r="D2536">
        <v>54257433</v>
      </c>
      <c r="E2536" t="s">
        <v>26687</v>
      </c>
      <c r="F2536" t="s">
        <v>37</v>
      </c>
      <c r="G2536" t="s">
        <v>38</v>
      </c>
      <c r="H2536">
        <v>6.8</v>
      </c>
      <c r="I2536" t="s">
        <v>3409</v>
      </c>
      <c r="J2536" t="s">
        <v>6403</v>
      </c>
      <c r="K2536" t="s">
        <v>10413</v>
      </c>
    </row>
    <row r="2537" spans="1:13" x14ac:dyDescent="0.35">
      <c r="A2537" t="s">
        <v>13705</v>
      </c>
      <c r="B2537">
        <v>120</v>
      </c>
      <c r="C2537">
        <v>13000000</v>
      </c>
      <c r="D2537">
        <v>23947</v>
      </c>
      <c r="E2537" t="s">
        <v>26688</v>
      </c>
      <c r="F2537" t="s">
        <v>37</v>
      </c>
      <c r="G2537" t="s">
        <v>38</v>
      </c>
      <c r="H2537">
        <v>7.7</v>
      </c>
      <c r="I2537" t="s">
        <v>12332</v>
      </c>
      <c r="J2537" t="s">
        <v>10413</v>
      </c>
    </row>
    <row r="2538" spans="1:13" x14ac:dyDescent="0.35">
      <c r="A2538" t="s">
        <v>11127</v>
      </c>
      <c r="B2538">
        <v>89</v>
      </c>
      <c r="C2538">
        <v>13000000</v>
      </c>
      <c r="D2538">
        <v>60008303</v>
      </c>
      <c r="E2538" t="s">
        <v>26689</v>
      </c>
      <c r="F2538" t="s">
        <v>37</v>
      </c>
      <c r="G2538" t="s">
        <v>38</v>
      </c>
      <c r="H2538">
        <v>4.9000000000000004</v>
      </c>
      <c r="I2538" t="s">
        <v>953</v>
      </c>
      <c r="J2538" t="s">
        <v>1671</v>
      </c>
      <c r="K2538" t="s">
        <v>18089</v>
      </c>
    </row>
    <row r="2539" spans="1:13" x14ac:dyDescent="0.35">
      <c r="A2539" t="s">
        <v>13712</v>
      </c>
      <c r="B2539">
        <v>117</v>
      </c>
      <c r="C2539">
        <v>13000000</v>
      </c>
      <c r="D2539">
        <v>49121934</v>
      </c>
      <c r="E2539" t="s">
        <v>26690</v>
      </c>
      <c r="F2539" t="s">
        <v>37</v>
      </c>
      <c r="G2539" t="s">
        <v>38</v>
      </c>
      <c r="H2539">
        <v>6.1</v>
      </c>
      <c r="I2539" t="s">
        <v>1671</v>
      </c>
      <c r="J2539" t="s">
        <v>3409</v>
      </c>
      <c r="K2539" t="s">
        <v>19711</v>
      </c>
    </row>
    <row r="2540" spans="1:13" x14ac:dyDescent="0.35">
      <c r="A2540" t="s">
        <v>11263</v>
      </c>
      <c r="B2540">
        <v>97</v>
      </c>
      <c r="C2540">
        <v>18000000</v>
      </c>
      <c r="D2540">
        <v>27141959</v>
      </c>
      <c r="E2540" t="s">
        <v>26691</v>
      </c>
      <c r="F2540" t="s">
        <v>37</v>
      </c>
      <c r="G2540" t="s">
        <v>38</v>
      </c>
      <c r="H2540">
        <v>2.5</v>
      </c>
      <c r="I2540" t="s">
        <v>1671</v>
      </c>
      <c r="J2540" t="s">
        <v>27949</v>
      </c>
      <c r="K2540" t="s">
        <v>18089</v>
      </c>
      <c r="L2540" t="s">
        <v>12332</v>
      </c>
    </row>
    <row r="2541" spans="1:13" x14ac:dyDescent="0.35">
      <c r="A2541" t="s">
        <v>13720</v>
      </c>
      <c r="B2541">
        <v>91</v>
      </c>
      <c r="C2541">
        <v>13000000</v>
      </c>
      <c r="D2541">
        <v>27052167</v>
      </c>
      <c r="E2541" t="s">
        <v>26692</v>
      </c>
      <c r="F2541" t="s">
        <v>37</v>
      </c>
      <c r="G2541" t="s">
        <v>38</v>
      </c>
      <c r="H2541">
        <v>6.1</v>
      </c>
      <c r="I2541" t="s">
        <v>1325</v>
      </c>
      <c r="J2541" t="s">
        <v>1671</v>
      </c>
      <c r="K2541" t="s">
        <v>27949</v>
      </c>
      <c r="L2541" t="s">
        <v>10413</v>
      </c>
    </row>
    <row r="2542" spans="1:13" x14ac:dyDescent="0.35">
      <c r="A2542" t="s">
        <v>13725</v>
      </c>
      <c r="B2542">
        <v>100</v>
      </c>
      <c r="C2542">
        <v>13000000</v>
      </c>
      <c r="D2542">
        <v>26539321</v>
      </c>
      <c r="E2542" t="s">
        <v>26693</v>
      </c>
      <c r="F2542" t="s">
        <v>37</v>
      </c>
      <c r="G2542" t="s">
        <v>38</v>
      </c>
      <c r="H2542">
        <v>5.9</v>
      </c>
      <c r="I2542" t="s">
        <v>1671</v>
      </c>
      <c r="J2542" t="s">
        <v>3409</v>
      </c>
      <c r="K2542" t="s">
        <v>18089</v>
      </c>
    </row>
    <row r="2543" spans="1:13" x14ac:dyDescent="0.35">
      <c r="A2543" t="s">
        <v>13730</v>
      </c>
      <c r="B2543">
        <v>72</v>
      </c>
      <c r="C2543">
        <v>13000000</v>
      </c>
      <c r="D2543">
        <v>28501605</v>
      </c>
      <c r="E2543" t="s">
        <v>26694</v>
      </c>
      <c r="F2543" t="s">
        <v>37</v>
      </c>
      <c r="G2543" t="s">
        <v>38</v>
      </c>
      <c r="H2543">
        <v>5.7</v>
      </c>
      <c r="I2543" t="s">
        <v>1266</v>
      </c>
      <c r="J2543" t="s">
        <v>6403</v>
      </c>
    </row>
    <row r="2544" spans="1:13" x14ac:dyDescent="0.35">
      <c r="A2544" t="s">
        <v>13736</v>
      </c>
      <c r="B2544">
        <v>84</v>
      </c>
      <c r="C2544">
        <v>13200000</v>
      </c>
      <c r="D2544">
        <v>52543632</v>
      </c>
      <c r="E2544" t="s">
        <v>26695</v>
      </c>
      <c r="F2544" t="s">
        <v>37</v>
      </c>
      <c r="G2544" t="s">
        <v>38</v>
      </c>
      <c r="H2544">
        <v>5.6</v>
      </c>
      <c r="I2544" t="s">
        <v>27949</v>
      </c>
      <c r="J2544" t="s">
        <v>10413</v>
      </c>
    </row>
    <row r="2545" spans="1:12" x14ac:dyDescent="0.35">
      <c r="A2545" t="s">
        <v>3259</v>
      </c>
      <c r="B2545">
        <v>126</v>
      </c>
      <c r="C2545">
        <v>18000000</v>
      </c>
      <c r="D2545">
        <v>25592632</v>
      </c>
      <c r="E2545" t="s">
        <v>26696</v>
      </c>
      <c r="F2545" t="s">
        <v>37</v>
      </c>
      <c r="G2545" t="s">
        <v>38</v>
      </c>
      <c r="H2545">
        <v>7.2</v>
      </c>
      <c r="I2545" t="s">
        <v>6403</v>
      </c>
    </row>
    <row r="2546" spans="1:12" x14ac:dyDescent="0.35">
      <c r="A2546" t="s">
        <v>13745</v>
      </c>
      <c r="B2546">
        <v>108</v>
      </c>
      <c r="C2546">
        <v>15000000</v>
      </c>
      <c r="D2546">
        <v>25440971</v>
      </c>
      <c r="E2546" t="s">
        <v>26697</v>
      </c>
      <c r="F2546" t="s">
        <v>37</v>
      </c>
      <c r="G2546" t="s">
        <v>56</v>
      </c>
      <c r="H2546">
        <v>7.7</v>
      </c>
      <c r="I2546" t="s">
        <v>3409</v>
      </c>
      <c r="J2546" t="s">
        <v>27947</v>
      </c>
      <c r="K2546" t="s">
        <v>12332</v>
      </c>
      <c r="L2546" t="s">
        <v>10413</v>
      </c>
    </row>
    <row r="2547" spans="1:12" x14ac:dyDescent="0.35">
      <c r="A2547" t="s">
        <v>1800</v>
      </c>
      <c r="B2547">
        <v>112</v>
      </c>
      <c r="C2547">
        <v>13000000</v>
      </c>
      <c r="D2547">
        <v>22858926</v>
      </c>
      <c r="E2547" t="s">
        <v>26698</v>
      </c>
      <c r="F2547" t="s">
        <v>37</v>
      </c>
      <c r="G2547" t="s">
        <v>38</v>
      </c>
      <c r="H2547">
        <v>7.8</v>
      </c>
      <c r="I2547" t="s">
        <v>1671</v>
      </c>
      <c r="J2547" t="s">
        <v>3409</v>
      </c>
      <c r="K2547" t="s">
        <v>1266</v>
      </c>
    </row>
    <row r="2548" spans="1:12" x14ac:dyDescent="0.35">
      <c r="A2548" t="s">
        <v>13756</v>
      </c>
      <c r="B2548">
        <v>90</v>
      </c>
      <c r="C2548">
        <v>6000000</v>
      </c>
      <c r="D2548">
        <v>22235901</v>
      </c>
      <c r="E2548" t="s">
        <v>26699</v>
      </c>
      <c r="F2548" t="s">
        <v>37</v>
      </c>
      <c r="G2548" t="s">
        <v>38</v>
      </c>
      <c r="H2548">
        <v>6.1</v>
      </c>
      <c r="I2548" t="s">
        <v>1671</v>
      </c>
      <c r="J2548" t="s">
        <v>19711</v>
      </c>
    </row>
    <row r="2549" spans="1:12" x14ac:dyDescent="0.35">
      <c r="A2549" t="s">
        <v>1495</v>
      </c>
      <c r="B2549">
        <v>91</v>
      </c>
      <c r="C2549">
        <v>13000000</v>
      </c>
      <c r="D2549">
        <v>38916903</v>
      </c>
      <c r="E2549" t="s">
        <v>26700</v>
      </c>
      <c r="F2549" t="s">
        <v>37</v>
      </c>
      <c r="G2549" t="s">
        <v>38</v>
      </c>
      <c r="H2549">
        <v>5.8</v>
      </c>
      <c r="I2549" t="s">
        <v>953</v>
      </c>
      <c r="J2549" t="s">
        <v>18089</v>
      </c>
      <c r="K2549" t="s">
        <v>12332</v>
      </c>
    </row>
    <row r="2550" spans="1:12" x14ac:dyDescent="0.35">
      <c r="A2550" t="s">
        <v>5408</v>
      </c>
      <c r="B2550">
        <v>135</v>
      </c>
      <c r="C2550">
        <v>14000000</v>
      </c>
      <c r="D2550">
        <v>16929123</v>
      </c>
      <c r="E2550" t="s">
        <v>26701</v>
      </c>
      <c r="F2550" t="s">
        <v>37</v>
      </c>
      <c r="G2550" t="s">
        <v>38</v>
      </c>
      <c r="H2550">
        <v>6.5</v>
      </c>
      <c r="I2550" t="s">
        <v>3409</v>
      </c>
      <c r="J2550" t="s">
        <v>19711</v>
      </c>
    </row>
    <row r="2551" spans="1:12" x14ac:dyDescent="0.35">
      <c r="A2551" t="s">
        <v>3694</v>
      </c>
      <c r="B2551">
        <v>141</v>
      </c>
      <c r="C2551">
        <v>19000000</v>
      </c>
      <c r="D2551">
        <v>13753931</v>
      </c>
      <c r="E2551" t="s">
        <v>26702</v>
      </c>
      <c r="F2551" t="s">
        <v>676</v>
      </c>
      <c r="G2551" t="s">
        <v>38</v>
      </c>
      <c r="H2551">
        <v>7.9</v>
      </c>
      <c r="I2551" t="s">
        <v>3409</v>
      </c>
      <c r="J2551" t="s">
        <v>22704</v>
      </c>
      <c r="K2551" t="s">
        <v>25958</v>
      </c>
    </row>
    <row r="2552" spans="1:12" x14ac:dyDescent="0.35">
      <c r="A2552" t="s">
        <v>13777</v>
      </c>
      <c r="B2552">
        <v>104</v>
      </c>
      <c r="C2552">
        <v>13000000</v>
      </c>
      <c r="D2552">
        <v>10996440</v>
      </c>
      <c r="E2552" t="s">
        <v>26703</v>
      </c>
      <c r="F2552" t="s">
        <v>37</v>
      </c>
      <c r="G2552" t="s">
        <v>38</v>
      </c>
      <c r="H2552">
        <v>6.3</v>
      </c>
      <c r="I2552" t="s">
        <v>953</v>
      </c>
      <c r="J2552" t="s">
        <v>3409</v>
      </c>
      <c r="K2552" t="s">
        <v>12332</v>
      </c>
    </row>
    <row r="2553" spans="1:12" x14ac:dyDescent="0.35">
      <c r="A2553" t="s">
        <v>13781</v>
      </c>
      <c r="B2553">
        <v>84</v>
      </c>
      <c r="C2553">
        <v>13000000</v>
      </c>
      <c r="D2553">
        <v>8026971</v>
      </c>
      <c r="E2553" t="s">
        <v>26704</v>
      </c>
      <c r="F2553" t="s">
        <v>37</v>
      </c>
      <c r="G2553" t="s">
        <v>38</v>
      </c>
      <c r="H2553">
        <v>3.8</v>
      </c>
      <c r="I2553" t="s">
        <v>1671</v>
      </c>
      <c r="J2553" t="s">
        <v>19711</v>
      </c>
    </row>
    <row r="2554" spans="1:12" x14ac:dyDescent="0.35">
      <c r="A2554" t="s">
        <v>13785</v>
      </c>
      <c r="B2554">
        <v>118</v>
      </c>
      <c r="C2554">
        <v>13000000</v>
      </c>
      <c r="D2554">
        <v>14677654</v>
      </c>
      <c r="E2554" t="s">
        <v>26705</v>
      </c>
      <c r="F2554" t="s">
        <v>37</v>
      </c>
      <c r="G2554" t="s">
        <v>7987</v>
      </c>
      <c r="H2554">
        <v>8.3000000000000007</v>
      </c>
      <c r="I2554" t="s">
        <v>3409</v>
      </c>
    </row>
    <row r="2555" spans="1:12" x14ac:dyDescent="0.35">
      <c r="A2555" t="s">
        <v>6768</v>
      </c>
      <c r="B2555">
        <v>82</v>
      </c>
      <c r="C2555">
        <v>13000000</v>
      </c>
      <c r="D2555">
        <v>9975684</v>
      </c>
      <c r="E2555" t="s">
        <v>26706</v>
      </c>
      <c r="F2555" t="s">
        <v>37</v>
      </c>
      <c r="G2555" t="s">
        <v>268</v>
      </c>
      <c r="H2555">
        <v>6.4</v>
      </c>
      <c r="I2555" t="s">
        <v>1671</v>
      </c>
    </row>
    <row r="2556" spans="1:12" x14ac:dyDescent="0.35">
      <c r="A2556" t="s">
        <v>13792</v>
      </c>
      <c r="B2556">
        <v>95</v>
      </c>
      <c r="C2556">
        <v>13000000</v>
      </c>
      <c r="D2556">
        <v>7881335</v>
      </c>
      <c r="E2556" t="s">
        <v>26707</v>
      </c>
      <c r="F2556" t="s">
        <v>37</v>
      </c>
      <c r="G2556" t="s">
        <v>38</v>
      </c>
      <c r="H2556">
        <v>6.7</v>
      </c>
      <c r="I2556" t="s">
        <v>1671</v>
      </c>
      <c r="J2556" t="s">
        <v>27949</v>
      </c>
      <c r="K2556" t="s">
        <v>10413</v>
      </c>
    </row>
    <row r="2557" spans="1:12" x14ac:dyDescent="0.35">
      <c r="A2557" t="s">
        <v>10959</v>
      </c>
      <c r="B2557">
        <v>94</v>
      </c>
      <c r="C2557">
        <v>13000000</v>
      </c>
      <c r="D2557">
        <v>6241697</v>
      </c>
      <c r="E2557" t="s">
        <v>26708</v>
      </c>
      <c r="F2557" t="s">
        <v>37</v>
      </c>
      <c r="G2557" t="s">
        <v>1465</v>
      </c>
      <c r="H2557">
        <v>6.1</v>
      </c>
      <c r="I2557" t="s">
        <v>1671</v>
      </c>
    </row>
    <row r="2558" spans="1:12" x14ac:dyDescent="0.35">
      <c r="A2558" t="s">
        <v>13803</v>
      </c>
      <c r="B2558">
        <v>99</v>
      </c>
      <c r="C2558">
        <v>13000000</v>
      </c>
      <c r="D2558">
        <v>5871603</v>
      </c>
      <c r="E2558" t="s">
        <v>26709</v>
      </c>
      <c r="F2558" t="s">
        <v>37</v>
      </c>
      <c r="G2558" t="s">
        <v>38</v>
      </c>
      <c r="H2558">
        <v>6</v>
      </c>
      <c r="I2558" t="s">
        <v>3409</v>
      </c>
      <c r="J2558" t="s">
        <v>10413</v>
      </c>
    </row>
    <row r="2559" spans="1:12" x14ac:dyDescent="0.35">
      <c r="A2559" t="s">
        <v>13807</v>
      </c>
      <c r="B2559">
        <v>121</v>
      </c>
      <c r="C2559">
        <v>13000000</v>
      </c>
      <c r="D2559">
        <v>16574731</v>
      </c>
      <c r="E2559">
        <v>54</v>
      </c>
      <c r="F2559" t="s">
        <v>37</v>
      </c>
      <c r="G2559" t="s">
        <v>38</v>
      </c>
      <c r="H2559">
        <v>5.8</v>
      </c>
      <c r="I2559" t="s">
        <v>3409</v>
      </c>
      <c r="J2559" t="s">
        <v>17378</v>
      </c>
    </row>
    <row r="2560" spans="1:12" x14ac:dyDescent="0.35">
      <c r="A2560" t="s">
        <v>13811</v>
      </c>
      <c r="B2560">
        <v>84</v>
      </c>
      <c r="C2560">
        <v>13000000</v>
      </c>
      <c r="D2560">
        <v>5002310</v>
      </c>
      <c r="E2560" t="s">
        <v>26710</v>
      </c>
      <c r="F2560" t="s">
        <v>37</v>
      </c>
      <c r="G2560" t="s">
        <v>38</v>
      </c>
      <c r="H2560">
        <v>5.6</v>
      </c>
      <c r="I2560" t="s">
        <v>953</v>
      </c>
      <c r="J2560" t="s">
        <v>1671</v>
      </c>
      <c r="K2560" t="s">
        <v>19711</v>
      </c>
      <c r="L2560" t="s">
        <v>12332</v>
      </c>
    </row>
    <row r="2561" spans="1:12" x14ac:dyDescent="0.35">
      <c r="A2561" t="s">
        <v>13816</v>
      </c>
      <c r="B2561">
        <v>93</v>
      </c>
      <c r="C2561">
        <v>13000000</v>
      </c>
      <c r="D2561">
        <v>4919896</v>
      </c>
      <c r="E2561" t="s">
        <v>26711</v>
      </c>
      <c r="F2561" t="s">
        <v>37</v>
      </c>
      <c r="G2561" t="s">
        <v>56</v>
      </c>
      <c r="H2561">
        <v>6.1</v>
      </c>
      <c r="I2561" t="s">
        <v>1671</v>
      </c>
      <c r="J2561" t="s">
        <v>27949</v>
      </c>
      <c r="K2561" t="s">
        <v>10413</v>
      </c>
    </row>
    <row r="2562" spans="1:12" x14ac:dyDescent="0.35">
      <c r="A2562" t="s">
        <v>10752</v>
      </c>
      <c r="B2562">
        <v>93</v>
      </c>
      <c r="C2562">
        <v>13000000</v>
      </c>
      <c r="D2562">
        <v>25675765</v>
      </c>
      <c r="E2562" t="s">
        <v>26712</v>
      </c>
      <c r="F2562" t="s">
        <v>37</v>
      </c>
      <c r="G2562" t="s">
        <v>38</v>
      </c>
      <c r="H2562">
        <v>5.9</v>
      </c>
      <c r="I2562" t="s">
        <v>1671</v>
      </c>
    </row>
    <row r="2563" spans="1:12" x14ac:dyDescent="0.35">
      <c r="A2563" t="s">
        <v>13826</v>
      </c>
      <c r="B2563">
        <v>120</v>
      </c>
      <c r="C2563">
        <v>13000000</v>
      </c>
      <c r="D2563">
        <v>4857376</v>
      </c>
      <c r="E2563" t="s">
        <v>26713</v>
      </c>
      <c r="F2563" t="s">
        <v>1464</v>
      </c>
      <c r="G2563" t="s">
        <v>1465</v>
      </c>
      <c r="H2563">
        <v>7.3</v>
      </c>
      <c r="I2563" t="s">
        <v>1671</v>
      </c>
      <c r="J2563" t="s">
        <v>3409</v>
      </c>
      <c r="K2563" t="s">
        <v>19711</v>
      </c>
    </row>
    <row r="2564" spans="1:12" x14ac:dyDescent="0.35">
      <c r="A2564" t="s">
        <v>4351</v>
      </c>
      <c r="B2564">
        <v>112</v>
      </c>
      <c r="C2564">
        <v>13000000</v>
      </c>
      <c r="D2564">
        <v>3169424</v>
      </c>
      <c r="E2564" t="s">
        <v>26714</v>
      </c>
      <c r="F2564" t="s">
        <v>37</v>
      </c>
      <c r="G2564" t="s">
        <v>38</v>
      </c>
      <c r="H2564">
        <v>6.8</v>
      </c>
      <c r="I2564" t="s">
        <v>3409</v>
      </c>
      <c r="J2564" t="s">
        <v>27948</v>
      </c>
    </row>
    <row r="2565" spans="1:12" x14ac:dyDescent="0.35">
      <c r="A2565" t="s">
        <v>1744</v>
      </c>
      <c r="B2565">
        <v>107</v>
      </c>
      <c r="C2565">
        <v>13000000</v>
      </c>
      <c r="D2565">
        <v>18004225</v>
      </c>
      <c r="E2565" t="s">
        <v>26715</v>
      </c>
      <c r="F2565" t="s">
        <v>37</v>
      </c>
      <c r="G2565" t="s">
        <v>38</v>
      </c>
      <c r="H2565">
        <v>5.7</v>
      </c>
      <c r="I2565" t="s">
        <v>1671</v>
      </c>
      <c r="J2565" t="s">
        <v>3409</v>
      </c>
      <c r="K2565" t="s">
        <v>19711</v>
      </c>
    </row>
    <row r="2566" spans="1:12" x14ac:dyDescent="0.35">
      <c r="A2566" t="s">
        <v>13839</v>
      </c>
      <c r="B2566">
        <v>112</v>
      </c>
      <c r="C2566">
        <v>100000000</v>
      </c>
      <c r="D2566">
        <v>3058380</v>
      </c>
      <c r="E2566" t="s">
        <v>26716</v>
      </c>
      <c r="F2566" t="s">
        <v>1464</v>
      </c>
      <c r="G2566" t="s">
        <v>1465</v>
      </c>
      <c r="H2566">
        <v>7.3</v>
      </c>
      <c r="I2566" t="s">
        <v>3409</v>
      </c>
      <c r="J2566" t="s">
        <v>19711</v>
      </c>
    </row>
    <row r="2567" spans="1:12" x14ac:dyDescent="0.35">
      <c r="A2567" t="s">
        <v>8638</v>
      </c>
      <c r="B2567">
        <v>96</v>
      </c>
      <c r="C2567">
        <v>11000000</v>
      </c>
      <c r="D2567">
        <v>3074838</v>
      </c>
      <c r="E2567" t="s">
        <v>26717</v>
      </c>
      <c r="F2567" t="s">
        <v>37</v>
      </c>
      <c r="G2567" t="s">
        <v>38</v>
      </c>
      <c r="H2567">
        <v>6.3</v>
      </c>
      <c r="I2567" t="s">
        <v>3409</v>
      </c>
      <c r="J2567" t="s">
        <v>27947</v>
      </c>
      <c r="K2567" t="s">
        <v>19711</v>
      </c>
      <c r="L2567" t="s">
        <v>10413</v>
      </c>
    </row>
    <row r="2568" spans="1:12" x14ac:dyDescent="0.35">
      <c r="A2568" t="s">
        <v>13850</v>
      </c>
      <c r="B2568">
        <v>91</v>
      </c>
      <c r="C2568">
        <v>13000000</v>
      </c>
      <c r="D2568">
        <v>2104000</v>
      </c>
      <c r="E2568" t="s">
        <v>26718</v>
      </c>
      <c r="F2568" t="s">
        <v>37</v>
      </c>
      <c r="G2568" t="s">
        <v>38</v>
      </c>
      <c r="H2568">
        <v>5.9</v>
      </c>
      <c r="I2568" t="s">
        <v>1671</v>
      </c>
      <c r="J2568" t="s">
        <v>27949</v>
      </c>
      <c r="K2568" t="s">
        <v>3409</v>
      </c>
    </row>
    <row r="2569" spans="1:12" x14ac:dyDescent="0.35">
      <c r="A2569" t="s">
        <v>10145</v>
      </c>
      <c r="B2569">
        <v>125</v>
      </c>
      <c r="C2569">
        <v>13000000</v>
      </c>
      <c r="D2569">
        <v>1172769</v>
      </c>
      <c r="E2569" t="s">
        <v>26719</v>
      </c>
      <c r="F2569" t="s">
        <v>37</v>
      </c>
      <c r="G2569" t="s">
        <v>767</v>
      </c>
      <c r="H2569">
        <v>7.1</v>
      </c>
      <c r="I2569" t="s">
        <v>13307</v>
      </c>
      <c r="J2569" t="s">
        <v>1671</v>
      </c>
      <c r="K2569" t="s">
        <v>27949</v>
      </c>
      <c r="L2569" t="s">
        <v>3409</v>
      </c>
    </row>
    <row r="2570" spans="1:12" x14ac:dyDescent="0.35">
      <c r="A2570" t="s">
        <v>13857</v>
      </c>
      <c r="B2570">
        <v>102</v>
      </c>
      <c r="C2570">
        <v>13000000</v>
      </c>
      <c r="D2570">
        <v>17738570</v>
      </c>
      <c r="E2570" t="s">
        <v>26720</v>
      </c>
      <c r="F2570" t="s">
        <v>37</v>
      </c>
      <c r="G2570" t="s">
        <v>38</v>
      </c>
      <c r="H2570">
        <v>8</v>
      </c>
      <c r="I2570" t="s">
        <v>3409</v>
      </c>
      <c r="J2570" t="s">
        <v>19711</v>
      </c>
    </row>
    <row r="2571" spans="1:12" x14ac:dyDescent="0.35">
      <c r="A2571" t="s">
        <v>13862</v>
      </c>
      <c r="B2571">
        <v>87</v>
      </c>
      <c r="C2571">
        <v>3000000</v>
      </c>
      <c r="D2571">
        <v>1200000</v>
      </c>
      <c r="E2571" t="s">
        <v>26721</v>
      </c>
      <c r="F2571" t="s">
        <v>37</v>
      </c>
      <c r="G2571" t="s">
        <v>38</v>
      </c>
      <c r="H2571">
        <v>5.0999999999999996</v>
      </c>
      <c r="I2571" t="s">
        <v>1325</v>
      </c>
    </row>
    <row r="2572" spans="1:12" x14ac:dyDescent="0.35">
      <c r="A2572" t="s">
        <v>10161</v>
      </c>
      <c r="B2572">
        <v>118</v>
      </c>
      <c r="C2572">
        <v>13000000</v>
      </c>
      <c r="D2572">
        <v>1150403</v>
      </c>
      <c r="E2572" t="s">
        <v>26722</v>
      </c>
      <c r="F2572" t="s">
        <v>37</v>
      </c>
      <c r="G2572" t="s">
        <v>38</v>
      </c>
      <c r="H2572">
        <v>7.1</v>
      </c>
      <c r="I2572" t="s">
        <v>13307</v>
      </c>
      <c r="J2572" t="s">
        <v>27949</v>
      </c>
      <c r="K2572" t="s">
        <v>3409</v>
      </c>
    </row>
    <row r="2573" spans="1:12" x14ac:dyDescent="0.35">
      <c r="A2573" t="s">
        <v>9430</v>
      </c>
      <c r="B2573">
        <v>115</v>
      </c>
      <c r="C2573">
        <v>20000000</v>
      </c>
      <c r="D2573">
        <v>403932</v>
      </c>
      <c r="E2573" t="s">
        <v>26723</v>
      </c>
      <c r="F2573" t="s">
        <v>37</v>
      </c>
      <c r="G2573" t="s">
        <v>56</v>
      </c>
      <c r="H2573">
        <v>6.5</v>
      </c>
      <c r="I2573" t="s">
        <v>3409</v>
      </c>
      <c r="J2573" t="s">
        <v>19711</v>
      </c>
      <c r="K2573" t="s">
        <v>15011</v>
      </c>
    </row>
    <row r="2574" spans="1:12" x14ac:dyDescent="0.35">
      <c r="A2574" t="s">
        <v>4531</v>
      </c>
      <c r="B2574">
        <v>91</v>
      </c>
      <c r="C2574">
        <v>8495000</v>
      </c>
      <c r="D2574">
        <v>1712111</v>
      </c>
      <c r="E2574" t="s">
        <v>26724</v>
      </c>
      <c r="F2574" t="s">
        <v>37</v>
      </c>
      <c r="G2574" t="s">
        <v>38</v>
      </c>
      <c r="H2574">
        <v>4.5</v>
      </c>
      <c r="I2574" t="s">
        <v>6403</v>
      </c>
      <c r="J2574" t="s">
        <v>10413</v>
      </c>
    </row>
    <row r="2575" spans="1:12" x14ac:dyDescent="0.35">
      <c r="A2575" t="s">
        <v>12455</v>
      </c>
      <c r="B2575">
        <v>88</v>
      </c>
      <c r="C2575">
        <v>13000000</v>
      </c>
      <c r="D2575">
        <v>1024175</v>
      </c>
      <c r="E2575" t="s">
        <v>26725</v>
      </c>
      <c r="F2575" t="s">
        <v>37</v>
      </c>
      <c r="G2575" t="s">
        <v>56</v>
      </c>
      <c r="H2575">
        <v>6.6</v>
      </c>
      <c r="I2575" t="s">
        <v>1325</v>
      </c>
      <c r="J2575" t="s">
        <v>1671</v>
      </c>
      <c r="K2575" t="s">
        <v>12332</v>
      </c>
      <c r="L2575" t="s">
        <v>10413</v>
      </c>
    </row>
    <row r="2576" spans="1:12" x14ac:dyDescent="0.35">
      <c r="A2576" t="s">
        <v>565</v>
      </c>
      <c r="B2576">
        <v>127</v>
      </c>
      <c r="C2576">
        <v>13000000</v>
      </c>
      <c r="D2576">
        <v>301305</v>
      </c>
      <c r="E2576" t="s">
        <v>26726</v>
      </c>
      <c r="F2576" t="s">
        <v>13888</v>
      </c>
      <c r="G2576" t="s">
        <v>38</v>
      </c>
      <c r="H2576">
        <v>4.3</v>
      </c>
      <c r="I2576" t="s">
        <v>3409</v>
      </c>
      <c r="J2576" t="s">
        <v>19711</v>
      </c>
      <c r="K2576" t="s">
        <v>25958</v>
      </c>
    </row>
    <row r="2577" spans="1:13" x14ac:dyDescent="0.35">
      <c r="A2577" t="s">
        <v>13181</v>
      </c>
      <c r="B2577">
        <v>94</v>
      </c>
      <c r="C2577">
        <v>13000000</v>
      </c>
      <c r="D2577">
        <v>51872378</v>
      </c>
      <c r="E2577" t="s">
        <v>26727</v>
      </c>
      <c r="F2577" t="s">
        <v>37</v>
      </c>
      <c r="G2577" t="s">
        <v>38</v>
      </c>
      <c r="H2577">
        <v>6.7</v>
      </c>
      <c r="I2577" t="s">
        <v>27949</v>
      </c>
      <c r="J2577" t="s">
        <v>10413</v>
      </c>
    </row>
    <row r="2578" spans="1:13" x14ac:dyDescent="0.35">
      <c r="A2578" t="s">
        <v>13893</v>
      </c>
      <c r="B2578">
        <v>115</v>
      </c>
      <c r="C2578">
        <v>12620000</v>
      </c>
      <c r="D2578">
        <v>31662</v>
      </c>
      <c r="E2578" t="s">
        <v>26728</v>
      </c>
      <c r="F2578" t="s">
        <v>37</v>
      </c>
      <c r="G2578" t="s">
        <v>5694</v>
      </c>
      <c r="H2578">
        <v>6.8</v>
      </c>
      <c r="I2578" t="s">
        <v>1325</v>
      </c>
      <c r="J2578" t="s">
        <v>3409</v>
      </c>
      <c r="K2578" t="s">
        <v>22704</v>
      </c>
      <c r="L2578" t="s">
        <v>25958</v>
      </c>
    </row>
    <row r="2579" spans="1:13" x14ac:dyDescent="0.35">
      <c r="A2579" t="s">
        <v>13898</v>
      </c>
      <c r="B2579">
        <v>90</v>
      </c>
      <c r="C2579">
        <v>13000000</v>
      </c>
      <c r="D2579">
        <v>28399192</v>
      </c>
      <c r="E2579" t="s">
        <v>26729</v>
      </c>
      <c r="F2579" t="s">
        <v>37</v>
      </c>
      <c r="G2579" t="s">
        <v>370</v>
      </c>
      <c r="H2579">
        <v>5.4</v>
      </c>
      <c r="I2579" t="s">
        <v>1325</v>
      </c>
      <c r="J2579" t="s">
        <v>953</v>
      </c>
      <c r="K2579" t="s">
        <v>1671</v>
      </c>
      <c r="L2579" t="s">
        <v>18089</v>
      </c>
    </row>
    <row r="2580" spans="1:13" x14ac:dyDescent="0.35">
      <c r="A2580" t="s">
        <v>3739</v>
      </c>
      <c r="B2580">
        <v>102</v>
      </c>
      <c r="C2580">
        <v>13000000</v>
      </c>
      <c r="D2580">
        <v>2035566</v>
      </c>
      <c r="E2580" t="s">
        <v>26730</v>
      </c>
      <c r="F2580" t="s">
        <v>37</v>
      </c>
      <c r="G2580" t="s">
        <v>1465</v>
      </c>
      <c r="H2580">
        <v>6.6</v>
      </c>
      <c r="I2580" t="s">
        <v>13307</v>
      </c>
      <c r="J2580" t="s">
        <v>1671</v>
      </c>
      <c r="K2580" t="s">
        <v>27949</v>
      </c>
      <c r="L2580" t="s">
        <v>3409</v>
      </c>
      <c r="M2580" t="s">
        <v>19711</v>
      </c>
    </row>
    <row r="2581" spans="1:13" x14ac:dyDescent="0.35">
      <c r="A2581" t="s">
        <v>1727</v>
      </c>
      <c r="B2581">
        <v>117</v>
      </c>
      <c r="C2581">
        <v>12500000</v>
      </c>
      <c r="D2581">
        <v>21078145</v>
      </c>
      <c r="E2581" t="s">
        <v>26731</v>
      </c>
      <c r="F2581" t="s">
        <v>37</v>
      </c>
      <c r="G2581" t="s">
        <v>38</v>
      </c>
      <c r="H2581">
        <v>7.3</v>
      </c>
      <c r="I2581" t="s">
        <v>13307</v>
      </c>
      <c r="J2581" t="s">
        <v>3409</v>
      </c>
    </row>
    <row r="2582" spans="1:13" x14ac:dyDescent="0.35">
      <c r="A2582" t="s">
        <v>9392</v>
      </c>
      <c r="B2582">
        <v>109</v>
      </c>
      <c r="C2582">
        <v>12500000</v>
      </c>
      <c r="D2582">
        <v>14060950</v>
      </c>
      <c r="E2582" t="s">
        <v>26732</v>
      </c>
      <c r="F2582" t="s">
        <v>37</v>
      </c>
      <c r="G2582" t="s">
        <v>38</v>
      </c>
      <c r="H2582">
        <v>6.9</v>
      </c>
      <c r="I2582" t="s">
        <v>3409</v>
      </c>
    </row>
    <row r="2583" spans="1:13" x14ac:dyDescent="0.35">
      <c r="A2583" t="s">
        <v>1739</v>
      </c>
      <c r="B2583">
        <v>121</v>
      </c>
      <c r="C2583">
        <v>13000000</v>
      </c>
      <c r="D2583">
        <v>12281500</v>
      </c>
      <c r="E2583" t="s">
        <v>26733</v>
      </c>
      <c r="F2583" t="s">
        <v>37</v>
      </c>
      <c r="G2583" t="s">
        <v>38</v>
      </c>
      <c r="H2583">
        <v>8</v>
      </c>
      <c r="I2583" t="s">
        <v>1325</v>
      </c>
      <c r="J2583" t="s">
        <v>27949</v>
      </c>
      <c r="K2583" t="s">
        <v>3409</v>
      </c>
      <c r="L2583" t="s">
        <v>19711</v>
      </c>
      <c r="M2583" t="s">
        <v>10413</v>
      </c>
    </row>
    <row r="2584" spans="1:13" x14ac:dyDescent="0.35">
      <c r="A2584" t="s">
        <v>13030</v>
      </c>
      <c r="B2584">
        <v>100</v>
      </c>
      <c r="C2584">
        <v>12500000</v>
      </c>
      <c r="D2584">
        <v>10725228</v>
      </c>
      <c r="E2584" t="s">
        <v>26734</v>
      </c>
      <c r="F2584" t="s">
        <v>37</v>
      </c>
      <c r="G2584" t="s">
        <v>38</v>
      </c>
      <c r="H2584">
        <v>7.8</v>
      </c>
      <c r="I2584" t="s">
        <v>27949</v>
      </c>
      <c r="J2584" t="s">
        <v>3409</v>
      </c>
      <c r="K2584" t="s">
        <v>27947</v>
      </c>
    </row>
    <row r="2585" spans="1:13" x14ac:dyDescent="0.35">
      <c r="A2585" t="s">
        <v>9430</v>
      </c>
      <c r="B2585">
        <v>109</v>
      </c>
      <c r="C2585">
        <v>13000000</v>
      </c>
      <c r="D2585">
        <v>214966</v>
      </c>
      <c r="E2585" t="s">
        <v>26735</v>
      </c>
      <c r="F2585" t="s">
        <v>37</v>
      </c>
      <c r="G2585" t="s">
        <v>38</v>
      </c>
      <c r="H2585">
        <v>6.1</v>
      </c>
      <c r="I2585" t="s">
        <v>27949</v>
      </c>
      <c r="J2585" t="s">
        <v>3409</v>
      </c>
      <c r="K2585" t="s">
        <v>10413</v>
      </c>
    </row>
    <row r="2586" spans="1:13" x14ac:dyDescent="0.35">
      <c r="A2586" t="s">
        <v>13944</v>
      </c>
      <c r="B2586">
        <v>101</v>
      </c>
      <c r="C2586">
        <v>16000000</v>
      </c>
      <c r="D2586">
        <v>11956207</v>
      </c>
      <c r="E2586" t="s">
        <v>26736</v>
      </c>
      <c r="F2586" t="s">
        <v>37</v>
      </c>
      <c r="G2586" t="s">
        <v>38</v>
      </c>
      <c r="H2586">
        <v>5.0999999999999996</v>
      </c>
      <c r="I2586" t="s">
        <v>6403</v>
      </c>
      <c r="J2586" t="s">
        <v>27947</v>
      </c>
    </row>
    <row r="2587" spans="1:13" x14ac:dyDescent="0.35">
      <c r="A2587" t="s">
        <v>3585</v>
      </c>
      <c r="B2587">
        <v>106</v>
      </c>
      <c r="C2587">
        <v>12000000</v>
      </c>
      <c r="D2587">
        <v>5949693</v>
      </c>
      <c r="E2587" t="s">
        <v>26737</v>
      </c>
      <c r="F2587" t="s">
        <v>37</v>
      </c>
      <c r="G2587" t="s">
        <v>38</v>
      </c>
      <c r="H2587">
        <v>7.4</v>
      </c>
      <c r="I2587" t="s">
        <v>1671</v>
      </c>
      <c r="J2587" t="s">
        <v>3409</v>
      </c>
      <c r="K2587" t="s">
        <v>19711</v>
      </c>
    </row>
    <row r="2588" spans="1:13" x14ac:dyDescent="0.35">
      <c r="A2588" t="s">
        <v>13959</v>
      </c>
      <c r="B2588">
        <v>94</v>
      </c>
      <c r="C2588">
        <v>12500000</v>
      </c>
      <c r="D2588">
        <v>9030581</v>
      </c>
      <c r="E2588" t="s">
        <v>26738</v>
      </c>
      <c r="F2588" t="s">
        <v>37</v>
      </c>
      <c r="G2588" t="s">
        <v>56</v>
      </c>
      <c r="H2588">
        <v>7.8</v>
      </c>
      <c r="I2588" t="s">
        <v>3409</v>
      </c>
      <c r="J2588" t="s">
        <v>25958</v>
      </c>
    </row>
    <row r="2589" spans="1:13" x14ac:dyDescent="0.35">
      <c r="A2589" t="s">
        <v>13347</v>
      </c>
      <c r="B2589">
        <v>140</v>
      </c>
      <c r="C2589">
        <v>12800000</v>
      </c>
      <c r="D2589">
        <v>4157491</v>
      </c>
      <c r="E2589" t="s">
        <v>26739</v>
      </c>
      <c r="F2589" t="s">
        <v>37</v>
      </c>
      <c r="G2589" t="s">
        <v>7711</v>
      </c>
      <c r="H2589">
        <v>8</v>
      </c>
      <c r="I2589" t="s">
        <v>27949</v>
      </c>
      <c r="J2589" t="s">
        <v>3409</v>
      </c>
      <c r="K2589" t="s">
        <v>17378</v>
      </c>
    </row>
    <row r="2590" spans="1:13" x14ac:dyDescent="0.35">
      <c r="A2590" t="s">
        <v>12743</v>
      </c>
      <c r="B2590">
        <v>132</v>
      </c>
      <c r="C2590">
        <v>16000000</v>
      </c>
      <c r="D2590">
        <v>1508689</v>
      </c>
      <c r="E2590" t="s">
        <v>26740</v>
      </c>
      <c r="F2590" t="s">
        <v>37</v>
      </c>
      <c r="G2590" t="s">
        <v>38</v>
      </c>
      <c r="H2590">
        <v>6.7</v>
      </c>
      <c r="I2590" t="s">
        <v>3409</v>
      </c>
      <c r="J2590" t="s">
        <v>19711</v>
      </c>
    </row>
    <row r="2591" spans="1:13" x14ac:dyDescent="0.35">
      <c r="A2591" t="s">
        <v>13974</v>
      </c>
      <c r="B2591">
        <v>99</v>
      </c>
      <c r="C2591">
        <v>12500000</v>
      </c>
      <c r="D2591">
        <v>1227324</v>
      </c>
      <c r="E2591" t="s">
        <v>26741</v>
      </c>
      <c r="F2591" t="s">
        <v>37</v>
      </c>
      <c r="G2591" t="s">
        <v>38</v>
      </c>
      <c r="H2591">
        <v>6.6</v>
      </c>
      <c r="I2591" t="s">
        <v>27949</v>
      </c>
      <c r="J2591" t="s">
        <v>3409</v>
      </c>
    </row>
    <row r="2592" spans="1:13" x14ac:dyDescent="0.35">
      <c r="A2592" t="s">
        <v>13025</v>
      </c>
      <c r="B2592">
        <v>90</v>
      </c>
      <c r="C2592">
        <v>15000000</v>
      </c>
      <c r="D2592">
        <v>4360548</v>
      </c>
      <c r="E2592" t="s">
        <v>26742</v>
      </c>
      <c r="F2592" t="s">
        <v>37</v>
      </c>
      <c r="G2592" t="s">
        <v>38</v>
      </c>
      <c r="H2592">
        <v>6.4</v>
      </c>
      <c r="I2592" t="s">
        <v>1671</v>
      </c>
      <c r="J2592" t="s">
        <v>3409</v>
      </c>
      <c r="K2592" t="s">
        <v>19711</v>
      </c>
    </row>
    <row r="2593" spans="1:13" x14ac:dyDescent="0.35">
      <c r="A2593" t="s">
        <v>13982</v>
      </c>
      <c r="B2593">
        <v>105</v>
      </c>
      <c r="C2593">
        <v>10500000</v>
      </c>
      <c r="D2593">
        <v>26589953</v>
      </c>
      <c r="E2593" t="s">
        <v>26743</v>
      </c>
      <c r="F2593" t="s">
        <v>37</v>
      </c>
      <c r="G2593" t="s">
        <v>38</v>
      </c>
      <c r="H2593">
        <v>6.7</v>
      </c>
      <c r="I2593" t="s">
        <v>1325</v>
      </c>
      <c r="J2593" t="s">
        <v>27949</v>
      </c>
      <c r="K2593" t="s">
        <v>10413</v>
      </c>
    </row>
    <row r="2594" spans="1:13" x14ac:dyDescent="0.35">
      <c r="A2594" t="s">
        <v>13986</v>
      </c>
      <c r="B2594">
        <v>108</v>
      </c>
      <c r="C2594">
        <v>15000000</v>
      </c>
      <c r="D2594">
        <v>1039869</v>
      </c>
      <c r="E2594" t="s">
        <v>26744</v>
      </c>
      <c r="F2594" t="s">
        <v>37</v>
      </c>
      <c r="G2594" t="s">
        <v>268</v>
      </c>
      <c r="H2594">
        <v>6.2</v>
      </c>
      <c r="I2594" t="s">
        <v>13307</v>
      </c>
      <c r="J2594" t="s">
        <v>1671</v>
      </c>
      <c r="K2594" t="s">
        <v>27949</v>
      </c>
      <c r="L2594" t="s">
        <v>3409</v>
      </c>
    </row>
    <row r="2595" spans="1:13" x14ac:dyDescent="0.35">
      <c r="A2595" t="s">
        <v>3154</v>
      </c>
      <c r="B2595">
        <v>69</v>
      </c>
      <c r="C2595">
        <v>12500000</v>
      </c>
      <c r="D2595">
        <v>48092846</v>
      </c>
      <c r="E2595" t="s">
        <v>26745</v>
      </c>
      <c r="F2595" t="s">
        <v>37</v>
      </c>
      <c r="G2595" t="s">
        <v>38</v>
      </c>
      <c r="H2595">
        <v>7.3</v>
      </c>
      <c r="I2595" t="s">
        <v>953</v>
      </c>
      <c r="J2595" t="s">
        <v>11526</v>
      </c>
      <c r="K2595" t="s">
        <v>18089</v>
      </c>
    </row>
    <row r="2596" spans="1:13" x14ac:dyDescent="0.35">
      <c r="A2596" t="s">
        <v>13996</v>
      </c>
      <c r="B2596">
        <v>148</v>
      </c>
      <c r="C2596">
        <v>12800000</v>
      </c>
      <c r="D2596">
        <v>1110186</v>
      </c>
      <c r="E2596" t="s">
        <v>26746</v>
      </c>
      <c r="F2596" t="s">
        <v>12700</v>
      </c>
      <c r="G2596" t="s">
        <v>5694</v>
      </c>
      <c r="H2596">
        <v>8.1</v>
      </c>
      <c r="I2596" t="s">
        <v>1325</v>
      </c>
      <c r="J2596" t="s">
        <v>3409</v>
      </c>
      <c r="K2596" t="s">
        <v>25958</v>
      </c>
    </row>
    <row r="2597" spans="1:13" x14ac:dyDescent="0.35">
      <c r="A2597" t="s">
        <v>14002</v>
      </c>
      <c r="B2597">
        <v>118</v>
      </c>
      <c r="C2597">
        <v>12500000</v>
      </c>
      <c r="D2597">
        <v>1089445</v>
      </c>
      <c r="E2597" t="s">
        <v>26747</v>
      </c>
      <c r="F2597" t="s">
        <v>37</v>
      </c>
      <c r="G2597" t="s">
        <v>268</v>
      </c>
      <c r="H2597">
        <v>7</v>
      </c>
      <c r="I2597" t="s">
        <v>1671</v>
      </c>
      <c r="J2597" t="s">
        <v>3409</v>
      </c>
      <c r="K2597" t="s">
        <v>18089</v>
      </c>
      <c r="L2597" t="s">
        <v>27948</v>
      </c>
    </row>
    <row r="2598" spans="1:13" x14ac:dyDescent="0.35">
      <c r="A2598" t="s">
        <v>4733</v>
      </c>
      <c r="B2598">
        <v>132</v>
      </c>
      <c r="C2598">
        <v>8000000</v>
      </c>
      <c r="D2598">
        <v>204565000</v>
      </c>
      <c r="E2598" t="s">
        <v>26748</v>
      </c>
      <c r="F2598" t="s">
        <v>37</v>
      </c>
      <c r="G2598" t="s">
        <v>38</v>
      </c>
      <c r="H2598">
        <v>8</v>
      </c>
      <c r="I2598" t="s">
        <v>6403</v>
      </c>
    </row>
    <row r="2599" spans="1:13" x14ac:dyDescent="0.35">
      <c r="A2599" t="s">
        <v>389</v>
      </c>
      <c r="B2599">
        <v>130</v>
      </c>
      <c r="C2599">
        <v>8000000</v>
      </c>
      <c r="D2599">
        <v>260000000</v>
      </c>
      <c r="E2599" t="s">
        <v>26749</v>
      </c>
      <c r="F2599" t="s">
        <v>37</v>
      </c>
      <c r="G2599" t="s">
        <v>38</v>
      </c>
      <c r="H2599">
        <v>8</v>
      </c>
      <c r="I2599" t="s">
        <v>953</v>
      </c>
      <c r="J2599" t="s">
        <v>3409</v>
      </c>
      <c r="K2599" t="s">
        <v>10413</v>
      </c>
    </row>
    <row r="2600" spans="1:13" x14ac:dyDescent="0.35">
      <c r="A2600" t="s">
        <v>1744</v>
      </c>
      <c r="B2600">
        <v>95</v>
      </c>
      <c r="C2600">
        <v>11000000</v>
      </c>
      <c r="D2600">
        <v>101736215</v>
      </c>
      <c r="E2600" t="s">
        <v>26750</v>
      </c>
      <c r="F2600" t="s">
        <v>37</v>
      </c>
      <c r="G2600" t="s">
        <v>38</v>
      </c>
      <c r="H2600">
        <v>7</v>
      </c>
      <c r="I2600" t="s">
        <v>1671</v>
      </c>
    </row>
    <row r="2601" spans="1:13" x14ac:dyDescent="0.35">
      <c r="A2601" t="s">
        <v>14017</v>
      </c>
      <c r="B2601">
        <v>80</v>
      </c>
      <c r="C2601">
        <v>9600000</v>
      </c>
      <c r="D2601">
        <v>71442</v>
      </c>
      <c r="E2601" t="s">
        <v>26751</v>
      </c>
      <c r="F2601" t="s">
        <v>1464</v>
      </c>
      <c r="G2601" t="s">
        <v>1465</v>
      </c>
      <c r="H2601">
        <v>7.9</v>
      </c>
      <c r="I2601" t="s">
        <v>11526</v>
      </c>
      <c r="J2601" t="s">
        <v>1671</v>
      </c>
      <c r="K2601" t="s">
        <v>27949</v>
      </c>
      <c r="L2601" t="s">
        <v>3409</v>
      </c>
      <c r="M2601" t="s">
        <v>18089</v>
      </c>
    </row>
    <row r="2602" spans="1:13" x14ac:dyDescent="0.35">
      <c r="A2602" t="s">
        <v>7443</v>
      </c>
      <c r="B2602">
        <v>94</v>
      </c>
      <c r="C2602">
        <v>25000000</v>
      </c>
      <c r="D2602">
        <v>79817937</v>
      </c>
      <c r="E2602" t="s">
        <v>26752</v>
      </c>
      <c r="F2602" t="s">
        <v>37</v>
      </c>
      <c r="G2602" t="s">
        <v>38</v>
      </c>
      <c r="H2602">
        <v>5.9</v>
      </c>
      <c r="I2602" t="s">
        <v>1325</v>
      </c>
      <c r="J2602" t="s">
        <v>953</v>
      </c>
      <c r="K2602" t="s">
        <v>1671</v>
      </c>
      <c r="L2602" t="s">
        <v>1266</v>
      </c>
      <c r="M2602" t="s">
        <v>27947</v>
      </c>
    </row>
    <row r="2603" spans="1:13" x14ac:dyDescent="0.35">
      <c r="A2603" t="s">
        <v>1351</v>
      </c>
      <c r="B2603">
        <v>122</v>
      </c>
      <c r="C2603">
        <v>12000000</v>
      </c>
      <c r="D2603">
        <v>91547205</v>
      </c>
      <c r="E2603" t="s">
        <v>26753</v>
      </c>
      <c r="F2603" t="s">
        <v>37</v>
      </c>
      <c r="G2603" t="s">
        <v>38</v>
      </c>
      <c r="H2603">
        <v>6.6</v>
      </c>
      <c r="I2603" t="s">
        <v>1671</v>
      </c>
      <c r="J2603" t="s">
        <v>19711</v>
      </c>
    </row>
    <row r="2604" spans="1:13" x14ac:dyDescent="0.35">
      <c r="A2604" t="s">
        <v>1351</v>
      </c>
      <c r="B2604">
        <v>102</v>
      </c>
      <c r="C2604">
        <v>12000000</v>
      </c>
      <c r="D2604">
        <v>75074950</v>
      </c>
      <c r="E2604" t="s">
        <v>26754</v>
      </c>
      <c r="F2604" t="s">
        <v>37</v>
      </c>
      <c r="G2604" t="s">
        <v>38</v>
      </c>
      <c r="H2604">
        <v>6.3</v>
      </c>
      <c r="I2604" t="s">
        <v>1671</v>
      </c>
      <c r="J2604" t="s">
        <v>3409</v>
      </c>
    </row>
    <row r="2605" spans="1:13" x14ac:dyDescent="0.35">
      <c r="A2605" t="s">
        <v>9085</v>
      </c>
      <c r="B2605">
        <v>116</v>
      </c>
      <c r="C2605">
        <v>11000000</v>
      </c>
      <c r="D2605">
        <v>78900000</v>
      </c>
      <c r="E2605" t="s">
        <v>26755</v>
      </c>
      <c r="F2605" t="s">
        <v>37</v>
      </c>
      <c r="G2605" t="s">
        <v>38</v>
      </c>
      <c r="H2605">
        <v>7.7</v>
      </c>
      <c r="I2605" t="s">
        <v>1325</v>
      </c>
      <c r="J2605" t="s">
        <v>953</v>
      </c>
      <c r="K2605" t="s">
        <v>12332</v>
      </c>
    </row>
    <row r="2606" spans="1:13" x14ac:dyDescent="0.35">
      <c r="A2606" t="s">
        <v>514</v>
      </c>
      <c r="B2606">
        <v>78</v>
      </c>
      <c r="C2606">
        <v>12000000</v>
      </c>
      <c r="D2606">
        <v>72217000</v>
      </c>
      <c r="E2606" t="s">
        <v>26756</v>
      </c>
      <c r="F2606" t="s">
        <v>37</v>
      </c>
      <c r="G2606" t="s">
        <v>38</v>
      </c>
      <c r="H2606">
        <v>6.9</v>
      </c>
      <c r="I2606" t="s">
        <v>1671</v>
      </c>
    </row>
    <row r="2607" spans="1:13" x14ac:dyDescent="0.35">
      <c r="A2607" t="s">
        <v>14040</v>
      </c>
      <c r="B2607">
        <v>114</v>
      </c>
      <c r="C2607">
        <v>12000000</v>
      </c>
      <c r="D2607">
        <v>79568000</v>
      </c>
      <c r="E2607" t="s">
        <v>26757</v>
      </c>
      <c r="F2607" t="s">
        <v>37</v>
      </c>
      <c r="G2607" t="s">
        <v>38</v>
      </c>
      <c r="H2607">
        <v>7.1</v>
      </c>
      <c r="I2607" t="s">
        <v>12332</v>
      </c>
      <c r="J2607" t="s">
        <v>10413</v>
      </c>
    </row>
    <row r="2608" spans="1:13" x14ac:dyDescent="0.35">
      <c r="A2608" t="s">
        <v>1096</v>
      </c>
      <c r="B2608">
        <v>112</v>
      </c>
      <c r="C2608">
        <v>12000000</v>
      </c>
      <c r="D2608">
        <v>65500000</v>
      </c>
      <c r="E2608" t="s">
        <v>26758</v>
      </c>
      <c r="F2608" t="s">
        <v>37</v>
      </c>
      <c r="G2608" t="s">
        <v>38</v>
      </c>
      <c r="H2608">
        <v>7.4</v>
      </c>
      <c r="I2608" t="s">
        <v>27949</v>
      </c>
      <c r="J2608" t="s">
        <v>3409</v>
      </c>
      <c r="K2608" t="s">
        <v>19711</v>
      </c>
      <c r="L2608" t="s">
        <v>10413</v>
      </c>
    </row>
    <row r="2609" spans="1:13" x14ac:dyDescent="0.35">
      <c r="A2609" t="s">
        <v>14048</v>
      </c>
      <c r="B2609">
        <v>110</v>
      </c>
      <c r="C2609">
        <v>12000000</v>
      </c>
      <c r="D2609">
        <v>70011073</v>
      </c>
      <c r="E2609" t="s">
        <v>26759</v>
      </c>
      <c r="F2609" t="s">
        <v>37</v>
      </c>
      <c r="G2609" t="s">
        <v>38</v>
      </c>
      <c r="H2609">
        <v>6.5</v>
      </c>
      <c r="I2609" t="s">
        <v>1325</v>
      </c>
      <c r="J2609" t="s">
        <v>953</v>
      </c>
      <c r="K2609" t="s">
        <v>3409</v>
      </c>
      <c r="L2609" t="s">
        <v>10413</v>
      </c>
      <c r="M2609" t="s">
        <v>25958</v>
      </c>
    </row>
    <row r="2610" spans="1:13" x14ac:dyDescent="0.35">
      <c r="A2610" t="s">
        <v>6244</v>
      </c>
      <c r="B2610">
        <v>104</v>
      </c>
      <c r="C2610">
        <v>12000000</v>
      </c>
      <c r="D2610">
        <v>65269010</v>
      </c>
      <c r="E2610" t="s">
        <v>26760</v>
      </c>
      <c r="F2610" t="s">
        <v>37</v>
      </c>
      <c r="G2610" t="s">
        <v>38</v>
      </c>
      <c r="H2610">
        <v>6.5</v>
      </c>
      <c r="I2610" t="s">
        <v>27949</v>
      </c>
      <c r="J2610" t="s">
        <v>3409</v>
      </c>
      <c r="K2610" t="s">
        <v>17378</v>
      </c>
      <c r="L2610" t="s">
        <v>19711</v>
      </c>
    </row>
    <row r="2611" spans="1:13" x14ac:dyDescent="0.35">
      <c r="A2611" t="s">
        <v>14061</v>
      </c>
      <c r="B2611">
        <v>81</v>
      </c>
      <c r="C2611">
        <v>12000000</v>
      </c>
      <c r="D2611">
        <v>63071133</v>
      </c>
      <c r="E2611" t="s">
        <v>26761</v>
      </c>
      <c r="F2611" t="s">
        <v>37</v>
      </c>
      <c r="G2611" t="s">
        <v>38</v>
      </c>
      <c r="H2611">
        <v>6.8</v>
      </c>
      <c r="I2611" t="s">
        <v>953</v>
      </c>
      <c r="J2611" t="s">
        <v>11526</v>
      </c>
      <c r="K2611" t="s">
        <v>1671</v>
      </c>
      <c r="L2611" t="s">
        <v>27949</v>
      </c>
    </row>
    <row r="2612" spans="1:13" x14ac:dyDescent="0.35">
      <c r="A2612" t="s">
        <v>1764</v>
      </c>
      <c r="B2612">
        <v>154</v>
      </c>
      <c r="C2612">
        <v>12000000</v>
      </c>
      <c r="D2612">
        <v>39647595</v>
      </c>
      <c r="E2612" t="s">
        <v>26762</v>
      </c>
      <c r="F2612" t="s">
        <v>37</v>
      </c>
      <c r="G2612" t="s">
        <v>38</v>
      </c>
      <c r="H2612">
        <v>7.5</v>
      </c>
      <c r="I2612" t="s">
        <v>27949</v>
      </c>
      <c r="J2612" t="s">
        <v>10413</v>
      </c>
    </row>
    <row r="2613" spans="1:13" x14ac:dyDescent="0.35">
      <c r="A2613" t="s">
        <v>5230</v>
      </c>
      <c r="B2613">
        <v>102</v>
      </c>
      <c r="C2613">
        <v>12000000</v>
      </c>
      <c r="D2613">
        <v>38087366</v>
      </c>
      <c r="E2613" t="s">
        <v>26763</v>
      </c>
      <c r="F2613" t="s">
        <v>37</v>
      </c>
      <c r="G2613" t="s">
        <v>38</v>
      </c>
      <c r="H2613">
        <v>6.6</v>
      </c>
      <c r="I2613" t="s">
        <v>953</v>
      </c>
      <c r="J2613" t="s">
        <v>1671</v>
      </c>
    </row>
    <row r="2614" spans="1:13" x14ac:dyDescent="0.35">
      <c r="A2614" t="s">
        <v>1500</v>
      </c>
      <c r="B2614">
        <v>89</v>
      </c>
      <c r="C2614">
        <v>12000000</v>
      </c>
      <c r="D2614">
        <v>64572496</v>
      </c>
      <c r="E2614" t="s">
        <v>26764</v>
      </c>
      <c r="F2614" t="s">
        <v>37</v>
      </c>
      <c r="G2614" t="s">
        <v>38</v>
      </c>
      <c r="H2614">
        <v>7.1</v>
      </c>
      <c r="I2614" t="s">
        <v>3409</v>
      </c>
      <c r="J2614" t="s">
        <v>12332</v>
      </c>
      <c r="K2614" t="s">
        <v>10413</v>
      </c>
    </row>
    <row r="2615" spans="1:13" x14ac:dyDescent="0.35">
      <c r="A2615" t="s">
        <v>6126</v>
      </c>
      <c r="B2615">
        <v>132</v>
      </c>
      <c r="C2615">
        <v>12000000</v>
      </c>
      <c r="D2615">
        <v>30400000</v>
      </c>
      <c r="E2615" t="s">
        <v>26765</v>
      </c>
      <c r="F2615" t="s">
        <v>37</v>
      </c>
      <c r="G2615" t="s">
        <v>56</v>
      </c>
      <c r="H2615">
        <v>6.6</v>
      </c>
      <c r="I2615" t="s">
        <v>3409</v>
      </c>
      <c r="J2615" t="s">
        <v>17378</v>
      </c>
      <c r="K2615" t="s">
        <v>19711</v>
      </c>
    </row>
    <row r="2616" spans="1:13" x14ac:dyDescent="0.35">
      <c r="A2616" t="s">
        <v>2791</v>
      </c>
      <c r="B2616">
        <v>103</v>
      </c>
      <c r="C2616">
        <v>5000000</v>
      </c>
      <c r="D2616">
        <v>42365600</v>
      </c>
      <c r="E2616" t="s">
        <v>26766</v>
      </c>
      <c r="F2616" t="s">
        <v>37</v>
      </c>
      <c r="G2616" t="s">
        <v>56</v>
      </c>
      <c r="H2616">
        <v>7</v>
      </c>
      <c r="I2616" t="s">
        <v>953</v>
      </c>
      <c r="J2616" t="s">
        <v>1671</v>
      </c>
      <c r="K2616" t="s">
        <v>1266</v>
      </c>
      <c r="L2616" t="s">
        <v>12332</v>
      </c>
    </row>
    <row r="2617" spans="1:13" x14ac:dyDescent="0.35">
      <c r="A2617" t="s">
        <v>14086</v>
      </c>
      <c r="B2617">
        <v>93</v>
      </c>
      <c r="C2617">
        <v>12000000</v>
      </c>
      <c r="D2617">
        <v>37188667</v>
      </c>
      <c r="E2617" t="s">
        <v>26767</v>
      </c>
      <c r="F2617" t="s">
        <v>37</v>
      </c>
      <c r="G2617" t="s">
        <v>38</v>
      </c>
      <c r="H2617">
        <v>3.3</v>
      </c>
      <c r="I2617" t="s">
        <v>1671</v>
      </c>
      <c r="J2617" t="s">
        <v>3409</v>
      </c>
    </row>
    <row r="2618" spans="1:13" x14ac:dyDescent="0.35">
      <c r="A2618" t="s">
        <v>14093</v>
      </c>
      <c r="B2618">
        <v>93</v>
      </c>
      <c r="C2618">
        <v>12000000</v>
      </c>
      <c r="D2618">
        <v>54724272</v>
      </c>
      <c r="E2618" t="s">
        <v>26768</v>
      </c>
      <c r="F2618" t="s">
        <v>37</v>
      </c>
      <c r="G2618" t="s">
        <v>38</v>
      </c>
      <c r="H2618">
        <v>6.7</v>
      </c>
      <c r="I2618" t="s">
        <v>1671</v>
      </c>
      <c r="J2618" t="s">
        <v>27949</v>
      </c>
    </row>
    <row r="2619" spans="1:13" x14ac:dyDescent="0.35">
      <c r="A2619" t="s">
        <v>13173</v>
      </c>
      <c r="B2619">
        <v>96</v>
      </c>
      <c r="C2619">
        <v>12000000</v>
      </c>
      <c r="D2619">
        <v>31597131</v>
      </c>
      <c r="E2619" t="s">
        <v>26769</v>
      </c>
      <c r="F2619" t="s">
        <v>37</v>
      </c>
      <c r="G2619" t="s">
        <v>38</v>
      </c>
      <c r="H2619">
        <v>6.8</v>
      </c>
      <c r="I2619" t="s">
        <v>3409</v>
      </c>
      <c r="J2619" t="s">
        <v>10413</v>
      </c>
    </row>
    <row r="2620" spans="1:13" x14ac:dyDescent="0.35">
      <c r="A2620" t="s">
        <v>14108</v>
      </c>
      <c r="B2620">
        <v>89</v>
      </c>
      <c r="C2620">
        <v>12000000</v>
      </c>
      <c r="D2620">
        <v>31691811</v>
      </c>
      <c r="E2620" t="s">
        <v>26770</v>
      </c>
      <c r="F2620" t="s">
        <v>37</v>
      </c>
      <c r="G2620" t="s">
        <v>38</v>
      </c>
      <c r="H2620">
        <v>6</v>
      </c>
      <c r="I2620" t="s">
        <v>6403</v>
      </c>
      <c r="J2620" t="s">
        <v>12332</v>
      </c>
      <c r="K2620" t="s">
        <v>10413</v>
      </c>
    </row>
    <row r="2621" spans="1:13" x14ac:dyDescent="0.35">
      <c r="A2621" t="s">
        <v>14112</v>
      </c>
      <c r="B2621">
        <v>92</v>
      </c>
      <c r="C2621">
        <v>12000000</v>
      </c>
      <c r="D2621">
        <v>31397498</v>
      </c>
      <c r="E2621" t="s">
        <v>26771</v>
      </c>
      <c r="F2621" t="s">
        <v>37</v>
      </c>
      <c r="G2621" t="s">
        <v>38</v>
      </c>
      <c r="H2621">
        <v>5.4</v>
      </c>
      <c r="I2621" t="s">
        <v>6403</v>
      </c>
      <c r="J2621" t="s">
        <v>27947</v>
      </c>
    </row>
    <row r="2622" spans="1:13" x14ac:dyDescent="0.35">
      <c r="A2622" t="s">
        <v>14116</v>
      </c>
      <c r="B2622">
        <v>97</v>
      </c>
      <c r="C2622">
        <v>12000000</v>
      </c>
      <c r="D2622">
        <v>31179516</v>
      </c>
      <c r="E2622" t="s">
        <v>26772</v>
      </c>
      <c r="F2622" t="s">
        <v>37</v>
      </c>
      <c r="G2622" t="s">
        <v>38</v>
      </c>
      <c r="H2622">
        <v>4.3</v>
      </c>
      <c r="I2622" t="s">
        <v>1671</v>
      </c>
    </row>
    <row r="2623" spans="1:13" x14ac:dyDescent="0.35">
      <c r="A2623" t="s">
        <v>4597</v>
      </c>
      <c r="B2623">
        <v>93</v>
      </c>
      <c r="C2623">
        <v>12000000</v>
      </c>
      <c r="D2623">
        <v>31155435</v>
      </c>
      <c r="E2623" t="s">
        <v>26773</v>
      </c>
      <c r="F2623" t="s">
        <v>37</v>
      </c>
      <c r="G2623" t="s">
        <v>38</v>
      </c>
      <c r="H2623">
        <v>6.2</v>
      </c>
      <c r="I2623" t="s">
        <v>1671</v>
      </c>
      <c r="J2623" t="s">
        <v>1266</v>
      </c>
    </row>
    <row r="2624" spans="1:13" x14ac:dyDescent="0.35">
      <c r="A2624" t="s">
        <v>14123</v>
      </c>
      <c r="B2624">
        <v>89</v>
      </c>
      <c r="C2624">
        <v>12000000</v>
      </c>
      <c r="D2624">
        <v>27281507</v>
      </c>
      <c r="E2624" t="s">
        <v>26774</v>
      </c>
      <c r="F2624" t="s">
        <v>37</v>
      </c>
      <c r="G2624" t="s">
        <v>38</v>
      </c>
      <c r="H2624">
        <v>7.7</v>
      </c>
      <c r="I2624" t="s">
        <v>1671</v>
      </c>
      <c r="J2624" t="s">
        <v>3409</v>
      </c>
      <c r="K2624" t="s">
        <v>18089</v>
      </c>
      <c r="L2624" t="s">
        <v>1266</v>
      </c>
      <c r="M2624" t="s">
        <v>17378</v>
      </c>
    </row>
    <row r="2625" spans="1:12" x14ac:dyDescent="0.35">
      <c r="A2625" t="s">
        <v>5882</v>
      </c>
      <c r="B2625">
        <v>123</v>
      </c>
      <c r="C2625">
        <v>12000000</v>
      </c>
      <c r="D2625">
        <v>25776062</v>
      </c>
      <c r="E2625" t="s">
        <v>26775</v>
      </c>
      <c r="F2625" t="s">
        <v>37</v>
      </c>
      <c r="G2625" t="s">
        <v>38</v>
      </c>
      <c r="H2625">
        <v>7.4</v>
      </c>
      <c r="I2625" t="s">
        <v>13307</v>
      </c>
      <c r="J2625" t="s">
        <v>3409</v>
      </c>
      <c r="K2625" t="s">
        <v>19711</v>
      </c>
    </row>
    <row r="2626" spans="1:12" x14ac:dyDescent="0.35">
      <c r="A2626" t="s">
        <v>14132</v>
      </c>
      <c r="B2626">
        <v>93</v>
      </c>
      <c r="C2626">
        <v>12000000</v>
      </c>
      <c r="D2626">
        <v>25240988</v>
      </c>
      <c r="E2626" t="s">
        <v>26776</v>
      </c>
      <c r="F2626" t="s">
        <v>37</v>
      </c>
      <c r="G2626" t="s">
        <v>38</v>
      </c>
      <c r="H2626">
        <v>5.9</v>
      </c>
      <c r="I2626" t="s">
        <v>67</v>
      </c>
      <c r="J2626" t="s">
        <v>17378</v>
      </c>
    </row>
    <row r="2627" spans="1:12" x14ac:dyDescent="0.35">
      <c r="A2627" t="s">
        <v>14139</v>
      </c>
      <c r="B2627">
        <v>133</v>
      </c>
      <c r="C2627">
        <v>12000000</v>
      </c>
      <c r="D2627">
        <v>124868837</v>
      </c>
      <c r="E2627" t="s">
        <v>26777</v>
      </c>
      <c r="F2627" t="s">
        <v>37</v>
      </c>
      <c r="G2627" t="s">
        <v>38</v>
      </c>
      <c r="H2627">
        <v>7.8</v>
      </c>
      <c r="I2627" t="s">
        <v>3409</v>
      </c>
      <c r="J2627" t="s">
        <v>19711</v>
      </c>
    </row>
    <row r="2628" spans="1:12" x14ac:dyDescent="0.35">
      <c r="A2628" t="s">
        <v>4423</v>
      </c>
      <c r="B2628">
        <v>121</v>
      </c>
      <c r="C2628">
        <v>12000000</v>
      </c>
      <c r="D2628">
        <v>22905674</v>
      </c>
      <c r="E2628" t="s">
        <v>26778</v>
      </c>
      <c r="F2628" t="s">
        <v>37</v>
      </c>
      <c r="G2628" t="s">
        <v>38</v>
      </c>
      <c r="H2628">
        <v>7.4</v>
      </c>
      <c r="I2628" t="s">
        <v>27949</v>
      </c>
      <c r="J2628" t="s">
        <v>3409</v>
      </c>
    </row>
    <row r="2629" spans="1:12" x14ac:dyDescent="0.35">
      <c r="A2629" t="s">
        <v>7227</v>
      </c>
      <c r="B2629">
        <v>102</v>
      </c>
      <c r="C2629">
        <v>12000000</v>
      </c>
      <c r="D2629">
        <v>25277561</v>
      </c>
      <c r="E2629" t="s">
        <v>26779</v>
      </c>
      <c r="F2629" t="s">
        <v>37</v>
      </c>
      <c r="G2629" t="s">
        <v>38</v>
      </c>
      <c r="H2629">
        <v>6.5</v>
      </c>
      <c r="I2629" t="s">
        <v>1671</v>
      </c>
      <c r="J2629" t="s">
        <v>19711</v>
      </c>
    </row>
    <row r="2630" spans="1:12" x14ac:dyDescent="0.35">
      <c r="A2630" t="s">
        <v>4401</v>
      </c>
      <c r="B2630">
        <v>99</v>
      </c>
      <c r="C2630">
        <v>12000000</v>
      </c>
      <c r="D2630">
        <v>21133087</v>
      </c>
      <c r="E2630" t="s">
        <v>26780</v>
      </c>
      <c r="F2630" t="s">
        <v>37</v>
      </c>
      <c r="G2630" t="s">
        <v>38</v>
      </c>
      <c r="H2630">
        <v>7</v>
      </c>
      <c r="I2630" t="s">
        <v>6403</v>
      </c>
      <c r="J2630" t="s">
        <v>27947</v>
      </c>
      <c r="K2630" t="s">
        <v>10413</v>
      </c>
    </row>
    <row r="2631" spans="1:12" x14ac:dyDescent="0.35">
      <c r="A2631" t="s">
        <v>5647</v>
      </c>
      <c r="B2631">
        <v>98</v>
      </c>
      <c r="C2631">
        <v>12000000</v>
      </c>
      <c r="D2631">
        <v>37707719</v>
      </c>
      <c r="E2631" t="s">
        <v>26781</v>
      </c>
      <c r="F2631" t="s">
        <v>37</v>
      </c>
      <c r="G2631" t="s">
        <v>56</v>
      </c>
      <c r="H2631">
        <v>7.6</v>
      </c>
      <c r="I2631" t="s">
        <v>13307</v>
      </c>
      <c r="J2631" t="s">
        <v>3409</v>
      </c>
    </row>
    <row r="2632" spans="1:12" x14ac:dyDescent="0.35">
      <c r="A2632" t="s">
        <v>11065</v>
      </c>
      <c r="B2632">
        <v>118</v>
      </c>
      <c r="C2632">
        <v>9000000</v>
      </c>
      <c r="D2632">
        <v>18761993</v>
      </c>
      <c r="E2632" t="s">
        <v>26782</v>
      </c>
      <c r="F2632" t="s">
        <v>37</v>
      </c>
      <c r="G2632" t="s">
        <v>38</v>
      </c>
      <c r="H2632">
        <v>6.9</v>
      </c>
      <c r="I2632" t="s">
        <v>1671</v>
      </c>
      <c r="J2632" t="s">
        <v>3409</v>
      </c>
    </row>
    <row r="2633" spans="1:12" x14ac:dyDescent="0.35">
      <c r="A2633" t="s">
        <v>12904</v>
      </c>
      <c r="B2633">
        <v>104</v>
      </c>
      <c r="C2633">
        <v>12000000</v>
      </c>
      <c r="D2633">
        <v>18595716</v>
      </c>
      <c r="E2633" t="s">
        <v>26783</v>
      </c>
      <c r="F2633" t="s">
        <v>37</v>
      </c>
      <c r="G2633" t="s">
        <v>38</v>
      </c>
      <c r="H2633">
        <v>5.3</v>
      </c>
      <c r="I2633" t="s">
        <v>1671</v>
      </c>
      <c r="J2633" t="s">
        <v>18089</v>
      </c>
      <c r="K2633" t="s">
        <v>1266</v>
      </c>
      <c r="L2633" t="s">
        <v>19711</v>
      </c>
    </row>
    <row r="2634" spans="1:12" x14ac:dyDescent="0.35">
      <c r="A2634" t="s">
        <v>14184</v>
      </c>
      <c r="B2634">
        <v>109</v>
      </c>
      <c r="C2634">
        <v>12000000</v>
      </c>
      <c r="D2634">
        <v>31990064</v>
      </c>
      <c r="E2634" t="s">
        <v>26784</v>
      </c>
      <c r="F2634" t="s">
        <v>37</v>
      </c>
      <c r="G2634" t="s">
        <v>38</v>
      </c>
      <c r="H2634">
        <v>6.4</v>
      </c>
      <c r="I2634" t="s">
        <v>3409</v>
      </c>
      <c r="J2634" t="s">
        <v>27947</v>
      </c>
      <c r="K2634" t="s">
        <v>19711</v>
      </c>
    </row>
    <row r="2635" spans="1:12" x14ac:dyDescent="0.35">
      <c r="A2635" t="s">
        <v>8191</v>
      </c>
      <c r="B2635">
        <v>115</v>
      </c>
      <c r="C2635">
        <v>12000000</v>
      </c>
      <c r="D2635">
        <v>17613460</v>
      </c>
      <c r="E2635" t="s">
        <v>26785</v>
      </c>
      <c r="F2635" t="s">
        <v>37</v>
      </c>
      <c r="G2635" t="s">
        <v>38</v>
      </c>
      <c r="H2635">
        <v>7.8</v>
      </c>
      <c r="I2635" t="s">
        <v>953</v>
      </c>
      <c r="J2635" t="s">
        <v>1671</v>
      </c>
      <c r="K2635" t="s">
        <v>3409</v>
      </c>
    </row>
    <row r="2636" spans="1:12" x14ac:dyDescent="0.35">
      <c r="A2636" t="s">
        <v>14196</v>
      </c>
      <c r="B2636">
        <v>92</v>
      </c>
      <c r="C2636">
        <v>13000000</v>
      </c>
      <c r="D2636">
        <v>21088568</v>
      </c>
      <c r="E2636" t="s">
        <v>26786</v>
      </c>
      <c r="F2636" t="s">
        <v>37</v>
      </c>
      <c r="G2636" t="s">
        <v>38</v>
      </c>
      <c r="H2636">
        <v>6.7</v>
      </c>
      <c r="I2636" t="s">
        <v>1325</v>
      </c>
      <c r="J2636" t="s">
        <v>1266</v>
      </c>
      <c r="K2636" t="s">
        <v>6403</v>
      </c>
      <c r="L2636" t="s">
        <v>10413</v>
      </c>
    </row>
    <row r="2637" spans="1:12" x14ac:dyDescent="0.35">
      <c r="A2637" t="s">
        <v>3917</v>
      </c>
      <c r="B2637">
        <v>91</v>
      </c>
      <c r="C2637">
        <v>12000000</v>
      </c>
      <c r="D2637">
        <v>17292381</v>
      </c>
      <c r="E2637" t="s">
        <v>26787</v>
      </c>
      <c r="F2637" t="s">
        <v>37</v>
      </c>
      <c r="G2637" t="s">
        <v>38</v>
      </c>
      <c r="H2637">
        <v>5.3</v>
      </c>
      <c r="I2637" t="s">
        <v>1671</v>
      </c>
      <c r="J2637" t="s">
        <v>27949</v>
      </c>
      <c r="K2637" t="s">
        <v>18089</v>
      </c>
    </row>
    <row r="2638" spans="1:12" x14ac:dyDescent="0.35">
      <c r="A2638" t="s">
        <v>8186</v>
      </c>
      <c r="B2638">
        <v>94</v>
      </c>
      <c r="C2638">
        <v>12000000</v>
      </c>
      <c r="D2638">
        <v>16300302</v>
      </c>
      <c r="E2638" t="s">
        <v>26788</v>
      </c>
      <c r="F2638" t="s">
        <v>37</v>
      </c>
      <c r="G2638" t="s">
        <v>38</v>
      </c>
      <c r="H2638">
        <v>6.3</v>
      </c>
      <c r="I2638" t="s">
        <v>1671</v>
      </c>
      <c r="J2638" t="s">
        <v>3409</v>
      </c>
    </row>
    <row r="2639" spans="1:12" x14ac:dyDescent="0.35">
      <c r="A2639" t="s">
        <v>4531</v>
      </c>
      <c r="B2639">
        <v>93</v>
      </c>
      <c r="C2639">
        <v>12000000</v>
      </c>
      <c r="D2639">
        <v>27829874</v>
      </c>
      <c r="E2639" t="s">
        <v>26789</v>
      </c>
      <c r="F2639" t="s">
        <v>37</v>
      </c>
      <c r="G2639" t="s">
        <v>38</v>
      </c>
      <c r="H2639">
        <v>7</v>
      </c>
      <c r="I2639" t="s">
        <v>1325</v>
      </c>
      <c r="J2639" t="s">
        <v>27949</v>
      </c>
      <c r="K2639" t="s">
        <v>10413</v>
      </c>
    </row>
    <row r="2640" spans="1:12" x14ac:dyDescent="0.35">
      <c r="A2640" t="s">
        <v>5462</v>
      </c>
      <c r="B2640">
        <v>100</v>
      </c>
      <c r="C2640">
        <v>12000000</v>
      </c>
      <c r="D2640">
        <v>12902790</v>
      </c>
      <c r="E2640" t="s">
        <v>26790</v>
      </c>
      <c r="F2640" t="s">
        <v>37</v>
      </c>
      <c r="G2640" t="s">
        <v>38</v>
      </c>
      <c r="H2640">
        <v>6.6</v>
      </c>
      <c r="I2640" t="s">
        <v>1671</v>
      </c>
      <c r="J2640" t="s">
        <v>3409</v>
      </c>
      <c r="K2640" t="s">
        <v>19711</v>
      </c>
    </row>
    <row r="2641" spans="1:12" x14ac:dyDescent="0.35">
      <c r="A2641" t="s">
        <v>710</v>
      </c>
      <c r="B2641">
        <v>293</v>
      </c>
      <c r="C2641">
        <v>14000000</v>
      </c>
      <c r="D2641">
        <v>11433134</v>
      </c>
      <c r="E2641" t="s">
        <v>26791</v>
      </c>
      <c r="F2641" t="s">
        <v>8731</v>
      </c>
      <c r="G2641" t="s">
        <v>9139</v>
      </c>
      <c r="H2641">
        <v>8.4</v>
      </c>
      <c r="I2641" t="s">
        <v>953</v>
      </c>
      <c r="J2641" t="s">
        <v>3409</v>
      </c>
      <c r="K2641" t="s">
        <v>10413</v>
      </c>
      <c r="L2641" t="s">
        <v>25958</v>
      </c>
    </row>
    <row r="2642" spans="1:12" x14ac:dyDescent="0.35">
      <c r="A2642" t="s">
        <v>14238</v>
      </c>
      <c r="B2642">
        <v>93</v>
      </c>
      <c r="C2642">
        <v>12000000</v>
      </c>
      <c r="D2642">
        <v>10198766</v>
      </c>
      <c r="E2642" t="s">
        <v>26792</v>
      </c>
      <c r="F2642" t="s">
        <v>37</v>
      </c>
      <c r="G2642" t="s">
        <v>38</v>
      </c>
      <c r="H2642">
        <v>5.4</v>
      </c>
      <c r="I2642" t="s">
        <v>1671</v>
      </c>
    </row>
    <row r="2643" spans="1:12" x14ac:dyDescent="0.35">
      <c r="A2643" t="s">
        <v>5509</v>
      </c>
      <c r="B2643">
        <v>123</v>
      </c>
      <c r="C2643">
        <v>12000000</v>
      </c>
      <c r="D2643">
        <v>15294553</v>
      </c>
      <c r="E2643" t="s">
        <v>26793</v>
      </c>
      <c r="F2643" t="s">
        <v>37</v>
      </c>
      <c r="G2643" t="s">
        <v>56</v>
      </c>
      <c r="H2643">
        <v>7.8</v>
      </c>
      <c r="I2643" t="s">
        <v>3409</v>
      </c>
      <c r="J2643" t="s">
        <v>1266</v>
      </c>
      <c r="K2643" t="s">
        <v>19711</v>
      </c>
    </row>
    <row r="2644" spans="1:12" x14ac:dyDescent="0.35">
      <c r="A2644" t="s">
        <v>1939</v>
      </c>
      <c r="B2644">
        <v>119</v>
      </c>
      <c r="C2644">
        <v>100000000</v>
      </c>
      <c r="D2644">
        <v>11041228</v>
      </c>
      <c r="E2644" t="s">
        <v>26794</v>
      </c>
      <c r="F2644" t="s">
        <v>1946</v>
      </c>
      <c r="G2644" t="s">
        <v>892</v>
      </c>
      <c r="H2644">
        <v>7.6</v>
      </c>
      <c r="I2644" t="s">
        <v>1325</v>
      </c>
      <c r="J2644" t="s">
        <v>953</v>
      </c>
      <c r="K2644" t="s">
        <v>3409</v>
      </c>
      <c r="L2644" t="s">
        <v>19711</v>
      </c>
    </row>
    <row r="2645" spans="1:12" x14ac:dyDescent="0.35">
      <c r="A2645" t="s">
        <v>14250</v>
      </c>
      <c r="B2645">
        <v>107</v>
      </c>
      <c r="C2645">
        <v>12000000</v>
      </c>
      <c r="D2645">
        <v>7918283</v>
      </c>
      <c r="E2645" t="s">
        <v>26795</v>
      </c>
      <c r="F2645" t="s">
        <v>37</v>
      </c>
      <c r="G2645" t="s">
        <v>38</v>
      </c>
      <c r="H2645">
        <v>6.6</v>
      </c>
      <c r="I2645" t="s">
        <v>3409</v>
      </c>
      <c r="J2645" t="s">
        <v>10413</v>
      </c>
    </row>
    <row r="2646" spans="1:12" x14ac:dyDescent="0.35">
      <c r="A2646" t="s">
        <v>14254</v>
      </c>
      <c r="B2646">
        <v>106</v>
      </c>
      <c r="C2646">
        <v>12000000</v>
      </c>
      <c r="D2646">
        <v>22331028</v>
      </c>
      <c r="E2646" t="s">
        <v>26796</v>
      </c>
      <c r="F2646" t="s">
        <v>37</v>
      </c>
      <c r="G2646" t="s">
        <v>38</v>
      </c>
      <c r="H2646">
        <v>6.4</v>
      </c>
      <c r="I2646" t="s">
        <v>12332</v>
      </c>
      <c r="J2646" t="s">
        <v>10413</v>
      </c>
    </row>
    <row r="2647" spans="1:12" x14ac:dyDescent="0.35">
      <c r="A2647" t="s">
        <v>14261</v>
      </c>
      <c r="B2647">
        <v>109</v>
      </c>
      <c r="C2647">
        <v>12000000</v>
      </c>
      <c r="D2647">
        <v>8134217</v>
      </c>
      <c r="E2647" t="s">
        <v>26797</v>
      </c>
      <c r="F2647" t="s">
        <v>37</v>
      </c>
      <c r="G2647" t="s">
        <v>38</v>
      </c>
      <c r="H2647">
        <v>7</v>
      </c>
      <c r="I2647" t="s">
        <v>13307</v>
      </c>
      <c r="J2647" t="s">
        <v>3409</v>
      </c>
      <c r="K2647" t="s">
        <v>17378</v>
      </c>
    </row>
    <row r="2648" spans="1:12" x14ac:dyDescent="0.35">
      <c r="A2648" t="s">
        <v>14267</v>
      </c>
      <c r="B2648">
        <v>81</v>
      </c>
      <c r="C2648">
        <v>10000000</v>
      </c>
      <c r="D2648">
        <v>6982680</v>
      </c>
      <c r="E2648" t="s">
        <v>26798</v>
      </c>
      <c r="F2648" t="s">
        <v>37</v>
      </c>
      <c r="G2648" t="s">
        <v>38</v>
      </c>
      <c r="H2648">
        <v>5.7</v>
      </c>
      <c r="I2648" t="s">
        <v>1671</v>
      </c>
      <c r="J2648" t="s">
        <v>27949</v>
      </c>
    </row>
    <row r="2649" spans="1:12" x14ac:dyDescent="0.35">
      <c r="A2649" t="s">
        <v>14272</v>
      </c>
      <c r="B2649">
        <v>95</v>
      </c>
      <c r="C2649">
        <v>8000000</v>
      </c>
      <c r="D2649">
        <v>6739141</v>
      </c>
      <c r="E2649" t="s">
        <v>26799</v>
      </c>
      <c r="F2649" t="s">
        <v>37</v>
      </c>
      <c r="G2649" t="s">
        <v>370</v>
      </c>
      <c r="H2649">
        <v>5.9</v>
      </c>
      <c r="I2649" t="s">
        <v>1325</v>
      </c>
      <c r="J2649" t="s">
        <v>27949</v>
      </c>
      <c r="K2649" t="s">
        <v>12332</v>
      </c>
      <c r="L2649" t="s">
        <v>10413</v>
      </c>
    </row>
    <row r="2650" spans="1:12" x14ac:dyDescent="0.35">
      <c r="A2650" t="s">
        <v>11224</v>
      </c>
      <c r="B2650">
        <v>86</v>
      </c>
      <c r="C2650">
        <v>12000000</v>
      </c>
      <c r="D2650">
        <v>5542025</v>
      </c>
      <c r="E2650" t="s">
        <v>26800</v>
      </c>
      <c r="F2650" t="s">
        <v>37</v>
      </c>
      <c r="G2650" t="s">
        <v>38</v>
      </c>
      <c r="H2650">
        <v>6.3</v>
      </c>
      <c r="I2650" t="s">
        <v>1671</v>
      </c>
    </row>
    <row r="2651" spans="1:12" x14ac:dyDescent="0.35">
      <c r="A2651" t="s">
        <v>4003</v>
      </c>
      <c r="B2651">
        <v>113</v>
      </c>
      <c r="C2651">
        <v>12000000</v>
      </c>
      <c r="D2651">
        <v>5032496</v>
      </c>
      <c r="E2651" t="s">
        <v>26801</v>
      </c>
      <c r="F2651" t="s">
        <v>37</v>
      </c>
      <c r="G2651" t="s">
        <v>38</v>
      </c>
      <c r="H2651">
        <v>6.3</v>
      </c>
      <c r="I2651" t="s">
        <v>1671</v>
      </c>
      <c r="J2651" t="s">
        <v>3409</v>
      </c>
    </row>
    <row r="2652" spans="1:12" x14ac:dyDescent="0.35">
      <c r="A2652" t="s">
        <v>4027</v>
      </c>
      <c r="B2652">
        <v>122</v>
      </c>
      <c r="C2652">
        <v>12000000</v>
      </c>
      <c r="D2652">
        <v>6754898</v>
      </c>
      <c r="E2652" t="s">
        <v>26802</v>
      </c>
      <c r="F2652" t="s">
        <v>37</v>
      </c>
      <c r="G2652" t="s">
        <v>38</v>
      </c>
      <c r="H2652">
        <v>6.2</v>
      </c>
      <c r="I2652" t="s">
        <v>1671</v>
      </c>
      <c r="J2652" t="s">
        <v>3409</v>
      </c>
    </row>
    <row r="2653" spans="1:12" x14ac:dyDescent="0.35">
      <c r="A2653" t="s">
        <v>12474</v>
      </c>
      <c r="B2653">
        <v>90</v>
      </c>
      <c r="C2653">
        <v>12000000</v>
      </c>
      <c r="D2653">
        <v>4922166</v>
      </c>
      <c r="E2653" t="s">
        <v>26803</v>
      </c>
      <c r="F2653" t="s">
        <v>37</v>
      </c>
      <c r="G2653" t="s">
        <v>38</v>
      </c>
      <c r="H2653">
        <v>2.1</v>
      </c>
      <c r="I2653" t="s">
        <v>1671</v>
      </c>
      <c r="J2653" t="s">
        <v>17378</v>
      </c>
      <c r="K2653" t="s">
        <v>19711</v>
      </c>
    </row>
    <row r="2654" spans="1:12" x14ac:dyDescent="0.35">
      <c r="A2654" t="s">
        <v>5076</v>
      </c>
      <c r="B2654">
        <v>108</v>
      </c>
      <c r="C2654">
        <v>12000000</v>
      </c>
      <c r="D2654">
        <v>4903000</v>
      </c>
      <c r="E2654" t="s">
        <v>26804</v>
      </c>
      <c r="F2654" t="s">
        <v>37</v>
      </c>
      <c r="G2654" t="s">
        <v>38</v>
      </c>
      <c r="H2654">
        <v>5</v>
      </c>
      <c r="I2654" t="s">
        <v>1671</v>
      </c>
      <c r="J2654" t="s">
        <v>3409</v>
      </c>
    </row>
    <row r="2655" spans="1:12" x14ac:dyDescent="0.35">
      <c r="A2655" t="s">
        <v>14295</v>
      </c>
      <c r="B2655">
        <v>113</v>
      </c>
      <c r="C2655">
        <v>12000000</v>
      </c>
      <c r="D2655">
        <v>4717455</v>
      </c>
      <c r="E2655" t="s">
        <v>26805</v>
      </c>
      <c r="F2655" t="s">
        <v>37</v>
      </c>
      <c r="G2655" t="s">
        <v>370</v>
      </c>
      <c r="H2655">
        <v>5.3</v>
      </c>
      <c r="I2655" t="s">
        <v>27947</v>
      </c>
      <c r="J2655" t="s">
        <v>10413</v>
      </c>
    </row>
    <row r="2656" spans="1:12" x14ac:dyDescent="0.35">
      <c r="A2656" t="s">
        <v>8972</v>
      </c>
      <c r="B2656">
        <v>110</v>
      </c>
      <c r="C2656">
        <v>12000000</v>
      </c>
      <c r="D2656">
        <v>3148482</v>
      </c>
      <c r="E2656" t="s">
        <v>26806</v>
      </c>
      <c r="F2656" t="s">
        <v>37</v>
      </c>
      <c r="G2656" t="s">
        <v>38</v>
      </c>
      <c r="H2656">
        <v>7.1</v>
      </c>
      <c r="I2656" t="s">
        <v>3409</v>
      </c>
      <c r="J2656" t="s">
        <v>19711</v>
      </c>
    </row>
    <row r="2657" spans="1:12" x14ac:dyDescent="0.35">
      <c r="A2657" t="s">
        <v>14305</v>
      </c>
      <c r="B2657">
        <v>109</v>
      </c>
      <c r="C2657">
        <v>12000000</v>
      </c>
      <c r="D2657">
        <v>2326407</v>
      </c>
      <c r="E2657" t="s">
        <v>26807</v>
      </c>
      <c r="F2657" t="s">
        <v>37</v>
      </c>
      <c r="G2657" t="s">
        <v>56</v>
      </c>
      <c r="H2657">
        <v>7</v>
      </c>
      <c r="I2657" t="s">
        <v>3409</v>
      </c>
    </row>
    <row r="2658" spans="1:12" x14ac:dyDescent="0.35">
      <c r="A2658" t="s">
        <v>6891</v>
      </c>
      <c r="B2658">
        <v>110</v>
      </c>
      <c r="C2658">
        <v>9123329</v>
      </c>
      <c r="D2658">
        <v>2201412</v>
      </c>
      <c r="E2658" t="s">
        <v>25105</v>
      </c>
      <c r="F2658" t="s">
        <v>12700</v>
      </c>
      <c r="G2658" t="s">
        <v>5694</v>
      </c>
      <c r="H2658">
        <v>7</v>
      </c>
      <c r="I2658" t="s">
        <v>1671</v>
      </c>
      <c r="J2658" t="s">
        <v>3409</v>
      </c>
      <c r="K2658" t="s">
        <v>6403</v>
      </c>
      <c r="L2658" t="s">
        <v>12332</v>
      </c>
    </row>
    <row r="2659" spans="1:12" x14ac:dyDescent="0.35">
      <c r="A2659" t="s">
        <v>14319</v>
      </c>
      <c r="B2659">
        <v>101</v>
      </c>
      <c r="C2659">
        <v>12000000</v>
      </c>
      <c r="D2659">
        <v>2060953</v>
      </c>
      <c r="E2659" t="s">
        <v>26808</v>
      </c>
      <c r="F2659" t="s">
        <v>37</v>
      </c>
      <c r="G2659" t="s">
        <v>5560</v>
      </c>
      <c r="H2659">
        <v>7.1</v>
      </c>
      <c r="I2659" t="s">
        <v>1266</v>
      </c>
      <c r="J2659" t="s">
        <v>6403</v>
      </c>
      <c r="K2659" t="s">
        <v>10413</v>
      </c>
    </row>
    <row r="2660" spans="1:12" x14ac:dyDescent="0.35">
      <c r="A2660" t="s">
        <v>14323</v>
      </c>
      <c r="B2660">
        <v>97</v>
      </c>
      <c r="C2660">
        <v>12000000</v>
      </c>
      <c r="D2660">
        <v>3950294</v>
      </c>
      <c r="E2660" t="s">
        <v>26809</v>
      </c>
      <c r="F2660" t="s">
        <v>37</v>
      </c>
      <c r="G2660" t="s">
        <v>38</v>
      </c>
      <c r="H2660">
        <v>7</v>
      </c>
      <c r="I2660" t="s">
        <v>1671</v>
      </c>
      <c r="J2660" t="s">
        <v>3409</v>
      </c>
      <c r="K2660" t="s">
        <v>19711</v>
      </c>
    </row>
    <row r="2661" spans="1:12" x14ac:dyDescent="0.35">
      <c r="A2661" t="s">
        <v>14327</v>
      </c>
      <c r="B2661">
        <v>172</v>
      </c>
      <c r="C2661">
        <v>9200000</v>
      </c>
      <c r="D2661">
        <v>2835886</v>
      </c>
      <c r="E2661" t="s">
        <v>26810</v>
      </c>
      <c r="F2661" t="s">
        <v>9795</v>
      </c>
      <c r="G2661" t="s">
        <v>7090</v>
      </c>
      <c r="H2661">
        <v>7.7</v>
      </c>
      <c r="I2661" t="s">
        <v>3409</v>
      </c>
    </row>
    <row r="2662" spans="1:12" x14ac:dyDescent="0.35">
      <c r="A2662" t="s">
        <v>14334</v>
      </c>
      <c r="B2662">
        <v>104</v>
      </c>
      <c r="C2662">
        <v>12000000</v>
      </c>
      <c r="D2662">
        <v>1779284</v>
      </c>
      <c r="E2662" t="s">
        <v>26811</v>
      </c>
      <c r="F2662" t="s">
        <v>37</v>
      </c>
      <c r="G2662" t="s">
        <v>38</v>
      </c>
      <c r="H2662">
        <v>7.1</v>
      </c>
      <c r="I2662" t="s">
        <v>1671</v>
      </c>
      <c r="J2662" t="s">
        <v>3409</v>
      </c>
    </row>
    <row r="2663" spans="1:12" x14ac:dyDescent="0.35">
      <c r="A2663" t="s">
        <v>14340</v>
      </c>
      <c r="B2663">
        <v>99</v>
      </c>
      <c r="C2663">
        <v>12000000</v>
      </c>
      <c r="D2663">
        <v>1702277</v>
      </c>
      <c r="E2663" t="s">
        <v>26812</v>
      </c>
      <c r="F2663" t="s">
        <v>37</v>
      </c>
      <c r="G2663" t="s">
        <v>56</v>
      </c>
      <c r="H2663">
        <v>6.8</v>
      </c>
      <c r="I2663" t="s">
        <v>3409</v>
      </c>
      <c r="J2663" t="s">
        <v>10413</v>
      </c>
    </row>
    <row r="2664" spans="1:12" x14ac:dyDescent="0.35">
      <c r="A2664" t="s">
        <v>6977</v>
      </c>
      <c r="B2664">
        <v>129</v>
      </c>
      <c r="C2664">
        <v>12000000</v>
      </c>
      <c r="D2664">
        <v>261481</v>
      </c>
      <c r="E2664">
        <v>2046</v>
      </c>
      <c r="F2664" t="s">
        <v>7241</v>
      </c>
      <c r="G2664" t="s">
        <v>3859</v>
      </c>
      <c r="H2664">
        <v>7.5</v>
      </c>
      <c r="I2664" t="s">
        <v>3409</v>
      </c>
      <c r="J2664" t="s">
        <v>19711</v>
      </c>
      <c r="K2664" t="s">
        <v>12332</v>
      </c>
    </row>
    <row r="2665" spans="1:12" x14ac:dyDescent="0.35">
      <c r="A2665" t="s">
        <v>14349</v>
      </c>
      <c r="B2665">
        <v>91</v>
      </c>
      <c r="C2665">
        <v>12000000</v>
      </c>
      <c r="D2665">
        <v>1506998</v>
      </c>
      <c r="E2665" t="s">
        <v>26813</v>
      </c>
      <c r="F2665" t="s">
        <v>37</v>
      </c>
      <c r="G2665" t="s">
        <v>38</v>
      </c>
      <c r="H2665">
        <v>6.3</v>
      </c>
      <c r="I2665" t="s">
        <v>27949</v>
      </c>
      <c r="J2665" t="s">
        <v>3409</v>
      </c>
      <c r="K2665" t="s">
        <v>19711</v>
      </c>
    </row>
    <row r="2666" spans="1:12" x14ac:dyDescent="0.35">
      <c r="A2666" t="s">
        <v>14356</v>
      </c>
      <c r="B2666">
        <v>100</v>
      </c>
      <c r="C2666">
        <v>12000000</v>
      </c>
      <c r="D2666">
        <v>860002</v>
      </c>
      <c r="E2666" t="s">
        <v>26814</v>
      </c>
      <c r="F2666" t="s">
        <v>37</v>
      </c>
      <c r="G2666" t="s">
        <v>38</v>
      </c>
      <c r="H2666">
        <v>7.3</v>
      </c>
      <c r="I2666" t="s">
        <v>953</v>
      </c>
      <c r="J2666" t="s">
        <v>3409</v>
      </c>
      <c r="K2666" t="s">
        <v>18089</v>
      </c>
    </row>
    <row r="2667" spans="1:12" x14ac:dyDescent="0.35">
      <c r="A2667" t="s">
        <v>5050</v>
      </c>
      <c r="B2667">
        <v>111</v>
      </c>
      <c r="C2667">
        <v>12000000</v>
      </c>
      <c r="D2667">
        <v>548934</v>
      </c>
      <c r="E2667" t="s">
        <v>26815</v>
      </c>
      <c r="F2667" t="s">
        <v>37</v>
      </c>
      <c r="G2667" t="s">
        <v>7987</v>
      </c>
      <c r="H2667">
        <v>6.8</v>
      </c>
      <c r="I2667" t="s">
        <v>3409</v>
      </c>
      <c r="J2667" t="s">
        <v>27947</v>
      </c>
      <c r="K2667" t="s">
        <v>19711</v>
      </c>
    </row>
    <row r="2668" spans="1:12" x14ac:dyDescent="0.35">
      <c r="A2668" t="s">
        <v>14365</v>
      </c>
      <c r="B2668">
        <v>114</v>
      </c>
      <c r="C2668">
        <v>10000000</v>
      </c>
      <c r="D2668">
        <v>447750</v>
      </c>
      <c r="E2668" t="s">
        <v>26816</v>
      </c>
      <c r="F2668" t="s">
        <v>37</v>
      </c>
      <c r="G2668" t="s">
        <v>38</v>
      </c>
      <c r="H2668">
        <v>7.2</v>
      </c>
      <c r="I2668" t="s">
        <v>27949</v>
      </c>
      <c r="J2668" t="s">
        <v>3409</v>
      </c>
      <c r="K2668" t="s">
        <v>10413</v>
      </c>
    </row>
    <row r="2669" spans="1:12" x14ac:dyDescent="0.35">
      <c r="A2669" t="s">
        <v>220</v>
      </c>
      <c r="B2669">
        <v>86</v>
      </c>
      <c r="C2669">
        <v>12000000</v>
      </c>
      <c r="D2669">
        <v>333976</v>
      </c>
      <c r="E2669" t="s">
        <v>26817</v>
      </c>
      <c r="F2669" t="s">
        <v>37</v>
      </c>
      <c r="G2669" t="s">
        <v>38</v>
      </c>
      <c r="H2669">
        <v>6.4</v>
      </c>
      <c r="I2669" t="s">
        <v>1671</v>
      </c>
      <c r="J2669" t="s">
        <v>27949</v>
      </c>
    </row>
    <row r="2670" spans="1:12" x14ac:dyDescent="0.35">
      <c r="A2670" t="s">
        <v>10145</v>
      </c>
      <c r="B2670">
        <v>107</v>
      </c>
      <c r="C2670">
        <v>12000000</v>
      </c>
      <c r="D2670">
        <v>141853</v>
      </c>
      <c r="E2670" t="s">
        <v>26818</v>
      </c>
      <c r="F2670" t="s">
        <v>37</v>
      </c>
      <c r="G2670" t="s">
        <v>370</v>
      </c>
      <c r="H2670">
        <v>6</v>
      </c>
      <c r="I2670" t="s">
        <v>1671</v>
      </c>
      <c r="J2670" t="s">
        <v>3409</v>
      </c>
    </row>
    <row r="2671" spans="1:12" x14ac:dyDescent="0.35">
      <c r="A2671" t="s">
        <v>12371</v>
      </c>
      <c r="B2671">
        <v>90</v>
      </c>
      <c r="C2671">
        <v>8000000</v>
      </c>
      <c r="D2671">
        <v>303439</v>
      </c>
      <c r="E2671" t="s">
        <v>26819</v>
      </c>
      <c r="F2671" t="s">
        <v>37</v>
      </c>
      <c r="G2671" t="s">
        <v>38</v>
      </c>
      <c r="H2671">
        <v>6.4</v>
      </c>
      <c r="I2671" t="s">
        <v>3409</v>
      </c>
      <c r="J2671" t="s">
        <v>27947</v>
      </c>
      <c r="K2671" t="s">
        <v>10413</v>
      </c>
    </row>
    <row r="2672" spans="1:12" x14ac:dyDescent="0.35">
      <c r="A2672" t="s">
        <v>14383</v>
      </c>
      <c r="B2672">
        <v>120</v>
      </c>
      <c r="C2672">
        <v>12000000</v>
      </c>
      <c r="D2672">
        <v>214202</v>
      </c>
      <c r="E2672" t="s">
        <v>26820</v>
      </c>
      <c r="F2672" t="s">
        <v>37</v>
      </c>
      <c r="G2672" t="s">
        <v>767</v>
      </c>
      <c r="H2672">
        <v>7.5</v>
      </c>
      <c r="I2672" t="s">
        <v>27949</v>
      </c>
      <c r="J2672" t="s">
        <v>3409</v>
      </c>
      <c r="K2672" t="s">
        <v>10413</v>
      </c>
    </row>
    <row r="2673" spans="1:14" x14ac:dyDescent="0.35">
      <c r="A2673" t="s">
        <v>14387</v>
      </c>
      <c r="B2673">
        <v>134</v>
      </c>
      <c r="C2673">
        <v>2500000000</v>
      </c>
      <c r="D2673">
        <v>195888</v>
      </c>
      <c r="E2673" t="s">
        <v>26821</v>
      </c>
      <c r="F2673" t="s">
        <v>14394</v>
      </c>
      <c r="G2673" t="s">
        <v>10982</v>
      </c>
      <c r="H2673">
        <v>7.1</v>
      </c>
      <c r="I2673" t="s">
        <v>3409</v>
      </c>
      <c r="J2673" t="s">
        <v>19711</v>
      </c>
      <c r="K2673" t="s">
        <v>25958</v>
      </c>
    </row>
    <row r="2674" spans="1:14" x14ac:dyDescent="0.35">
      <c r="A2674" t="s">
        <v>14395</v>
      </c>
      <c r="B2674">
        <v>110</v>
      </c>
      <c r="C2674">
        <v>12000000</v>
      </c>
      <c r="D2674">
        <v>175370</v>
      </c>
      <c r="E2674" t="s">
        <v>26822</v>
      </c>
      <c r="F2674" t="s">
        <v>37</v>
      </c>
      <c r="G2674" t="s">
        <v>38</v>
      </c>
      <c r="H2674">
        <v>4.5999999999999996</v>
      </c>
      <c r="I2674" t="s">
        <v>1671</v>
      </c>
    </row>
    <row r="2675" spans="1:14" x14ac:dyDescent="0.35">
      <c r="A2675" t="s">
        <v>14408</v>
      </c>
      <c r="B2675">
        <v>132</v>
      </c>
      <c r="C2675">
        <v>12000000</v>
      </c>
      <c r="D2675">
        <v>119922</v>
      </c>
      <c r="E2675" t="s">
        <v>26823</v>
      </c>
      <c r="F2675" t="s">
        <v>1946</v>
      </c>
      <c r="G2675" t="s">
        <v>892</v>
      </c>
      <c r="H2675">
        <v>7.7</v>
      </c>
      <c r="I2675" t="s">
        <v>3409</v>
      </c>
      <c r="J2675" t="s">
        <v>22704</v>
      </c>
      <c r="K2675" t="s">
        <v>25958</v>
      </c>
    </row>
    <row r="2676" spans="1:14" x14ac:dyDescent="0.35">
      <c r="A2676" t="s">
        <v>2066</v>
      </c>
      <c r="B2676">
        <v>113</v>
      </c>
      <c r="C2676">
        <v>20000000</v>
      </c>
      <c r="D2676">
        <v>17149</v>
      </c>
      <c r="E2676" t="s">
        <v>26824</v>
      </c>
      <c r="F2676" t="s">
        <v>37</v>
      </c>
      <c r="G2676" t="s">
        <v>14430</v>
      </c>
      <c r="H2676">
        <v>5.6</v>
      </c>
      <c r="I2676" t="s">
        <v>1325</v>
      </c>
      <c r="J2676" t="s">
        <v>3409</v>
      </c>
      <c r="K2676" t="s">
        <v>25958</v>
      </c>
    </row>
    <row r="2677" spans="1:14" x14ac:dyDescent="0.35">
      <c r="A2677" t="s">
        <v>14439</v>
      </c>
      <c r="B2677">
        <v>111</v>
      </c>
      <c r="C2677">
        <v>12000000</v>
      </c>
      <c r="D2677">
        <v>14616</v>
      </c>
      <c r="E2677" t="s">
        <v>26825</v>
      </c>
      <c r="F2677" t="s">
        <v>37</v>
      </c>
      <c r="G2677" t="s">
        <v>38</v>
      </c>
      <c r="H2677">
        <v>7.5</v>
      </c>
      <c r="I2677" t="s">
        <v>3409</v>
      </c>
    </row>
    <row r="2678" spans="1:14" x14ac:dyDescent="0.35">
      <c r="A2678" t="s">
        <v>3367</v>
      </c>
      <c r="B2678">
        <v>99</v>
      </c>
      <c r="C2678">
        <v>12000000</v>
      </c>
      <c r="D2678">
        <v>91443253</v>
      </c>
      <c r="E2678" t="s">
        <v>26826</v>
      </c>
      <c r="F2678" t="s">
        <v>37</v>
      </c>
      <c r="G2678" t="s">
        <v>38</v>
      </c>
      <c r="H2678">
        <v>5.8</v>
      </c>
      <c r="I2678" t="s">
        <v>13307</v>
      </c>
      <c r="J2678" t="s">
        <v>3409</v>
      </c>
    </row>
    <row r="2679" spans="1:14" x14ac:dyDescent="0.35">
      <c r="A2679" t="s">
        <v>1294</v>
      </c>
      <c r="B2679">
        <v>104</v>
      </c>
      <c r="C2679">
        <v>6000000</v>
      </c>
      <c r="D2679">
        <v>30093107</v>
      </c>
      <c r="E2679" t="s">
        <v>26827</v>
      </c>
      <c r="F2679" t="s">
        <v>37</v>
      </c>
      <c r="G2679" t="s">
        <v>56</v>
      </c>
      <c r="H2679">
        <v>8.3000000000000007</v>
      </c>
      <c r="I2679" t="s">
        <v>1671</v>
      </c>
      <c r="J2679" t="s">
        <v>27949</v>
      </c>
    </row>
    <row r="2680" spans="1:14" x14ac:dyDescent="0.35">
      <c r="A2680" t="s">
        <v>13140</v>
      </c>
      <c r="B2680">
        <v>103</v>
      </c>
      <c r="C2680">
        <v>11500000</v>
      </c>
      <c r="D2680">
        <v>57469179</v>
      </c>
      <c r="E2680" t="s">
        <v>26828</v>
      </c>
      <c r="F2680" t="s">
        <v>37</v>
      </c>
      <c r="G2680" t="s">
        <v>38</v>
      </c>
      <c r="H2680">
        <v>6.6</v>
      </c>
      <c r="I2680" t="s">
        <v>1266</v>
      </c>
      <c r="J2680" t="s">
        <v>6403</v>
      </c>
    </row>
    <row r="2681" spans="1:14" x14ac:dyDescent="0.35">
      <c r="A2681" t="s">
        <v>14462</v>
      </c>
      <c r="B2681">
        <v>134</v>
      </c>
      <c r="C2681">
        <v>11900000</v>
      </c>
      <c r="D2681">
        <v>48856</v>
      </c>
      <c r="E2681" t="s">
        <v>26829</v>
      </c>
      <c r="F2681" t="s">
        <v>676</v>
      </c>
      <c r="G2681" t="s">
        <v>677</v>
      </c>
      <c r="H2681">
        <v>7.5</v>
      </c>
      <c r="I2681" t="s">
        <v>3409</v>
      </c>
    </row>
    <row r="2682" spans="1:14" x14ac:dyDescent="0.35">
      <c r="A2682" t="s">
        <v>2843</v>
      </c>
      <c r="B2682">
        <v>106</v>
      </c>
      <c r="C2682">
        <v>11000000</v>
      </c>
      <c r="D2682">
        <v>148170000</v>
      </c>
      <c r="E2682" t="s">
        <v>26830</v>
      </c>
      <c r="F2682" t="s">
        <v>37</v>
      </c>
      <c r="G2682" t="s">
        <v>38</v>
      </c>
      <c r="H2682">
        <v>7.2</v>
      </c>
      <c r="I2682" t="s">
        <v>1671</v>
      </c>
      <c r="J2682" t="s">
        <v>1266</v>
      </c>
      <c r="K2682" t="s">
        <v>6403</v>
      </c>
    </row>
    <row r="2683" spans="1:14" x14ac:dyDescent="0.35">
      <c r="A2683" t="s">
        <v>1432</v>
      </c>
      <c r="B2683">
        <v>125</v>
      </c>
      <c r="C2683">
        <v>11000000</v>
      </c>
      <c r="D2683">
        <v>460935665</v>
      </c>
      <c r="E2683" t="s">
        <v>26831</v>
      </c>
      <c r="F2683" t="s">
        <v>37</v>
      </c>
      <c r="G2683" t="s">
        <v>38</v>
      </c>
      <c r="H2683">
        <v>8.6999999999999993</v>
      </c>
      <c r="I2683" t="s">
        <v>1325</v>
      </c>
      <c r="J2683" t="s">
        <v>953</v>
      </c>
      <c r="K2683" t="s">
        <v>1266</v>
      </c>
      <c r="L2683" t="s">
        <v>12332</v>
      </c>
    </row>
    <row r="2684" spans="1:14" x14ac:dyDescent="0.35">
      <c r="A2684" t="s">
        <v>14487</v>
      </c>
      <c r="B2684">
        <v>109</v>
      </c>
      <c r="C2684">
        <v>11500000</v>
      </c>
      <c r="D2684">
        <v>35537564</v>
      </c>
      <c r="E2684" t="s">
        <v>26832</v>
      </c>
      <c r="F2684" t="s">
        <v>37</v>
      </c>
      <c r="G2684" t="s">
        <v>38</v>
      </c>
      <c r="H2684">
        <v>6</v>
      </c>
      <c r="I2684" t="s">
        <v>1671</v>
      </c>
    </row>
    <row r="2685" spans="1:14" x14ac:dyDescent="0.35">
      <c r="A2685" t="s">
        <v>9065</v>
      </c>
      <c r="B2685">
        <v>200</v>
      </c>
      <c r="C2685">
        <v>11000000</v>
      </c>
      <c r="D2685">
        <v>111722000</v>
      </c>
      <c r="E2685" t="s">
        <v>26833</v>
      </c>
      <c r="F2685" t="s">
        <v>37</v>
      </c>
      <c r="G2685" t="s">
        <v>38</v>
      </c>
      <c r="H2685">
        <v>8</v>
      </c>
      <c r="I2685" t="s">
        <v>3409</v>
      </c>
      <c r="J2685" t="s">
        <v>19711</v>
      </c>
      <c r="K2685" t="s">
        <v>25958</v>
      </c>
    </row>
    <row r="2686" spans="1:14" x14ac:dyDescent="0.35">
      <c r="A2686" t="s">
        <v>4066</v>
      </c>
      <c r="B2686">
        <v>112</v>
      </c>
      <c r="C2686">
        <v>11000000</v>
      </c>
      <c r="D2686">
        <v>90556401</v>
      </c>
      <c r="E2686" t="s">
        <v>26834</v>
      </c>
      <c r="F2686" t="s">
        <v>37</v>
      </c>
      <c r="G2686" t="s">
        <v>38</v>
      </c>
      <c r="H2686">
        <v>4.5</v>
      </c>
      <c r="I2686" t="s">
        <v>1671</v>
      </c>
      <c r="J2686" t="s">
        <v>3409</v>
      </c>
      <c r="K2686" t="s">
        <v>18089</v>
      </c>
      <c r="L2686" t="s">
        <v>17378</v>
      </c>
      <c r="M2686" t="s">
        <v>17378</v>
      </c>
      <c r="N2686" t="s">
        <v>19711</v>
      </c>
    </row>
    <row r="2687" spans="1:14" x14ac:dyDescent="0.35">
      <c r="A2687" t="s">
        <v>4166</v>
      </c>
      <c r="B2687">
        <v>116</v>
      </c>
      <c r="C2687">
        <v>25000000</v>
      </c>
      <c r="D2687">
        <v>93571803</v>
      </c>
      <c r="E2687" t="s">
        <v>26835</v>
      </c>
      <c r="F2687" t="s">
        <v>37</v>
      </c>
      <c r="G2687" t="s">
        <v>38</v>
      </c>
      <c r="H2687">
        <v>7.9</v>
      </c>
      <c r="I2687" t="s">
        <v>13307</v>
      </c>
      <c r="J2687" t="s">
        <v>3409</v>
      </c>
      <c r="K2687" t="s">
        <v>27948</v>
      </c>
    </row>
    <row r="2688" spans="1:14" x14ac:dyDescent="0.35">
      <c r="A2688" t="s">
        <v>6963</v>
      </c>
      <c r="B2688">
        <v>120</v>
      </c>
      <c r="C2688">
        <v>11000000</v>
      </c>
      <c r="D2688">
        <v>52929168</v>
      </c>
      <c r="E2688" t="s">
        <v>26836</v>
      </c>
      <c r="F2688" t="s">
        <v>37</v>
      </c>
      <c r="G2688" t="s">
        <v>38</v>
      </c>
      <c r="H2688">
        <v>7.5</v>
      </c>
      <c r="I2688" t="s">
        <v>1671</v>
      </c>
      <c r="J2688" t="s">
        <v>27949</v>
      </c>
    </row>
    <row r="2689" spans="1:12" x14ac:dyDescent="0.35">
      <c r="A2689" t="s">
        <v>14518</v>
      </c>
      <c r="B2689">
        <v>107</v>
      </c>
      <c r="C2689">
        <v>11000000</v>
      </c>
      <c r="D2689">
        <v>50461335</v>
      </c>
      <c r="E2689" t="s">
        <v>26837</v>
      </c>
      <c r="F2689" t="s">
        <v>37</v>
      </c>
      <c r="G2689" t="s">
        <v>38</v>
      </c>
      <c r="H2689">
        <v>6.8</v>
      </c>
      <c r="I2689" t="s">
        <v>3409</v>
      </c>
      <c r="J2689" t="s">
        <v>1266</v>
      </c>
      <c r="K2689" t="s">
        <v>17378</v>
      </c>
      <c r="L2689" t="s">
        <v>19711</v>
      </c>
    </row>
    <row r="2690" spans="1:12" x14ac:dyDescent="0.35">
      <c r="A2690" t="s">
        <v>14527</v>
      </c>
      <c r="B2690">
        <v>107</v>
      </c>
      <c r="C2690">
        <v>11000000</v>
      </c>
      <c r="D2690">
        <v>49797148</v>
      </c>
      <c r="E2690" t="s">
        <v>26838</v>
      </c>
      <c r="F2690" t="s">
        <v>37</v>
      </c>
      <c r="G2690" t="s">
        <v>38</v>
      </c>
      <c r="H2690">
        <v>7.2</v>
      </c>
      <c r="I2690" t="s">
        <v>1671</v>
      </c>
      <c r="J2690" t="s">
        <v>27948</v>
      </c>
    </row>
    <row r="2691" spans="1:12" x14ac:dyDescent="0.35">
      <c r="A2691" t="s">
        <v>1324</v>
      </c>
      <c r="B2691">
        <v>81</v>
      </c>
      <c r="C2691">
        <v>13000000</v>
      </c>
      <c r="D2691">
        <v>46563158</v>
      </c>
      <c r="E2691" t="s">
        <v>26839</v>
      </c>
      <c r="F2691" t="s">
        <v>37</v>
      </c>
      <c r="G2691" t="s">
        <v>38</v>
      </c>
      <c r="H2691">
        <v>7.1</v>
      </c>
      <c r="I2691" t="s">
        <v>27949</v>
      </c>
      <c r="J2691" t="s">
        <v>10413</v>
      </c>
    </row>
    <row r="2692" spans="1:12" x14ac:dyDescent="0.35">
      <c r="A2692" t="s">
        <v>2612</v>
      </c>
      <c r="B2692">
        <v>101</v>
      </c>
      <c r="C2692">
        <v>11000000</v>
      </c>
      <c r="D2692">
        <v>41227069</v>
      </c>
      <c r="E2692" t="s">
        <v>26840</v>
      </c>
      <c r="F2692" t="s">
        <v>37</v>
      </c>
      <c r="G2692" t="s">
        <v>38</v>
      </c>
      <c r="H2692">
        <v>7.4</v>
      </c>
      <c r="I2692" t="s">
        <v>3409</v>
      </c>
      <c r="J2692" t="s">
        <v>19711</v>
      </c>
    </row>
    <row r="2693" spans="1:12" x14ac:dyDescent="0.35">
      <c r="A2693" t="s">
        <v>8015</v>
      </c>
      <c r="B2693">
        <v>122</v>
      </c>
      <c r="C2693">
        <v>11000000</v>
      </c>
      <c r="D2693">
        <v>39025000</v>
      </c>
      <c r="E2693" t="s">
        <v>26841</v>
      </c>
      <c r="F2693" t="s">
        <v>37</v>
      </c>
      <c r="G2693" t="s">
        <v>56</v>
      </c>
      <c r="H2693">
        <v>7.6</v>
      </c>
      <c r="I2693" t="s">
        <v>27949</v>
      </c>
      <c r="J2693" t="s">
        <v>3409</v>
      </c>
    </row>
    <row r="2694" spans="1:12" x14ac:dyDescent="0.35">
      <c r="A2694" t="s">
        <v>6063</v>
      </c>
      <c r="B2694">
        <v>97</v>
      </c>
      <c r="C2694">
        <v>10500000</v>
      </c>
      <c r="D2694">
        <v>38201895</v>
      </c>
      <c r="E2694" t="s">
        <v>26842</v>
      </c>
      <c r="F2694" t="s">
        <v>37</v>
      </c>
      <c r="G2694" t="s">
        <v>38</v>
      </c>
      <c r="H2694">
        <v>6.9</v>
      </c>
      <c r="I2694" t="s">
        <v>3409</v>
      </c>
      <c r="J2694" t="s">
        <v>19711</v>
      </c>
    </row>
    <row r="2695" spans="1:12" x14ac:dyDescent="0.35">
      <c r="A2695" t="s">
        <v>12184</v>
      </c>
      <c r="B2695">
        <v>92</v>
      </c>
      <c r="C2695">
        <v>11000000</v>
      </c>
      <c r="D2695">
        <v>27669413</v>
      </c>
      <c r="E2695" t="s">
        <v>26843</v>
      </c>
      <c r="F2695" t="s">
        <v>37</v>
      </c>
      <c r="G2695" t="s">
        <v>268</v>
      </c>
      <c r="H2695">
        <v>6</v>
      </c>
      <c r="I2695" t="s">
        <v>6403</v>
      </c>
      <c r="J2695" t="s">
        <v>27947</v>
      </c>
    </row>
    <row r="2696" spans="1:12" x14ac:dyDescent="0.35">
      <c r="A2696" t="s">
        <v>12876</v>
      </c>
      <c r="B2696">
        <v>110</v>
      </c>
      <c r="C2696">
        <v>11000000</v>
      </c>
      <c r="D2696">
        <v>37766350</v>
      </c>
      <c r="E2696" t="s">
        <v>26844</v>
      </c>
      <c r="F2696" t="s">
        <v>37</v>
      </c>
      <c r="G2696" t="s">
        <v>38</v>
      </c>
      <c r="H2696">
        <v>7.3</v>
      </c>
      <c r="I2696" t="s">
        <v>3409</v>
      </c>
    </row>
    <row r="2697" spans="1:12" x14ac:dyDescent="0.35">
      <c r="A2697" t="s">
        <v>14563</v>
      </c>
      <c r="B2697">
        <v>86</v>
      </c>
      <c r="C2697">
        <v>11000000</v>
      </c>
      <c r="D2697">
        <v>23978402</v>
      </c>
      <c r="E2697" t="s">
        <v>26845</v>
      </c>
      <c r="F2697" t="s">
        <v>37</v>
      </c>
      <c r="G2697" t="s">
        <v>38</v>
      </c>
      <c r="H2697">
        <v>4.5999999999999996</v>
      </c>
      <c r="I2697" t="s">
        <v>1671</v>
      </c>
      <c r="J2697" t="s">
        <v>27949</v>
      </c>
    </row>
    <row r="2698" spans="1:12" x14ac:dyDescent="0.35">
      <c r="A2698" t="s">
        <v>2246</v>
      </c>
      <c r="B2698">
        <v>91</v>
      </c>
      <c r="C2698">
        <v>12000000</v>
      </c>
      <c r="D2698">
        <v>21370057</v>
      </c>
      <c r="E2698" t="s">
        <v>26846</v>
      </c>
      <c r="F2698" t="s">
        <v>37</v>
      </c>
      <c r="G2698" t="s">
        <v>38</v>
      </c>
      <c r="H2698">
        <v>6</v>
      </c>
      <c r="I2698" t="s">
        <v>27949</v>
      </c>
      <c r="J2698" t="s">
        <v>3409</v>
      </c>
      <c r="K2698" t="s">
        <v>10413</v>
      </c>
    </row>
    <row r="2699" spans="1:12" x14ac:dyDescent="0.35">
      <c r="A2699" t="s">
        <v>7404</v>
      </c>
      <c r="B2699">
        <v>100</v>
      </c>
      <c r="C2699">
        <v>12000000</v>
      </c>
      <c r="D2699">
        <v>4884663</v>
      </c>
      <c r="E2699" t="s">
        <v>26847</v>
      </c>
      <c r="F2699" t="s">
        <v>37</v>
      </c>
      <c r="G2699" t="s">
        <v>38</v>
      </c>
      <c r="H2699">
        <v>5.5</v>
      </c>
      <c r="I2699" t="s">
        <v>6403</v>
      </c>
      <c r="J2699" t="s">
        <v>12332</v>
      </c>
    </row>
    <row r="2700" spans="1:12" x14ac:dyDescent="0.35">
      <c r="A2700" t="s">
        <v>14580</v>
      </c>
      <c r="B2700">
        <v>111</v>
      </c>
      <c r="C2700">
        <v>11000000</v>
      </c>
      <c r="D2700">
        <v>38317535</v>
      </c>
      <c r="E2700" t="s">
        <v>26848</v>
      </c>
      <c r="F2700" t="s">
        <v>37</v>
      </c>
      <c r="G2700" t="s">
        <v>56</v>
      </c>
      <c r="H2700">
        <v>7.5</v>
      </c>
      <c r="I2700" t="s">
        <v>3409</v>
      </c>
      <c r="J2700" t="s">
        <v>19711</v>
      </c>
    </row>
    <row r="2701" spans="1:12" x14ac:dyDescent="0.35">
      <c r="A2701" t="s">
        <v>14591</v>
      </c>
      <c r="B2701">
        <v>89</v>
      </c>
      <c r="C2701">
        <v>11000000</v>
      </c>
      <c r="D2701">
        <v>13903262</v>
      </c>
      <c r="E2701" t="s">
        <v>26849</v>
      </c>
      <c r="F2701" t="s">
        <v>37</v>
      </c>
      <c r="G2701" t="s">
        <v>38</v>
      </c>
      <c r="H2701">
        <v>6.3</v>
      </c>
      <c r="I2701" t="s">
        <v>1671</v>
      </c>
      <c r="J2701" t="s">
        <v>27948</v>
      </c>
    </row>
    <row r="2702" spans="1:12" x14ac:dyDescent="0.35">
      <c r="A2702" t="s">
        <v>6102</v>
      </c>
      <c r="B2702">
        <v>84</v>
      </c>
      <c r="C2702">
        <v>11000000</v>
      </c>
      <c r="D2702">
        <v>13592872</v>
      </c>
      <c r="E2702" t="s">
        <v>26850</v>
      </c>
      <c r="F2702" t="s">
        <v>37</v>
      </c>
      <c r="G2702" t="s">
        <v>38</v>
      </c>
      <c r="H2702">
        <v>5.0999999999999996</v>
      </c>
      <c r="I2702" t="s">
        <v>1671</v>
      </c>
    </row>
    <row r="2703" spans="1:12" x14ac:dyDescent="0.35">
      <c r="A2703" t="s">
        <v>14598</v>
      </c>
      <c r="B2703">
        <v>98</v>
      </c>
      <c r="C2703">
        <v>11000000</v>
      </c>
      <c r="D2703">
        <v>18381787</v>
      </c>
      <c r="E2703" t="s">
        <v>26851</v>
      </c>
      <c r="F2703" t="s">
        <v>37</v>
      </c>
      <c r="G2703" t="s">
        <v>56</v>
      </c>
      <c r="H2703">
        <v>6.8</v>
      </c>
      <c r="I2703" t="s">
        <v>1671</v>
      </c>
      <c r="J2703" t="s">
        <v>3409</v>
      </c>
    </row>
    <row r="2704" spans="1:12" x14ac:dyDescent="0.35">
      <c r="A2704" t="s">
        <v>14604</v>
      </c>
      <c r="B2704">
        <v>95</v>
      </c>
      <c r="C2704">
        <v>11000000</v>
      </c>
      <c r="D2704">
        <v>13558739</v>
      </c>
      <c r="E2704" t="s">
        <v>26852</v>
      </c>
      <c r="F2704" t="s">
        <v>37</v>
      </c>
      <c r="G2704" t="s">
        <v>38</v>
      </c>
      <c r="H2704">
        <v>5.3</v>
      </c>
      <c r="I2704" t="s">
        <v>1671</v>
      </c>
    </row>
    <row r="2705" spans="1:12" x14ac:dyDescent="0.35">
      <c r="A2705" t="s">
        <v>9796</v>
      </c>
      <c r="B2705">
        <v>100</v>
      </c>
      <c r="C2705">
        <v>11000000</v>
      </c>
      <c r="D2705">
        <v>13103828</v>
      </c>
      <c r="E2705" t="s">
        <v>26853</v>
      </c>
      <c r="F2705" t="s">
        <v>37</v>
      </c>
      <c r="G2705" t="s">
        <v>38</v>
      </c>
      <c r="H2705">
        <v>7.3</v>
      </c>
      <c r="I2705" t="s">
        <v>27949</v>
      </c>
      <c r="J2705" t="s">
        <v>3409</v>
      </c>
      <c r="K2705" t="s">
        <v>10413</v>
      </c>
    </row>
    <row r="2706" spans="1:12" x14ac:dyDescent="0.35">
      <c r="A2706" t="s">
        <v>14611</v>
      </c>
      <c r="B2706">
        <v>109</v>
      </c>
      <c r="C2706">
        <v>11000000</v>
      </c>
      <c r="D2706">
        <v>33305037</v>
      </c>
      <c r="E2706" t="s">
        <v>26854</v>
      </c>
      <c r="F2706" t="s">
        <v>37</v>
      </c>
      <c r="G2706" t="s">
        <v>56</v>
      </c>
      <c r="H2706">
        <v>7.3</v>
      </c>
      <c r="I2706" t="s">
        <v>13307</v>
      </c>
      <c r="J2706" t="s">
        <v>3409</v>
      </c>
      <c r="K2706" t="s">
        <v>22704</v>
      </c>
    </row>
    <row r="2707" spans="1:12" x14ac:dyDescent="0.35">
      <c r="A2707" t="s">
        <v>1104</v>
      </c>
      <c r="B2707">
        <v>118</v>
      </c>
      <c r="C2707">
        <v>11000000</v>
      </c>
      <c r="D2707">
        <v>10214647</v>
      </c>
      <c r="E2707" t="s">
        <v>26855</v>
      </c>
      <c r="F2707" t="s">
        <v>37</v>
      </c>
      <c r="G2707" t="s">
        <v>38</v>
      </c>
      <c r="H2707">
        <v>7.1</v>
      </c>
      <c r="I2707" t="s">
        <v>13307</v>
      </c>
      <c r="J2707" t="s">
        <v>3409</v>
      </c>
    </row>
    <row r="2708" spans="1:12" x14ac:dyDescent="0.35">
      <c r="A2708" t="s">
        <v>79</v>
      </c>
      <c r="B2708">
        <v>88</v>
      </c>
      <c r="C2708">
        <v>13000000</v>
      </c>
      <c r="D2708">
        <v>11501093</v>
      </c>
      <c r="E2708" t="s">
        <v>26856</v>
      </c>
      <c r="F2708" t="s">
        <v>37</v>
      </c>
      <c r="G2708" t="s">
        <v>38</v>
      </c>
      <c r="H2708">
        <v>7.6</v>
      </c>
      <c r="I2708" t="s">
        <v>1671</v>
      </c>
      <c r="J2708" t="s">
        <v>1266</v>
      </c>
      <c r="K2708" t="s">
        <v>6403</v>
      </c>
    </row>
    <row r="2709" spans="1:12" x14ac:dyDescent="0.35">
      <c r="A2709" t="s">
        <v>14622</v>
      </c>
      <c r="B2709">
        <v>86</v>
      </c>
      <c r="C2709">
        <v>11000000</v>
      </c>
      <c r="D2709">
        <v>4814244</v>
      </c>
      <c r="E2709" t="s">
        <v>26857</v>
      </c>
      <c r="F2709" t="s">
        <v>37</v>
      </c>
      <c r="G2709" t="s">
        <v>268</v>
      </c>
      <c r="H2709">
        <v>5.3</v>
      </c>
      <c r="I2709" t="s">
        <v>1671</v>
      </c>
      <c r="J2709" t="s">
        <v>19711</v>
      </c>
    </row>
    <row r="2710" spans="1:12" x14ac:dyDescent="0.35">
      <c r="A2710" t="s">
        <v>7635</v>
      </c>
      <c r="B2710">
        <v>118</v>
      </c>
      <c r="C2710">
        <v>11000000</v>
      </c>
      <c r="D2710">
        <v>9170214</v>
      </c>
      <c r="E2710" t="s">
        <v>26858</v>
      </c>
      <c r="F2710" t="s">
        <v>37</v>
      </c>
      <c r="G2710" t="s">
        <v>38</v>
      </c>
      <c r="H2710">
        <v>7.8</v>
      </c>
      <c r="I2710" t="s">
        <v>3409</v>
      </c>
      <c r="J2710" t="s">
        <v>19711</v>
      </c>
    </row>
    <row r="2711" spans="1:12" x14ac:dyDescent="0.35">
      <c r="A2711" t="s">
        <v>14631</v>
      </c>
      <c r="B2711">
        <v>125</v>
      </c>
      <c r="C2711">
        <v>17000000</v>
      </c>
      <c r="D2711">
        <v>4068087</v>
      </c>
      <c r="E2711" t="s">
        <v>26859</v>
      </c>
      <c r="F2711" t="s">
        <v>37</v>
      </c>
      <c r="G2711" t="s">
        <v>268</v>
      </c>
      <c r="H2711">
        <v>7.7</v>
      </c>
      <c r="I2711" t="s">
        <v>13307</v>
      </c>
      <c r="J2711" t="s">
        <v>3409</v>
      </c>
      <c r="K2711" t="s">
        <v>22704</v>
      </c>
    </row>
    <row r="2712" spans="1:12" x14ac:dyDescent="0.35">
      <c r="A2712" t="s">
        <v>11327</v>
      </c>
      <c r="B2712">
        <v>125</v>
      </c>
      <c r="C2712">
        <v>11000000</v>
      </c>
      <c r="D2712">
        <v>3753806</v>
      </c>
      <c r="E2712" t="s">
        <v>26860</v>
      </c>
      <c r="F2712" t="s">
        <v>37</v>
      </c>
      <c r="G2712" t="s">
        <v>56</v>
      </c>
      <c r="H2712">
        <v>7.7</v>
      </c>
      <c r="I2712" t="s">
        <v>27949</v>
      </c>
      <c r="J2712" t="s">
        <v>3409</v>
      </c>
    </row>
    <row r="2713" spans="1:12" x14ac:dyDescent="0.35">
      <c r="A2713" t="s">
        <v>13781</v>
      </c>
      <c r="B2713">
        <v>94</v>
      </c>
      <c r="C2713">
        <v>11000000</v>
      </c>
      <c r="D2713">
        <v>3034181</v>
      </c>
      <c r="E2713" t="s">
        <v>26861</v>
      </c>
      <c r="F2713" t="s">
        <v>37</v>
      </c>
      <c r="G2713" t="s">
        <v>56</v>
      </c>
      <c r="H2713">
        <v>5.4</v>
      </c>
      <c r="I2713" t="s">
        <v>1671</v>
      </c>
      <c r="J2713" t="s">
        <v>17378</v>
      </c>
      <c r="K2713" t="s">
        <v>19711</v>
      </c>
    </row>
    <row r="2714" spans="1:12" x14ac:dyDescent="0.35">
      <c r="A2714" t="s">
        <v>10306</v>
      </c>
      <c r="B2714">
        <v>113</v>
      </c>
      <c r="C2714">
        <v>11000000</v>
      </c>
      <c r="D2714">
        <v>2832826</v>
      </c>
      <c r="E2714" t="s">
        <v>26862</v>
      </c>
      <c r="F2714" t="s">
        <v>37</v>
      </c>
      <c r="G2714" t="s">
        <v>38</v>
      </c>
      <c r="H2714">
        <v>6.2</v>
      </c>
      <c r="I2714" t="s">
        <v>1671</v>
      </c>
      <c r="J2714" t="s">
        <v>3409</v>
      </c>
      <c r="K2714" t="s">
        <v>19711</v>
      </c>
    </row>
    <row r="2715" spans="1:12" x14ac:dyDescent="0.35">
      <c r="A2715" t="s">
        <v>7113</v>
      </c>
      <c r="B2715">
        <v>104</v>
      </c>
      <c r="C2715">
        <v>11000000</v>
      </c>
      <c r="D2715">
        <v>13214255</v>
      </c>
      <c r="E2715" t="s">
        <v>26863</v>
      </c>
      <c r="F2715" t="s">
        <v>37</v>
      </c>
      <c r="G2715" t="s">
        <v>38</v>
      </c>
      <c r="H2715">
        <v>7.4</v>
      </c>
      <c r="I2715" t="s">
        <v>3409</v>
      </c>
      <c r="J2715" t="s">
        <v>17378</v>
      </c>
    </row>
    <row r="2716" spans="1:12" x14ac:dyDescent="0.35">
      <c r="A2716" t="s">
        <v>1502</v>
      </c>
      <c r="B2716">
        <v>95</v>
      </c>
      <c r="C2716">
        <v>5000000</v>
      </c>
      <c r="D2716">
        <v>16017403</v>
      </c>
      <c r="E2716" t="s">
        <v>26864</v>
      </c>
      <c r="F2716" t="s">
        <v>37</v>
      </c>
      <c r="G2716" t="s">
        <v>38</v>
      </c>
      <c r="H2716">
        <v>6.2</v>
      </c>
      <c r="I2716" t="s">
        <v>3409</v>
      </c>
      <c r="J2716" t="s">
        <v>19711</v>
      </c>
      <c r="K2716" t="s">
        <v>10413</v>
      </c>
    </row>
    <row r="2717" spans="1:12" x14ac:dyDescent="0.35">
      <c r="A2717" t="s">
        <v>14654</v>
      </c>
      <c r="B2717">
        <v>102</v>
      </c>
      <c r="C2717">
        <v>11000000</v>
      </c>
      <c r="D2717">
        <v>2807854</v>
      </c>
      <c r="E2717" t="s">
        <v>26865</v>
      </c>
      <c r="F2717" t="s">
        <v>37</v>
      </c>
      <c r="G2717" t="s">
        <v>38</v>
      </c>
      <c r="H2717">
        <v>5.0999999999999996</v>
      </c>
      <c r="I2717" t="s">
        <v>953</v>
      </c>
      <c r="J2717" t="s">
        <v>3409</v>
      </c>
      <c r="K2717" t="s">
        <v>19711</v>
      </c>
    </row>
    <row r="2718" spans="1:12" x14ac:dyDescent="0.35">
      <c r="A2718" t="s">
        <v>14669</v>
      </c>
      <c r="B2718">
        <v>104</v>
      </c>
      <c r="C2718">
        <v>11000000</v>
      </c>
      <c r="D2718">
        <v>352786</v>
      </c>
      <c r="E2718" t="s">
        <v>26866</v>
      </c>
      <c r="F2718" t="s">
        <v>37</v>
      </c>
      <c r="G2718" t="s">
        <v>38</v>
      </c>
      <c r="H2718">
        <v>6.8</v>
      </c>
      <c r="I2718" t="s">
        <v>13307</v>
      </c>
      <c r="J2718" t="s">
        <v>3409</v>
      </c>
      <c r="K2718" t="s">
        <v>17378</v>
      </c>
    </row>
    <row r="2719" spans="1:12" x14ac:dyDescent="0.35">
      <c r="A2719" t="s">
        <v>14680</v>
      </c>
      <c r="B2719">
        <v>95</v>
      </c>
      <c r="C2719">
        <v>10800000</v>
      </c>
      <c r="D2719">
        <v>56729973</v>
      </c>
      <c r="E2719" t="s">
        <v>26867</v>
      </c>
      <c r="F2719" t="s">
        <v>37</v>
      </c>
      <c r="G2719" t="s">
        <v>38</v>
      </c>
      <c r="H2719">
        <v>5.8</v>
      </c>
      <c r="I2719" t="s">
        <v>6403</v>
      </c>
      <c r="J2719" t="s">
        <v>27947</v>
      </c>
    </row>
    <row r="2720" spans="1:12" x14ac:dyDescent="0.35">
      <c r="A2720" t="s">
        <v>14697</v>
      </c>
      <c r="B2720">
        <v>118</v>
      </c>
      <c r="C2720">
        <v>15000000</v>
      </c>
      <c r="D2720">
        <v>399879</v>
      </c>
      <c r="E2720" t="s">
        <v>26868</v>
      </c>
      <c r="F2720" t="s">
        <v>37</v>
      </c>
      <c r="G2720" t="s">
        <v>370</v>
      </c>
      <c r="H2720">
        <v>6.4</v>
      </c>
      <c r="I2720" t="s">
        <v>27949</v>
      </c>
      <c r="J2720" t="s">
        <v>3409</v>
      </c>
      <c r="K2720" t="s">
        <v>27947</v>
      </c>
      <c r="L2720" t="s">
        <v>10413</v>
      </c>
    </row>
    <row r="2721" spans="1:12" x14ac:dyDescent="0.35">
      <c r="A2721" t="s">
        <v>14704</v>
      </c>
      <c r="B2721">
        <v>193</v>
      </c>
      <c r="C2721">
        <v>700000000</v>
      </c>
      <c r="D2721">
        <v>3275443</v>
      </c>
      <c r="E2721" t="s">
        <v>26869</v>
      </c>
      <c r="F2721" t="s">
        <v>5611</v>
      </c>
      <c r="G2721" t="s">
        <v>5612</v>
      </c>
      <c r="H2721">
        <v>6</v>
      </c>
      <c r="I2721" t="s">
        <v>3409</v>
      </c>
    </row>
    <row r="2722" spans="1:12" x14ac:dyDescent="0.35">
      <c r="A2722" t="s">
        <v>5990</v>
      </c>
      <c r="B2722">
        <v>97</v>
      </c>
      <c r="C2722">
        <v>14000000</v>
      </c>
      <c r="D2722">
        <v>18535191</v>
      </c>
      <c r="E2722" t="s">
        <v>26870</v>
      </c>
      <c r="F2722" t="s">
        <v>37</v>
      </c>
      <c r="G2722" t="s">
        <v>56</v>
      </c>
      <c r="H2722">
        <v>6.9</v>
      </c>
      <c r="I2722" t="s">
        <v>1671</v>
      </c>
      <c r="J2722" t="s">
        <v>19711</v>
      </c>
    </row>
    <row r="2723" spans="1:12" x14ac:dyDescent="0.35">
      <c r="A2723" t="s">
        <v>14714</v>
      </c>
      <c r="B2723">
        <v>98</v>
      </c>
      <c r="C2723">
        <v>7000000</v>
      </c>
      <c r="D2723">
        <v>23838</v>
      </c>
      <c r="E2723" t="s">
        <v>26871</v>
      </c>
      <c r="F2723" t="s">
        <v>37</v>
      </c>
      <c r="G2723" t="s">
        <v>56</v>
      </c>
      <c r="H2723">
        <v>5.5</v>
      </c>
      <c r="I2723" t="s">
        <v>6403</v>
      </c>
      <c r="J2723" t="s">
        <v>12332</v>
      </c>
      <c r="K2723" t="s">
        <v>10413</v>
      </c>
    </row>
    <row r="2724" spans="1:12" x14ac:dyDescent="0.35">
      <c r="A2724" t="s">
        <v>14719</v>
      </c>
      <c r="B2724">
        <v>103</v>
      </c>
      <c r="C2724">
        <v>10600000</v>
      </c>
      <c r="D2724">
        <v>22160085</v>
      </c>
      <c r="E2724" t="s">
        <v>26872</v>
      </c>
      <c r="F2724" t="s">
        <v>37</v>
      </c>
      <c r="G2724" t="s">
        <v>38</v>
      </c>
      <c r="H2724">
        <v>5.4</v>
      </c>
      <c r="I2724" t="s">
        <v>6403</v>
      </c>
    </row>
    <row r="2725" spans="1:12" x14ac:dyDescent="0.35">
      <c r="A2725" t="s">
        <v>3727</v>
      </c>
      <c r="B2725">
        <v>161</v>
      </c>
      <c r="C2725">
        <v>12000000</v>
      </c>
      <c r="D2725">
        <v>56715371</v>
      </c>
      <c r="E2725" t="s">
        <v>26873</v>
      </c>
      <c r="F2725" t="s">
        <v>37</v>
      </c>
      <c r="G2725" t="s">
        <v>56</v>
      </c>
      <c r="H2725">
        <v>8.3000000000000007</v>
      </c>
      <c r="I2725" t="s">
        <v>953</v>
      </c>
      <c r="J2725" t="s">
        <v>27947</v>
      </c>
      <c r="K2725" t="s">
        <v>12332</v>
      </c>
    </row>
    <row r="2726" spans="1:12" x14ac:dyDescent="0.35">
      <c r="A2726" t="s">
        <v>389</v>
      </c>
      <c r="B2726">
        <v>120</v>
      </c>
      <c r="C2726">
        <v>10500000</v>
      </c>
      <c r="D2726">
        <v>434949459</v>
      </c>
      <c r="E2726" t="s">
        <v>26874</v>
      </c>
      <c r="F2726" t="s">
        <v>37</v>
      </c>
      <c r="G2726" t="s">
        <v>38</v>
      </c>
      <c r="H2726">
        <v>7.9</v>
      </c>
      <c r="I2726" t="s">
        <v>18089</v>
      </c>
      <c r="J2726" t="s">
        <v>12332</v>
      </c>
    </row>
    <row r="2727" spans="1:12" x14ac:dyDescent="0.35">
      <c r="A2727" t="s">
        <v>14735</v>
      </c>
      <c r="B2727">
        <v>97</v>
      </c>
      <c r="C2727">
        <v>10000000</v>
      </c>
      <c r="D2727">
        <v>11043445</v>
      </c>
      <c r="E2727" t="s">
        <v>26875</v>
      </c>
      <c r="F2727" t="s">
        <v>37</v>
      </c>
      <c r="G2727" t="s">
        <v>38</v>
      </c>
      <c r="H2727">
        <v>6.5</v>
      </c>
      <c r="I2727" t="s">
        <v>1671</v>
      </c>
      <c r="J2727" t="s">
        <v>3409</v>
      </c>
      <c r="K2727" t="s">
        <v>19711</v>
      </c>
    </row>
    <row r="2728" spans="1:12" x14ac:dyDescent="0.35">
      <c r="A2728" t="s">
        <v>14744</v>
      </c>
      <c r="B2728">
        <v>99</v>
      </c>
      <c r="C2728">
        <v>10500000</v>
      </c>
      <c r="D2728">
        <v>125169</v>
      </c>
      <c r="E2728" t="s">
        <v>26876</v>
      </c>
      <c r="F2728" t="s">
        <v>37</v>
      </c>
      <c r="G2728" t="s">
        <v>38</v>
      </c>
      <c r="H2728">
        <v>6.4</v>
      </c>
      <c r="I2728" t="s">
        <v>1671</v>
      </c>
      <c r="J2728" t="s">
        <v>3409</v>
      </c>
    </row>
    <row r="2729" spans="1:12" x14ac:dyDescent="0.35">
      <c r="A2729" t="s">
        <v>13676</v>
      </c>
      <c r="B2729">
        <v>111</v>
      </c>
      <c r="C2729">
        <v>11000000</v>
      </c>
      <c r="D2729">
        <v>1066555</v>
      </c>
      <c r="E2729" t="s">
        <v>26877</v>
      </c>
      <c r="F2729" t="s">
        <v>37</v>
      </c>
      <c r="G2729" t="s">
        <v>38</v>
      </c>
      <c r="H2729">
        <v>5.8</v>
      </c>
      <c r="I2729" t="s">
        <v>3409</v>
      </c>
      <c r="J2729" t="s">
        <v>22704</v>
      </c>
      <c r="K2729" t="s">
        <v>19711</v>
      </c>
      <c r="L2729" t="s">
        <v>15011</v>
      </c>
    </row>
    <row r="2730" spans="1:12" x14ac:dyDescent="0.35">
      <c r="A2730" t="s">
        <v>14767</v>
      </c>
      <c r="B2730">
        <v>145</v>
      </c>
      <c r="C2730">
        <v>10818775</v>
      </c>
      <c r="D2730">
        <v>5669081</v>
      </c>
      <c r="E2730" t="s">
        <v>26878</v>
      </c>
      <c r="F2730" t="s">
        <v>2778</v>
      </c>
      <c r="G2730" t="s">
        <v>2913</v>
      </c>
      <c r="H2730">
        <v>6.6</v>
      </c>
      <c r="I2730" t="s">
        <v>3409</v>
      </c>
      <c r="J2730" t="s">
        <v>22704</v>
      </c>
      <c r="K2730" t="s">
        <v>25958</v>
      </c>
    </row>
    <row r="2731" spans="1:12" x14ac:dyDescent="0.35">
      <c r="A2731" t="s">
        <v>6051</v>
      </c>
      <c r="B2731">
        <v>126</v>
      </c>
      <c r="C2731">
        <v>10000000</v>
      </c>
      <c r="D2731">
        <v>138339411</v>
      </c>
      <c r="E2731" t="s">
        <v>26879</v>
      </c>
      <c r="F2731" t="s">
        <v>37</v>
      </c>
      <c r="G2731" t="s">
        <v>38</v>
      </c>
      <c r="H2731">
        <v>8.3000000000000007</v>
      </c>
      <c r="I2731" t="s">
        <v>3409</v>
      </c>
    </row>
    <row r="2732" spans="1:12" x14ac:dyDescent="0.35">
      <c r="A2732" t="s">
        <v>14787</v>
      </c>
      <c r="B2732">
        <v>121</v>
      </c>
      <c r="C2732">
        <v>10000000</v>
      </c>
      <c r="D2732">
        <v>80150343</v>
      </c>
      <c r="E2732" t="s">
        <v>26880</v>
      </c>
      <c r="F2732" t="s">
        <v>37</v>
      </c>
      <c r="G2732" t="s">
        <v>38</v>
      </c>
      <c r="H2732">
        <v>6.2</v>
      </c>
      <c r="I2732" t="s">
        <v>6403</v>
      </c>
      <c r="J2732" t="s">
        <v>27947</v>
      </c>
    </row>
    <row r="2733" spans="1:12" x14ac:dyDescent="0.35">
      <c r="A2733" t="s">
        <v>2698</v>
      </c>
      <c r="B2733">
        <v>117</v>
      </c>
      <c r="C2733">
        <v>10000000</v>
      </c>
      <c r="D2733">
        <v>85300000</v>
      </c>
      <c r="E2733" t="s">
        <v>26881</v>
      </c>
      <c r="F2733" t="s">
        <v>37</v>
      </c>
      <c r="G2733" t="s">
        <v>38</v>
      </c>
      <c r="H2733">
        <v>6.9</v>
      </c>
      <c r="I2733" t="s">
        <v>1325</v>
      </c>
      <c r="J2733" t="s">
        <v>1671</v>
      </c>
      <c r="K2733" t="s">
        <v>25958</v>
      </c>
    </row>
    <row r="2734" spans="1:12" x14ac:dyDescent="0.35">
      <c r="A2734" t="s">
        <v>1165</v>
      </c>
      <c r="B2734">
        <v>98</v>
      </c>
      <c r="C2734">
        <v>10000000</v>
      </c>
      <c r="D2734">
        <v>68353550</v>
      </c>
      <c r="E2734" t="s">
        <v>26882</v>
      </c>
      <c r="F2734" t="s">
        <v>37</v>
      </c>
      <c r="G2734" t="s">
        <v>38</v>
      </c>
      <c r="H2734">
        <v>5.9</v>
      </c>
      <c r="I2734" t="s">
        <v>1671</v>
      </c>
      <c r="J2734" t="s">
        <v>27948</v>
      </c>
    </row>
    <row r="2735" spans="1:12" x14ac:dyDescent="0.35">
      <c r="A2735" t="s">
        <v>14799</v>
      </c>
      <c r="B2735">
        <v>109</v>
      </c>
      <c r="C2735">
        <v>10000000</v>
      </c>
      <c r="D2735">
        <v>78845130</v>
      </c>
      <c r="E2735" t="s">
        <v>26883</v>
      </c>
      <c r="F2735" t="s">
        <v>37</v>
      </c>
      <c r="G2735" t="s">
        <v>1465</v>
      </c>
      <c r="H2735">
        <v>6.1</v>
      </c>
      <c r="I2735" t="s">
        <v>1325</v>
      </c>
      <c r="J2735" t="s">
        <v>6403</v>
      </c>
      <c r="K2735" t="s">
        <v>12332</v>
      </c>
      <c r="L2735" t="s">
        <v>10413</v>
      </c>
    </row>
    <row r="2736" spans="1:12" x14ac:dyDescent="0.35">
      <c r="A2736" t="s">
        <v>12474</v>
      </c>
      <c r="B2736">
        <v>95</v>
      </c>
      <c r="C2736">
        <v>10000000</v>
      </c>
      <c r="D2736">
        <v>63319509</v>
      </c>
      <c r="E2736" t="s">
        <v>26884</v>
      </c>
      <c r="F2736" t="s">
        <v>37</v>
      </c>
      <c r="G2736" t="s">
        <v>38</v>
      </c>
      <c r="H2736">
        <v>5.8</v>
      </c>
      <c r="I2736" t="s">
        <v>1671</v>
      </c>
      <c r="J2736" t="s">
        <v>19711</v>
      </c>
    </row>
    <row r="2737" spans="1:13" x14ac:dyDescent="0.35">
      <c r="A2737" t="s">
        <v>14787</v>
      </c>
      <c r="B2737">
        <v>96</v>
      </c>
      <c r="C2737">
        <v>10000000</v>
      </c>
      <c r="D2737">
        <v>63270259</v>
      </c>
      <c r="E2737" t="s">
        <v>26885</v>
      </c>
      <c r="F2737" t="s">
        <v>37</v>
      </c>
      <c r="G2737" t="s">
        <v>38</v>
      </c>
      <c r="H2737">
        <v>5.9</v>
      </c>
      <c r="I2737" t="s">
        <v>6403</v>
      </c>
      <c r="J2737" t="s">
        <v>27947</v>
      </c>
    </row>
    <row r="2738" spans="1:13" x14ac:dyDescent="0.35">
      <c r="A2738" t="s">
        <v>6854</v>
      </c>
      <c r="B2738">
        <v>101</v>
      </c>
      <c r="C2738">
        <v>10000000</v>
      </c>
      <c r="D2738">
        <v>55865715</v>
      </c>
      <c r="E2738" t="s">
        <v>26886</v>
      </c>
      <c r="F2738" t="s">
        <v>37</v>
      </c>
      <c r="G2738" t="s">
        <v>56</v>
      </c>
      <c r="H2738">
        <v>5.5</v>
      </c>
      <c r="I2738" t="s">
        <v>3409</v>
      </c>
      <c r="J2738" t="s">
        <v>6403</v>
      </c>
      <c r="K2738" t="s">
        <v>27947</v>
      </c>
      <c r="L2738" t="s">
        <v>10413</v>
      </c>
    </row>
    <row r="2739" spans="1:13" x14ac:dyDescent="0.35">
      <c r="A2739" t="s">
        <v>9516</v>
      </c>
      <c r="B2739">
        <v>107</v>
      </c>
      <c r="C2739">
        <v>6000000</v>
      </c>
      <c r="D2739">
        <v>63231524</v>
      </c>
      <c r="E2739" t="s">
        <v>26887</v>
      </c>
      <c r="F2739" t="s">
        <v>37</v>
      </c>
      <c r="G2739" t="s">
        <v>38</v>
      </c>
      <c r="H2739">
        <v>5</v>
      </c>
      <c r="I2739" t="s">
        <v>1671</v>
      </c>
      <c r="J2739" t="s">
        <v>3409</v>
      </c>
      <c r="K2739" t="s">
        <v>19711</v>
      </c>
    </row>
    <row r="2740" spans="1:13" x14ac:dyDescent="0.35">
      <c r="A2740" t="s">
        <v>487</v>
      </c>
      <c r="B2740">
        <v>119</v>
      </c>
      <c r="C2740">
        <v>13800000</v>
      </c>
      <c r="D2740">
        <v>52293982</v>
      </c>
      <c r="E2740" t="s">
        <v>26888</v>
      </c>
      <c r="F2740" t="s">
        <v>37</v>
      </c>
      <c r="G2740" t="s">
        <v>38</v>
      </c>
      <c r="H2740">
        <v>7</v>
      </c>
      <c r="I2740" t="s">
        <v>3409</v>
      </c>
      <c r="J2740" t="s">
        <v>27948</v>
      </c>
    </row>
    <row r="2741" spans="1:13" x14ac:dyDescent="0.35">
      <c r="A2741" t="s">
        <v>4437</v>
      </c>
      <c r="B2741">
        <v>100</v>
      </c>
      <c r="C2741">
        <v>10000000</v>
      </c>
      <c r="D2741">
        <v>50752337</v>
      </c>
      <c r="E2741" t="s">
        <v>26889</v>
      </c>
      <c r="F2741" t="s">
        <v>37</v>
      </c>
      <c r="G2741" t="s">
        <v>38</v>
      </c>
      <c r="H2741">
        <v>6.4</v>
      </c>
      <c r="I2741" t="s">
        <v>1671</v>
      </c>
      <c r="J2741" t="s">
        <v>3409</v>
      </c>
      <c r="K2741" t="s">
        <v>18089</v>
      </c>
      <c r="L2741" t="s">
        <v>27948</v>
      </c>
    </row>
    <row r="2742" spans="1:13" x14ac:dyDescent="0.35">
      <c r="A2742" t="s">
        <v>10819</v>
      </c>
      <c r="B2742">
        <v>98</v>
      </c>
      <c r="C2742">
        <v>10000000</v>
      </c>
      <c r="D2742">
        <v>110175871</v>
      </c>
      <c r="E2742" t="s">
        <v>26890</v>
      </c>
      <c r="F2742" t="s">
        <v>37</v>
      </c>
      <c r="G2742" t="s">
        <v>38</v>
      </c>
      <c r="H2742">
        <v>5.9</v>
      </c>
      <c r="I2742" t="s">
        <v>6403</v>
      </c>
      <c r="J2742" t="s">
        <v>27947</v>
      </c>
      <c r="K2742" t="s">
        <v>10413</v>
      </c>
    </row>
    <row r="2743" spans="1:13" x14ac:dyDescent="0.35">
      <c r="A2743" t="s">
        <v>2178</v>
      </c>
      <c r="B2743">
        <v>92</v>
      </c>
      <c r="C2743">
        <v>12000000</v>
      </c>
      <c r="D2743">
        <v>38624000</v>
      </c>
      <c r="E2743" t="s">
        <v>26891</v>
      </c>
      <c r="F2743" t="s">
        <v>37</v>
      </c>
      <c r="G2743" t="s">
        <v>38</v>
      </c>
      <c r="H2743">
        <v>7</v>
      </c>
      <c r="I2743" t="s">
        <v>1671</v>
      </c>
      <c r="J2743" t="s">
        <v>27948</v>
      </c>
    </row>
    <row r="2744" spans="1:13" x14ac:dyDescent="0.35">
      <c r="A2744" t="s">
        <v>9610</v>
      </c>
      <c r="B2744">
        <v>90</v>
      </c>
      <c r="C2744">
        <v>10000000</v>
      </c>
      <c r="D2744">
        <v>37470017</v>
      </c>
      <c r="E2744" t="s">
        <v>26892</v>
      </c>
      <c r="F2744" t="s">
        <v>37</v>
      </c>
      <c r="G2744" t="s">
        <v>767</v>
      </c>
      <c r="H2744">
        <v>6.1</v>
      </c>
      <c r="I2744" t="s">
        <v>6403</v>
      </c>
      <c r="J2744" t="s">
        <v>27947</v>
      </c>
    </row>
    <row r="2745" spans="1:13" x14ac:dyDescent="0.35">
      <c r="A2745" t="s">
        <v>4437</v>
      </c>
      <c r="B2745">
        <v>90</v>
      </c>
      <c r="C2745">
        <v>10000000</v>
      </c>
      <c r="D2745">
        <v>40485039</v>
      </c>
      <c r="E2745" t="s">
        <v>26893</v>
      </c>
      <c r="F2745" t="s">
        <v>37</v>
      </c>
      <c r="G2745" t="s">
        <v>38</v>
      </c>
      <c r="H2745">
        <v>6.9</v>
      </c>
      <c r="I2745" t="s">
        <v>953</v>
      </c>
      <c r="J2745" t="s">
        <v>1671</v>
      </c>
      <c r="K2745" t="s">
        <v>17378</v>
      </c>
      <c r="L2745" t="s">
        <v>12332</v>
      </c>
    </row>
    <row r="2746" spans="1:13" x14ac:dyDescent="0.35">
      <c r="A2746" t="s">
        <v>14844</v>
      </c>
      <c r="B2746">
        <v>153</v>
      </c>
      <c r="C2746">
        <v>10000000</v>
      </c>
      <c r="D2746">
        <v>16800000</v>
      </c>
      <c r="E2746" t="s">
        <v>26894</v>
      </c>
      <c r="F2746" t="s">
        <v>37</v>
      </c>
      <c r="G2746" t="s">
        <v>56</v>
      </c>
      <c r="H2746">
        <v>7.5</v>
      </c>
      <c r="I2746" t="s">
        <v>3409</v>
      </c>
      <c r="J2746" t="s">
        <v>18089</v>
      </c>
      <c r="K2746" t="s">
        <v>17378</v>
      </c>
    </row>
    <row r="2747" spans="1:13" x14ac:dyDescent="0.35">
      <c r="A2747" t="s">
        <v>4537</v>
      </c>
      <c r="B2747">
        <v>124</v>
      </c>
      <c r="C2747">
        <v>10000000</v>
      </c>
      <c r="D2747">
        <v>46377022</v>
      </c>
      <c r="E2747" t="s">
        <v>26895</v>
      </c>
      <c r="F2747" t="s">
        <v>37</v>
      </c>
      <c r="G2747" t="s">
        <v>56</v>
      </c>
      <c r="H2747">
        <v>7.3</v>
      </c>
      <c r="I2747" t="s">
        <v>1671</v>
      </c>
      <c r="J2747" t="s">
        <v>3409</v>
      </c>
    </row>
    <row r="2748" spans="1:13" x14ac:dyDescent="0.35">
      <c r="A2748" t="s">
        <v>14854</v>
      </c>
      <c r="B2748">
        <v>82</v>
      </c>
      <c r="C2748">
        <v>23000000</v>
      </c>
      <c r="D2748">
        <v>36696761</v>
      </c>
      <c r="E2748" t="s">
        <v>26896</v>
      </c>
      <c r="F2748" t="s">
        <v>37</v>
      </c>
      <c r="G2748" t="s">
        <v>38</v>
      </c>
      <c r="H2748">
        <v>6.5</v>
      </c>
      <c r="I2748" t="s">
        <v>11526</v>
      </c>
      <c r="J2748" t="s">
        <v>1671</v>
      </c>
      <c r="K2748" t="s">
        <v>18089</v>
      </c>
      <c r="L2748" t="s">
        <v>27947</v>
      </c>
      <c r="M2748" t="s">
        <v>12332</v>
      </c>
    </row>
    <row r="2749" spans="1:13" x14ac:dyDescent="0.35">
      <c r="A2749" t="s">
        <v>845</v>
      </c>
      <c r="B2749">
        <v>107</v>
      </c>
      <c r="C2749">
        <v>12305523</v>
      </c>
      <c r="D2749">
        <v>36200000</v>
      </c>
      <c r="E2749" t="s">
        <v>26897</v>
      </c>
      <c r="F2749" t="s">
        <v>37</v>
      </c>
      <c r="G2749" t="s">
        <v>370</v>
      </c>
      <c r="H2749">
        <v>6.2</v>
      </c>
      <c r="I2749" t="s">
        <v>1325</v>
      </c>
      <c r="J2749" t="s">
        <v>953</v>
      </c>
      <c r="K2749" t="s">
        <v>12332</v>
      </c>
      <c r="L2749" t="s">
        <v>10413</v>
      </c>
    </row>
    <row r="2750" spans="1:13" x14ac:dyDescent="0.35">
      <c r="A2750" t="s">
        <v>10983</v>
      </c>
      <c r="B2750">
        <v>97</v>
      </c>
      <c r="C2750">
        <v>10000000</v>
      </c>
      <c r="D2750">
        <v>35794166</v>
      </c>
      <c r="E2750" t="s">
        <v>26898</v>
      </c>
      <c r="F2750" t="s">
        <v>37</v>
      </c>
      <c r="G2750" t="s">
        <v>38</v>
      </c>
      <c r="H2750">
        <v>6</v>
      </c>
      <c r="I2750" t="s">
        <v>6403</v>
      </c>
      <c r="J2750" t="s">
        <v>27947</v>
      </c>
      <c r="K2750" t="s">
        <v>10413</v>
      </c>
    </row>
    <row r="2751" spans="1:13" x14ac:dyDescent="0.35">
      <c r="A2751" t="s">
        <v>14108</v>
      </c>
      <c r="B2751">
        <v>80</v>
      </c>
      <c r="C2751">
        <v>10000000</v>
      </c>
      <c r="D2751">
        <v>33583175</v>
      </c>
      <c r="E2751" t="s">
        <v>26899</v>
      </c>
      <c r="F2751" t="s">
        <v>37</v>
      </c>
      <c r="G2751" t="s">
        <v>38</v>
      </c>
      <c r="H2751">
        <v>6.3</v>
      </c>
      <c r="I2751" t="s">
        <v>6403</v>
      </c>
      <c r="J2751" t="s">
        <v>27947</v>
      </c>
      <c r="K2751" t="s">
        <v>10413</v>
      </c>
    </row>
    <row r="2752" spans="1:13" x14ac:dyDescent="0.35">
      <c r="A2752" t="s">
        <v>14876</v>
      </c>
      <c r="B2752">
        <v>85</v>
      </c>
      <c r="C2752">
        <v>20000000</v>
      </c>
      <c r="D2752">
        <v>32983713</v>
      </c>
      <c r="E2752" t="s">
        <v>26900</v>
      </c>
      <c r="F2752" t="s">
        <v>37</v>
      </c>
      <c r="G2752" t="s">
        <v>38</v>
      </c>
      <c r="H2752">
        <v>5.8</v>
      </c>
      <c r="I2752" t="s">
        <v>1671</v>
      </c>
      <c r="J2752" t="s">
        <v>3409</v>
      </c>
    </row>
    <row r="2753" spans="1:12" x14ac:dyDescent="0.35">
      <c r="A2753" t="s">
        <v>14789</v>
      </c>
      <c r="B2753">
        <v>97</v>
      </c>
      <c r="C2753">
        <v>10000000</v>
      </c>
      <c r="D2753">
        <v>52200504</v>
      </c>
      <c r="E2753" t="s">
        <v>26901</v>
      </c>
      <c r="F2753" t="s">
        <v>37</v>
      </c>
      <c r="G2753" t="s">
        <v>268</v>
      </c>
      <c r="H2753">
        <v>6.1</v>
      </c>
      <c r="I2753" t="s">
        <v>1266</v>
      </c>
      <c r="J2753" t="s">
        <v>6403</v>
      </c>
      <c r="K2753" t="s">
        <v>10413</v>
      </c>
    </row>
    <row r="2754" spans="1:12" x14ac:dyDescent="0.35">
      <c r="A2754" t="s">
        <v>14884</v>
      </c>
      <c r="B2754">
        <v>109</v>
      </c>
      <c r="C2754">
        <v>10000000</v>
      </c>
      <c r="D2754">
        <v>33000000</v>
      </c>
      <c r="E2754" t="s">
        <v>26902</v>
      </c>
      <c r="F2754" t="s">
        <v>37</v>
      </c>
      <c r="G2754" t="s">
        <v>38</v>
      </c>
      <c r="H2754">
        <v>6.9</v>
      </c>
      <c r="I2754" t="s">
        <v>1325</v>
      </c>
      <c r="J2754" t="s">
        <v>1671</v>
      </c>
      <c r="K2754" t="s">
        <v>3409</v>
      </c>
      <c r="L2754" t="s">
        <v>17378</v>
      </c>
    </row>
    <row r="2755" spans="1:12" x14ac:dyDescent="0.35">
      <c r="A2755" t="s">
        <v>8480</v>
      </c>
      <c r="B2755">
        <v>140</v>
      </c>
      <c r="C2755">
        <v>10000000</v>
      </c>
      <c r="D2755">
        <v>32101000</v>
      </c>
      <c r="E2755" t="s">
        <v>26903</v>
      </c>
      <c r="F2755" t="s">
        <v>37</v>
      </c>
      <c r="G2755" t="s">
        <v>56</v>
      </c>
      <c r="H2755">
        <v>5.4</v>
      </c>
      <c r="I2755" t="s">
        <v>6403</v>
      </c>
      <c r="J2755" t="s">
        <v>12332</v>
      </c>
    </row>
    <row r="2756" spans="1:12" x14ac:dyDescent="0.35">
      <c r="A2756" t="s">
        <v>14895</v>
      </c>
      <c r="B2756">
        <v>90</v>
      </c>
      <c r="C2756">
        <v>9000000</v>
      </c>
      <c r="D2756">
        <v>31487293</v>
      </c>
      <c r="E2756" t="s">
        <v>26904</v>
      </c>
      <c r="F2756" t="s">
        <v>37</v>
      </c>
      <c r="G2756" t="s">
        <v>38</v>
      </c>
      <c r="H2756">
        <v>6.7</v>
      </c>
      <c r="I2756" t="s">
        <v>1671</v>
      </c>
      <c r="J2756" t="s">
        <v>3409</v>
      </c>
      <c r="K2756" t="s">
        <v>17378</v>
      </c>
      <c r="L2756" t="s">
        <v>19711</v>
      </c>
    </row>
    <row r="2757" spans="1:12" x14ac:dyDescent="0.35">
      <c r="A2757" t="s">
        <v>7134</v>
      </c>
      <c r="B2757">
        <v>130</v>
      </c>
      <c r="C2757">
        <v>10000000</v>
      </c>
      <c r="D2757">
        <v>30651422</v>
      </c>
      <c r="E2757" t="s">
        <v>26905</v>
      </c>
      <c r="F2757" t="s">
        <v>37</v>
      </c>
      <c r="G2757" t="s">
        <v>38</v>
      </c>
      <c r="H2757">
        <v>7.4</v>
      </c>
      <c r="I2757" t="s">
        <v>953</v>
      </c>
      <c r="J2757" t="s">
        <v>1671</v>
      </c>
      <c r="K2757" t="s">
        <v>3409</v>
      </c>
      <c r="L2757" t="s">
        <v>1266</v>
      </c>
    </row>
    <row r="2758" spans="1:12" x14ac:dyDescent="0.35">
      <c r="A2758" t="s">
        <v>14902</v>
      </c>
      <c r="B2758">
        <v>98</v>
      </c>
      <c r="C2758">
        <v>10000000</v>
      </c>
      <c r="D2758">
        <v>30306281</v>
      </c>
      <c r="E2758" t="s">
        <v>26906</v>
      </c>
      <c r="F2758" t="s">
        <v>37</v>
      </c>
      <c r="G2758" t="s">
        <v>38</v>
      </c>
      <c r="H2758">
        <v>5.6</v>
      </c>
      <c r="I2758" t="s">
        <v>1671</v>
      </c>
      <c r="J2758" t="s">
        <v>3409</v>
      </c>
    </row>
    <row r="2759" spans="1:12" x14ac:dyDescent="0.35">
      <c r="A2759" t="s">
        <v>2843</v>
      </c>
      <c r="B2759">
        <v>101</v>
      </c>
      <c r="C2759">
        <v>10000000</v>
      </c>
      <c r="D2759">
        <v>29500000</v>
      </c>
      <c r="E2759" t="s">
        <v>26907</v>
      </c>
      <c r="F2759" t="s">
        <v>37</v>
      </c>
      <c r="G2759" t="s">
        <v>38</v>
      </c>
      <c r="H2759">
        <v>6.5</v>
      </c>
      <c r="I2759" t="s">
        <v>1266</v>
      </c>
      <c r="J2759" t="s">
        <v>6403</v>
      </c>
      <c r="K2759" t="s">
        <v>12332</v>
      </c>
    </row>
    <row r="2760" spans="1:12" x14ac:dyDescent="0.35">
      <c r="A2760" t="s">
        <v>12291</v>
      </c>
      <c r="B2760">
        <v>114</v>
      </c>
      <c r="C2760">
        <v>17000000</v>
      </c>
      <c r="D2760">
        <v>30050028</v>
      </c>
      <c r="E2760" t="s">
        <v>26908</v>
      </c>
      <c r="F2760" t="s">
        <v>37</v>
      </c>
      <c r="G2760" t="s">
        <v>38</v>
      </c>
      <c r="H2760">
        <v>6.5</v>
      </c>
      <c r="I2760" t="s">
        <v>1325</v>
      </c>
      <c r="J2760" t="s">
        <v>10413</v>
      </c>
    </row>
    <row r="2761" spans="1:12" x14ac:dyDescent="0.35">
      <c r="A2761" t="s">
        <v>3880</v>
      </c>
      <c r="B2761">
        <v>100</v>
      </c>
      <c r="C2761">
        <v>10000000</v>
      </c>
      <c r="D2761">
        <v>29392418</v>
      </c>
      <c r="E2761" t="s">
        <v>26909</v>
      </c>
      <c r="F2761" t="s">
        <v>37</v>
      </c>
      <c r="G2761" t="s">
        <v>38</v>
      </c>
      <c r="H2761">
        <v>5.8</v>
      </c>
      <c r="I2761" t="s">
        <v>1325</v>
      </c>
      <c r="J2761" t="s">
        <v>1671</v>
      </c>
      <c r="K2761" t="s">
        <v>27949</v>
      </c>
    </row>
    <row r="2762" spans="1:12" x14ac:dyDescent="0.35">
      <c r="A2762" t="s">
        <v>9525</v>
      </c>
      <c r="B2762">
        <v>85</v>
      </c>
      <c r="C2762">
        <v>8500000</v>
      </c>
      <c r="D2762">
        <v>28563926</v>
      </c>
      <c r="E2762" t="s">
        <v>26910</v>
      </c>
      <c r="F2762" t="s">
        <v>37</v>
      </c>
      <c r="G2762" t="s">
        <v>38</v>
      </c>
      <c r="H2762">
        <v>5</v>
      </c>
      <c r="I2762" t="s">
        <v>3409</v>
      </c>
      <c r="J2762" t="s">
        <v>10413</v>
      </c>
    </row>
    <row r="2763" spans="1:12" x14ac:dyDescent="0.35">
      <c r="A2763" t="s">
        <v>14921</v>
      </c>
      <c r="B2763">
        <v>103</v>
      </c>
      <c r="C2763">
        <v>12000000</v>
      </c>
      <c r="D2763">
        <v>28435406</v>
      </c>
      <c r="E2763" t="s">
        <v>26911</v>
      </c>
      <c r="F2763" t="s">
        <v>37</v>
      </c>
      <c r="G2763" t="s">
        <v>38</v>
      </c>
      <c r="H2763">
        <v>5.5</v>
      </c>
      <c r="I2763" t="s">
        <v>1671</v>
      </c>
      <c r="J2763" t="s">
        <v>19711</v>
      </c>
    </row>
    <row r="2764" spans="1:12" x14ac:dyDescent="0.35">
      <c r="A2764" t="s">
        <v>10444</v>
      </c>
      <c r="B2764">
        <v>100</v>
      </c>
      <c r="C2764">
        <v>10000000</v>
      </c>
      <c r="D2764">
        <v>25339117</v>
      </c>
      <c r="E2764" t="s">
        <v>26912</v>
      </c>
      <c r="F2764" t="s">
        <v>37</v>
      </c>
      <c r="G2764" t="s">
        <v>38</v>
      </c>
      <c r="H2764">
        <v>6.5</v>
      </c>
      <c r="I2764" t="s">
        <v>1671</v>
      </c>
      <c r="J2764" t="s">
        <v>19711</v>
      </c>
    </row>
    <row r="2765" spans="1:12" x14ac:dyDescent="0.35">
      <c r="A2765" t="s">
        <v>4850</v>
      </c>
      <c r="B2765">
        <v>114</v>
      </c>
      <c r="C2765">
        <v>10000000</v>
      </c>
      <c r="D2765">
        <v>25600000</v>
      </c>
      <c r="E2765" t="s">
        <v>26913</v>
      </c>
      <c r="F2765" t="s">
        <v>37</v>
      </c>
      <c r="G2765" t="s">
        <v>38</v>
      </c>
      <c r="H2765">
        <v>7.2</v>
      </c>
      <c r="I2765" t="s">
        <v>27949</v>
      </c>
      <c r="J2765" t="s">
        <v>3409</v>
      </c>
    </row>
    <row r="2766" spans="1:12" x14ac:dyDescent="0.35">
      <c r="A2766" t="s">
        <v>14940</v>
      </c>
      <c r="B2766">
        <v>97</v>
      </c>
      <c r="C2766">
        <v>10000000</v>
      </c>
      <c r="D2766">
        <v>27736779</v>
      </c>
      <c r="E2766" t="s">
        <v>26914</v>
      </c>
      <c r="F2766" t="s">
        <v>37</v>
      </c>
      <c r="G2766" t="s">
        <v>38</v>
      </c>
      <c r="H2766">
        <v>5.2</v>
      </c>
      <c r="I2766" t="s">
        <v>6403</v>
      </c>
      <c r="J2766" t="s">
        <v>27947</v>
      </c>
      <c r="K2766" t="s">
        <v>10413</v>
      </c>
    </row>
    <row r="2767" spans="1:12" x14ac:dyDescent="0.35">
      <c r="A2767" t="s">
        <v>14946</v>
      </c>
      <c r="B2767">
        <v>116</v>
      </c>
      <c r="C2767">
        <v>17000000</v>
      </c>
      <c r="D2767">
        <v>24397469</v>
      </c>
      <c r="E2767" t="s">
        <v>26915</v>
      </c>
      <c r="F2767" t="s">
        <v>37</v>
      </c>
      <c r="G2767" t="s">
        <v>38</v>
      </c>
      <c r="H2767">
        <v>5.7</v>
      </c>
      <c r="I2767" t="s">
        <v>3409</v>
      </c>
      <c r="J2767" t="s">
        <v>17378</v>
      </c>
    </row>
    <row r="2768" spans="1:12" x14ac:dyDescent="0.35">
      <c r="A2768" t="s">
        <v>13404</v>
      </c>
      <c r="B2768">
        <v>96</v>
      </c>
      <c r="C2768">
        <v>10000000</v>
      </c>
      <c r="D2768">
        <v>20384136</v>
      </c>
      <c r="E2768" t="s">
        <v>23660</v>
      </c>
      <c r="F2768" t="s">
        <v>37</v>
      </c>
      <c r="G2768" t="s">
        <v>38</v>
      </c>
      <c r="H2768">
        <v>4.7</v>
      </c>
      <c r="I2768" t="s">
        <v>6403</v>
      </c>
      <c r="J2768" t="s">
        <v>27947</v>
      </c>
      <c r="K2768" t="s">
        <v>10413</v>
      </c>
    </row>
    <row r="2769" spans="1:13" x14ac:dyDescent="0.35">
      <c r="A2769" t="s">
        <v>14954</v>
      </c>
      <c r="B2769">
        <v>98</v>
      </c>
      <c r="C2769">
        <v>10000000</v>
      </c>
      <c r="D2769">
        <v>25464480</v>
      </c>
      <c r="E2769" t="s">
        <v>26916</v>
      </c>
      <c r="F2769" t="s">
        <v>37</v>
      </c>
      <c r="G2769" t="s">
        <v>38</v>
      </c>
      <c r="H2769">
        <v>5.9</v>
      </c>
      <c r="I2769" t="s">
        <v>27947</v>
      </c>
      <c r="J2769" t="s">
        <v>12332</v>
      </c>
      <c r="K2769" t="s">
        <v>10413</v>
      </c>
    </row>
    <row r="2770" spans="1:13" x14ac:dyDescent="0.35">
      <c r="A2770" t="s">
        <v>11681</v>
      </c>
      <c r="B2770">
        <v>105</v>
      </c>
      <c r="C2770">
        <v>10000000</v>
      </c>
      <c r="D2770">
        <v>20338609</v>
      </c>
      <c r="E2770" t="s">
        <v>26917</v>
      </c>
      <c r="F2770" t="s">
        <v>37</v>
      </c>
      <c r="G2770" t="s">
        <v>38</v>
      </c>
      <c r="H2770">
        <v>6.8</v>
      </c>
      <c r="I2770" t="s">
        <v>1671</v>
      </c>
      <c r="J2770" t="s">
        <v>3409</v>
      </c>
      <c r="K2770" t="s">
        <v>17378</v>
      </c>
    </row>
    <row r="2771" spans="1:13" x14ac:dyDescent="0.35">
      <c r="A2771" t="s">
        <v>14961</v>
      </c>
      <c r="B2771">
        <v>123</v>
      </c>
      <c r="C2771">
        <v>10000000</v>
      </c>
      <c r="D2771">
        <v>18272447</v>
      </c>
      <c r="E2771" t="s">
        <v>26918</v>
      </c>
      <c r="F2771" t="s">
        <v>37</v>
      </c>
      <c r="G2771" t="s">
        <v>38</v>
      </c>
      <c r="H2771">
        <v>5.9</v>
      </c>
      <c r="I2771" t="s">
        <v>3409</v>
      </c>
      <c r="J2771" t="s">
        <v>10413</v>
      </c>
    </row>
    <row r="2772" spans="1:13" x14ac:dyDescent="0.35">
      <c r="A2772" t="s">
        <v>5382</v>
      </c>
      <c r="B2772">
        <v>93</v>
      </c>
      <c r="C2772">
        <v>9000000</v>
      </c>
      <c r="D2772">
        <v>17096053</v>
      </c>
      <c r="E2772" t="s">
        <v>26919</v>
      </c>
      <c r="F2772" t="s">
        <v>37</v>
      </c>
      <c r="G2772" t="s">
        <v>38</v>
      </c>
      <c r="H2772">
        <v>7.7</v>
      </c>
      <c r="I2772" t="s">
        <v>1671</v>
      </c>
      <c r="J2772" t="s">
        <v>3409</v>
      </c>
    </row>
    <row r="2773" spans="1:13" x14ac:dyDescent="0.35">
      <c r="A2773" t="s">
        <v>6529</v>
      </c>
      <c r="B2773">
        <v>97</v>
      </c>
      <c r="C2773">
        <v>10000000</v>
      </c>
      <c r="D2773">
        <v>21371425</v>
      </c>
      <c r="E2773" t="s">
        <v>26920</v>
      </c>
      <c r="F2773" t="s">
        <v>37</v>
      </c>
      <c r="G2773" t="s">
        <v>38</v>
      </c>
      <c r="H2773">
        <v>4.4000000000000004</v>
      </c>
      <c r="I2773" t="s">
        <v>1325</v>
      </c>
      <c r="J2773" t="s">
        <v>12332</v>
      </c>
      <c r="K2773" t="s">
        <v>10413</v>
      </c>
    </row>
    <row r="2774" spans="1:13" x14ac:dyDescent="0.35">
      <c r="A2774" t="s">
        <v>4537</v>
      </c>
      <c r="B2774">
        <v>122</v>
      </c>
      <c r="C2774">
        <v>10000000</v>
      </c>
      <c r="D2774">
        <v>33071558</v>
      </c>
      <c r="E2774" t="s">
        <v>26921</v>
      </c>
      <c r="F2774" t="s">
        <v>37</v>
      </c>
      <c r="G2774" t="s">
        <v>56</v>
      </c>
      <c r="H2774">
        <v>6.6</v>
      </c>
      <c r="I2774" t="s">
        <v>1671</v>
      </c>
      <c r="J2774" t="s">
        <v>3409</v>
      </c>
    </row>
    <row r="2775" spans="1:13" x14ac:dyDescent="0.35">
      <c r="A2775" t="s">
        <v>14985</v>
      </c>
      <c r="B2775">
        <v>101</v>
      </c>
      <c r="C2775">
        <v>10000000</v>
      </c>
      <c r="D2775">
        <v>17655201</v>
      </c>
      <c r="E2775" t="s">
        <v>26922</v>
      </c>
      <c r="F2775" t="s">
        <v>37</v>
      </c>
      <c r="G2775" t="s">
        <v>38</v>
      </c>
      <c r="H2775">
        <v>6.7</v>
      </c>
      <c r="I2775" t="s">
        <v>3409</v>
      </c>
      <c r="J2775" t="s">
        <v>18089</v>
      </c>
    </row>
    <row r="2776" spans="1:13" x14ac:dyDescent="0.35">
      <c r="A2776" t="s">
        <v>11562</v>
      </c>
      <c r="B2776">
        <v>100</v>
      </c>
      <c r="C2776">
        <v>25000000</v>
      </c>
      <c r="D2776">
        <v>16247775</v>
      </c>
      <c r="E2776" t="s">
        <v>26923</v>
      </c>
      <c r="F2776" t="s">
        <v>37</v>
      </c>
      <c r="G2776" t="s">
        <v>38</v>
      </c>
      <c r="H2776">
        <v>5.5</v>
      </c>
      <c r="I2776" t="s">
        <v>1671</v>
      </c>
      <c r="J2776" t="s">
        <v>18089</v>
      </c>
      <c r="K2776" t="s">
        <v>19711</v>
      </c>
    </row>
    <row r="2777" spans="1:13" x14ac:dyDescent="0.35">
      <c r="A2777" t="s">
        <v>5076</v>
      </c>
      <c r="B2777">
        <v>129</v>
      </c>
      <c r="C2777">
        <v>10000000</v>
      </c>
      <c r="D2777">
        <v>16153600</v>
      </c>
      <c r="E2777" t="s">
        <v>26924</v>
      </c>
      <c r="F2777" t="s">
        <v>37</v>
      </c>
      <c r="G2777" t="s">
        <v>38</v>
      </c>
      <c r="H2777">
        <v>6.5</v>
      </c>
      <c r="I2777" t="s">
        <v>3409</v>
      </c>
      <c r="J2777" t="s">
        <v>17378</v>
      </c>
      <c r="K2777" t="s">
        <v>19711</v>
      </c>
    </row>
    <row r="2778" spans="1:13" x14ac:dyDescent="0.35">
      <c r="A2778" t="s">
        <v>4982</v>
      </c>
      <c r="B2778">
        <v>81</v>
      </c>
      <c r="C2778">
        <v>10000000</v>
      </c>
      <c r="D2778">
        <v>16033556</v>
      </c>
      <c r="E2778" t="s">
        <v>26925</v>
      </c>
      <c r="F2778" t="s">
        <v>37</v>
      </c>
      <c r="G2778" t="s">
        <v>38</v>
      </c>
      <c r="H2778">
        <v>6.2</v>
      </c>
      <c r="I2778" t="s">
        <v>1325</v>
      </c>
      <c r="J2778" t="s">
        <v>1671</v>
      </c>
    </row>
    <row r="2779" spans="1:13" x14ac:dyDescent="0.35">
      <c r="A2779" t="s">
        <v>1902</v>
      </c>
      <c r="B2779">
        <v>96</v>
      </c>
      <c r="C2779">
        <v>11000000</v>
      </c>
      <c r="D2779">
        <v>16667084</v>
      </c>
      <c r="E2779" t="s">
        <v>26926</v>
      </c>
      <c r="F2779" t="s">
        <v>37</v>
      </c>
      <c r="G2779" t="s">
        <v>38</v>
      </c>
      <c r="H2779">
        <v>7.1</v>
      </c>
      <c r="I2779" t="s">
        <v>1671</v>
      </c>
      <c r="J2779" t="s">
        <v>6403</v>
      </c>
      <c r="K2779" t="s">
        <v>12332</v>
      </c>
    </row>
    <row r="2780" spans="1:13" x14ac:dyDescent="0.35">
      <c r="A2780" t="s">
        <v>15006</v>
      </c>
      <c r="B2780">
        <v>84</v>
      </c>
      <c r="C2780">
        <v>12600000</v>
      </c>
      <c r="D2780">
        <v>15417771</v>
      </c>
      <c r="E2780" t="s">
        <v>26927</v>
      </c>
      <c r="F2780" t="s">
        <v>37</v>
      </c>
      <c r="G2780" t="s">
        <v>38</v>
      </c>
      <c r="H2780">
        <v>6.1</v>
      </c>
      <c r="I2780" t="s">
        <v>6403</v>
      </c>
      <c r="J2780" t="s">
        <v>10413</v>
      </c>
    </row>
    <row r="2781" spans="1:13" x14ac:dyDescent="0.35">
      <c r="A2781" t="s">
        <v>13030</v>
      </c>
      <c r="B2781">
        <v>110</v>
      </c>
      <c r="C2781">
        <v>30000000</v>
      </c>
      <c r="D2781">
        <v>15156200</v>
      </c>
      <c r="E2781" t="s">
        <v>26928</v>
      </c>
      <c r="F2781" t="s">
        <v>37</v>
      </c>
      <c r="G2781" t="s">
        <v>38</v>
      </c>
      <c r="H2781">
        <v>6</v>
      </c>
      <c r="I2781" t="s">
        <v>1325</v>
      </c>
      <c r="J2781" t="s">
        <v>27949</v>
      </c>
      <c r="K2781" t="s">
        <v>3409</v>
      </c>
      <c r="L2781" t="s">
        <v>27947</v>
      </c>
      <c r="M2781" t="s">
        <v>10413</v>
      </c>
    </row>
    <row r="2782" spans="1:13" x14ac:dyDescent="0.35">
      <c r="A2782" t="s">
        <v>11999</v>
      </c>
      <c r="B2782">
        <v>130</v>
      </c>
      <c r="C2782">
        <v>10000000</v>
      </c>
      <c r="D2782">
        <v>21589307</v>
      </c>
      <c r="E2782" t="s">
        <v>26929</v>
      </c>
      <c r="F2782" t="s">
        <v>37</v>
      </c>
      <c r="G2782" t="s">
        <v>38</v>
      </c>
      <c r="H2782">
        <v>7.4</v>
      </c>
      <c r="I2782" t="s">
        <v>3409</v>
      </c>
    </row>
    <row r="2783" spans="1:13" x14ac:dyDescent="0.35">
      <c r="A2783" t="s">
        <v>15022</v>
      </c>
      <c r="B2783">
        <v>84</v>
      </c>
      <c r="C2783">
        <v>10000000</v>
      </c>
      <c r="D2783">
        <v>20339754</v>
      </c>
      <c r="E2783" t="s">
        <v>26930</v>
      </c>
      <c r="F2783" t="s">
        <v>37</v>
      </c>
      <c r="G2783" t="s">
        <v>38</v>
      </c>
      <c r="H2783">
        <v>5.9</v>
      </c>
      <c r="I2783" t="s">
        <v>1671</v>
      </c>
      <c r="J2783" t="s">
        <v>27949</v>
      </c>
    </row>
    <row r="2784" spans="1:13" x14ac:dyDescent="0.35">
      <c r="A2784" t="s">
        <v>15027</v>
      </c>
      <c r="B2784">
        <v>106</v>
      </c>
      <c r="C2784">
        <v>10000000</v>
      </c>
      <c r="D2784">
        <v>28873374</v>
      </c>
      <c r="E2784" t="s">
        <v>26931</v>
      </c>
      <c r="F2784" t="s">
        <v>37</v>
      </c>
      <c r="G2784" t="s">
        <v>38</v>
      </c>
      <c r="H2784">
        <v>4.0999999999999996</v>
      </c>
      <c r="I2784" t="s">
        <v>67</v>
      </c>
      <c r="J2784" t="s">
        <v>17378</v>
      </c>
    </row>
    <row r="2785" spans="1:12" x14ac:dyDescent="0.35">
      <c r="A2785" t="s">
        <v>15038</v>
      </c>
      <c r="B2785">
        <v>76</v>
      </c>
      <c r="C2785">
        <v>3000000</v>
      </c>
      <c r="D2785">
        <v>13684949</v>
      </c>
      <c r="E2785" t="s">
        <v>26932</v>
      </c>
      <c r="F2785" t="s">
        <v>37</v>
      </c>
      <c r="G2785" t="s">
        <v>38</v>
      </c>
      <c r="H2785">
        <v>5.9</v>
      </c>
      <c r="I2785" t="s">
        <v>953</v>
      </c>
      <c r="J2785" t="s">
        <v>11526</v>
      </c>
      <c r="K2785" t="s">
        <v>1671</v>
      </c>
      <c r="L2785" t="s">
        <v>18089</v>
      </c>
    </row>
    <row r="2786" spans="1:12" x14ac:dyDescent="0.35">
      <c r="A2786" t="s">
        <v>14611</v>
      </c>
      <c r="B2786">
        <v>99</v>
      </c>
      <c r="C2786">
        <v>6400000</v>
      </c>
      <c r="D2786">
        <v>14597405</v>
      </c>
      <c r="E2786" t="s">
        <v>26933</v>
      </c>
      <c r="F2786" t="s">
        <v>37</v>
      </c>
      <c r="G2786" t="s">
        <v>56</v>
      </c>
      <c r="H2786">
        <v>7</v>
      </c>
      <c r="I2786" t="s">
        <v>13307</v>
      </c>
      <c r="J2786" t="s">
        <v>3409</v>
      </c>
    </row>
    <row r="2787" spans="1:12" x14ac:dyDescent="0.35">
      <c r="A2787" t="s">
        <v>6868</v>
      </c>
      <c r="B2787">
        <v>96</v>
      </c>
      <c r="C2787">
        <v>10000000</v>
      </c>
      <c r="D2787">
        <v>12570442</v>
      </c>
      <c r="E2787" t="s">
        <v>26934</v>
      </c>
      <c r="F2787" t="s">
        <v>37</v>
      </c>
      <c r="G2787" t="s">
        <v>38</v>
      </c>
      <c r="H2787">
        <v>6.8</v>
      </c>
      <c r="I2787" t="s">
        <v>1671</v>
      </c>
      <c r="J2787" t="s">
        <v>27949</v>
      </c>
      <c r="K2787" t="s">
        <v>3409</v>
      </c>
      <c r="L2787" t="s">
        <v>10413</v>
      </c>
    </row>
    <row r="2788" spans="1:12" x14ac:dyDescent="0.35">
      <c r="A2788" t="s">
        <v>15048</v>
      </c>
      <c r="B2788">
        <v>104</v>
      </c>
      <c r="C2788">
        <v>10000000</v>
      </c>
      <c r="D2788">
        <v>12514138</v>
      </c>
      <c r="E2788" t="s">
        <v>26935</v>
      </c>
      <c r="F2788" t="s">
        <v>37</v>
      </c>
      <c r="G2788" t="s">
        <v>38</v>
      </c>
      <c r="H2788">
        <v>7.4</v>
      </c>
      <c r="I2788" t="s">
        <v>3409</v>
      </c>
      <c r="J2788" t="s">
        <v>19711</v>
      </c>
    </row>
    <row r="2789" spans="1:12" x14ac:dyDescent="0.35">
      <c r="A2789" t="s">
        <v>15052</v>
      </c>
      <c r="B2789">
        <v>108</v>
      </c>
      <c r="C2789">
        <v>5000000</v>
      </c>
      <c r="D2789">
        <v>43771291</v>
      </c>
      <c r="E2789" t="s">
        <v>26936</v>
      </c>
      <c r="F2789" t="s">
        <v>37</v>
      </c>
      <c r="G2789" t="s">
        <v>38</v>
      </c>
      <c r="H2789">
        <v>7.1</v>
      </c>
      <c r="I2789" t="s">
        <v>27947</v>
      </c>
      <c r="J2789" t="s">
        <v>10413</v>
      </c>
    </row>
    <row r="2790" spans="1:12" x14ac:dyDescent="0.35">
      <c r="A2790" t="s">
        <v>15056</v>
      </c>
      <c r="B2790">
        <v>108</v>
      </c>
      <c r="C2790">
        <v>10000000</v>
      </c>
      <c r="D2790">
        <v>11703287</v>
      </c>
      <c r="E2790" t="s">
        <v>26937</v>
      </c>
      <c r="F2790" t="s">
        <v>37</v>
      </c>
      <c r="G2790" t="s">
        <v>38</v>
      </c>
      <c r="H2790">
        <v>7</v>
      </c>
      <c r="I2790" t="s">
        <v>953</v>
      </c>
      <c r="J2790" t="s">
        <v>3409</v>
      </c>
    </row>
    <row r="2791" spans="1:12" x14ac:dyDescent="0.35">
      <c r="A2791" t="s">
        <v>7540</v>
      </c>
      <c r="B2791">
        <v>87</v>
      </c>
      <c r="C2791">
        <v>22000000</v>
      </c>
      <c r="D2791">
        <v>11560259</v>
      </c>
      <c r="E2791" t="s">
        <v>26938</v>
      </c>
      <c r="F2791" t="s">
        <v>37</v>
      </c>
      <c r="G2791" t="s">
        <v>38</v>
      </c>
      <c r="H2791">
        <v>5.8</v>
      </c>
      <c r="I2791" t="s">
        <v>1671</v>
      </c>
      <c r="J2791" t="s">
        <v>19711</v>
      </c>
    </row>
    <row r="2792" spans="1:12" x14ac:dyDescent="0.35">
      <c r="A2792" t="s">
        <v>14061</v>
      </c>
      <c r="B2792">
        <v>89</v>
      </c>
      <c r="C2792">
        <v>10000000</v>
      </c>
      <c r="D2792">
        <v>10824921</v>
      </c>
      <c r="E2792" t="s">
        <v>26939</v>
      </c>
      <c r="F2792" t="s">
        <v>37</v>
      </c>
      <c r="G2792" t="s">
        <v>38</v>
      </c>
      <c r="H2792">
        <v>7.8</v>
      </c>
      <c r="I2792" t="s">
        <v>1671</v>
      </c>
    </row>
    <row r="2793" spans="1:12" x14ac:dyDescent="0.35">
      <c r="A2793" t="s">
        <v>15069</v>
      </c>
      <c r="B2793">
        <v>97</v>
      </c>
      <c r="C2793">
        <v>10000000</v>
      </c>
      <c r="D2793">
        <v>10561238</v>
      </c>
      <c r="E2793" t="s">
        <v>26940</v>
      </c>
      <c r="F2793" t="s">
        <v>37</v>
      </c>
      <c r="G2793" t="s">
        <v>767</v>
      </c>
      <c r="H2793">
        <v>6.5</v>
      </c>
      <c r="I2793" t="s">
        <v>1671</v>
      </c>
      <c r="J2793" t="s">
        <v>19711</v>
      </c>
      <c r="K2793" t="s">
        <v>10413</v>
      </c>
    </row>
    <row r="2794" spans="1:12" x14ac:dyDescent="0.35">
      <c r="A2794" t="s">
        <v>255</v>
      </c>
      <c r="B2794">
        <v>106</v>
      </c>
      <c r="C2794">
        <v>10000000</v>
      </c>
      <c r="D2794">
        <v>14479776</v>
      </c>
      <c r="E2794" t="s">
        <v>26941</v>
      </c>
      <c r="F2794" t="s">
        <v>37</v>
      </c>
      <c r="G2794" t="s">
        <v>38</v>
      </c>
      <c r="H2794">
        <v>7</v>
      </c>
      <c r="I2794" t="s">
        <v>13307</v>
      </c>
      <c r="J2794" t="s">
        <v>27949</v>
      </c>
      <c r="K2794" t="s">
        <v>3409</v>
      </c>
      <c r="L2794" t="s">
        <v>19711</v>
      </c>
    </row>
    <row r="2795" spans="1:12" x14ac:dyDescent="0.35">
      <c r="A2795" t="s">
        <v>225</v>
      </c>
      <c r="B2795">
        <v>100</v>
      </c>
      <c r="C2795">
        <v>10000000</v>
      </c>
      <c r="D2795">
        <v>9801782</v>
      </c>
      <c r="E2795" t="s">
        <v>26942</v>
      </c>
      <c r="F2795" t="s">
        <v>37</v>
      </c>
      <c r="G2795" t="s">
        <v>38</v>
      </c>
      <c r="H2795">
        <v>6.3</v>
      </c>
      <c r="I2795" t="s">
        <v>1671</v>
      </c>
      <c r="J2795" t="s">
        <v>27949</v>
      </c>
      <c r="K2795" t="s">
        <v>10413</v>
      </c>
    </row>
    <row r="2796" spans="1:12" x14ac:dyDescent="0.35">
      <c r="A2796" t="s">
        <v>12365</v>
      </c>
      <c r="B2796">
        <v>89</v>
      </c>
      <c r="C2796">
        <v>10000000</v>
      </c>
      <c r="D2796">
        <v>8070311</v>
      </c>
      <c r="E2796" t="s">
        <v>26943</v>
      </c>
      <c r="F2796" t="s">
        <v>37</v>
      </c>
      <c r="G2796" t="s">
        <v>38</v>
      </c>
      <c r="H2796">
        <v>5.3</v>
      </c>
      <c r="I2796" t="s">
        <v>1671</v>
      </c>
      <c r="J2796" t="s">
        <v>19711</v>
      </c>
    </row>
    <row r="2797" spans="1:12" x14ac:dyDescent="0.35">
      <c r="A2797" t="s">
        <v>9843</v>
      </c>
      <c r="B2797">
        <v>95</v>
      </c>
      <c r="C2797">
        <v>10000000</v>
      </c>
      <c r="D2797">
        <v>8460995</v>
      </c>
      <c r="E2797" t="s">
        <v>26944</v>
      </c>
      <c r="F2797" t="s">
        <v>37</v>
      </c>
      <c r="G2797" t="s">
        <v>38</v>
      </c>
      <c r="H2797">
        <v>5.5</v>
      </c>
      <c r="I2797" t="s">
        <v>1325</v>
      </c>
      <c r="J2797" t="s">
        <v>1671</v>
      </c>
      <c r="K2797" t="s">
        <v>19711</v>
      </c>
    </row>
    <row r="2798" spans="1:12" x14ac:dyDescent="0.35">
      <c r="A2798" t="s">
        <v>5647</v>
      </c>
      <c r="B2798">
        <v>97</v>
      </c>
      <c r="C2798">
        <v>10000000</v>
      </c>
      <c r="D2798">
        <v>8111360</v>
      </c>
      <c r="E2798" t="s">
        <v>26945</v>
      </c>
      <c r="F2798" t="s">
        <v>37</v>
      </c>
      <c r="G2798" t="s">
        <v>56</v>
      </c>
      <c r="H2798">
        <v>7.4</v>
      </c>
      <c r="I2798" t="s">
        <v>27949</v>
      </c>
      <c r="J2798" t="s">
        <v>3409</v>
      </c>
      <c r="K2798" t="s">
        <v>10413</v>
      </c>
    </row>
    <row r="2799" spans="1:12" x14ac:dyDescent="0.35">
      <c r="A2799" t="s">
        <v>8764</v>
      </c>
      <c r="B2799">
        <v>94</v>
      </c>
      <c r="C2799">
        <v>6000000</v>
      </c>
      <c r="D2799">
        <v>8828771</v>
      </c>
      <c r="E2799" t="s">
        <v>26946</v>
      </c>
      <c r="F2799" t="s">
        <v>37</v>
      </c>
      <c r="G2799" t="s">
        <v>38</v>
      </c>
      <c r="H2799">
        <v>4.3</v>
      </c>
      <c r="I2799" t="s">
        <v>1671</v>
      </c>
    </row>
    <row r="2800" spans="1:12" x14ac:dyDescent="0.35">
      <c r="A2800" t="s">
        <v>15097</v>
      </c>
      <c r="B2800">
        <v>95</v>
      </c>
      <c r="C2800">
        <v>10000000</v>
      </c>
      <c r="D2800">
        <v>7563670</v>
      </c>
      <c r="E2800" t="s">
        <v>26947</v>
      </c>
      <c r="F2800" t="s">
        <v>37</v>
      </c>
      <c r="G2800" t="s">
        <v>38</v>
      </c>
      <c r="H2800">
        <v>5.2</v>
      </c>
      <c r="I2800" t="s">
        <v>1671</v>
      </c>
      <c r="J2800" t="s">
        <v>1266</v>
      </c>
      <c r="K2800" t="s">
        <v>19711</v>
      </c>
    </row>
    <row r="2801" spans="1:13" x14ac:dyDescent="0.35">
      <c r="A2801" t="s">
        <v>15101</v>
      </c>
      <c r="B2801">
        <v>101</v>
      </c>
      <c r="C2801">
        <v>10000000</v>
      </c>
      <c r="D2801">
        <v>6619173</v>
      </c>
      <c r="E2801" t="s">
        <v>26948</v>
      </c>
      <c r="F2801" t="s">
        <v>37</v>
      </c>
      <c r="G2801" t="s">
        <v>38</v>
      </c>
      <c r="H2801">
        <v>6.7</v>
      </c>
      <c r="I2801" t="s">
        <v>953</v>
      </c>
      <c r="J2801" t="s">
        <v>1671</v>
      </c>
      <c r="K2801" t="s">
        <v>3409</v>
      </c>
      <c r="L2801" t="s">
        <v>19711</v>
      </c>
      <c r="M2801" t="s">
        <v>12332</v>
      </c>
    </row>
    <row r="2802" spans="1:13" x14ac:dyDescent="0.35">
      <c r="A2802" t="s">
        <v>7744</v>
      </c>
      <c r="B2802">
        <v>101</v>
      </c>
      <c r="C2802">
        <v>7500000</v>
      </c>
      <c r="D2802">
        <v>6712241</v>
      </c>
      <c r="E2802" t="s">
        <v>26949</v>
      </c>
      <c r="F2802" t="s">
        <v>37</v>
      </c>
      <c r="G2802" t="s">
        <v>38</v>
      </c>
      <c r="H2802">
        <v>8.6</v>
      </c>
      <c r="I2802" t="s">
        <v>27949</v>
      </c>
      <c r="J2802" t="s">
        <v>3409</v>
      </c>
    </row>
    <row r="2803" spans="1:13" x14ac:dyDescent="0.35">
      <c r="A2803" t="s">
        <v>15118</v>
      </c>
      <c r="B2803">
        <v>82</v>
      </c>
      <c r="C2803">
        <v>10000000</v>
      </c>
      <c r="D2803">
        <v>6842058</v>
      </c>
      <c r="E2803" t="s">
        <v>26950</v>
      </c>
      <c r="F2803" t="s">
        <v>37</v>
      </c>
      <c r="G2803" t="s">
        <v>38</v>
      </c>
      <c r="H2803">
        <v>6.1</v>
      </c>
      <c r="I2803" t="s">
        <v>1325</v>
      </c>
      <c r="J2803" t="s">
        <v>6403</v>
      </c>
      <c r="K2803" t="s">
        <v>10413</v>
      </c>
    </row>
    <row r="2804" spans="1:13" x14ac:dyDescent="0.35">
      <c r="A2804" t="s">
        <v>15124</v>
      </c>
      <c r="B2804">
        <v>74</v>
      </c>
      <c r="C2804">
        <v>10000000</v>
      </c>
      <c r="D2804">
        <v>6491350</v>
      </c>
      <c r="E2804" t="s">
        <v>26951</v>
      </c>
      <c r="F2804" t="s">
        <v>37</v>
      </c>
      <c r="G2804" t="s">
        <v>38</v>
      </c>
      <c r="H2804">
        <v>5.8</v>
      </c>
      <c r="I2804" t="s">
        <v>11526</v>
      </c>
      <c r="J2804" t="s">
        <v>1671</v>
      </c>
      <c r="K2804" t="s">
        <v>18089</v>
      </c>
      <c r="L2804" t="s">
        <v>1266</v>
      </c>
      <c r="M2804" t="s">
        <v>17378</v>
      </c>
    </row>
    <row r="2805" spans="1:13" x14ac:dyDescent="0.35">
      <c r="A2805" t="s">
        <v>15128</v>
      </c>
      <c r="B2805">
        <v>130</v>
      </c>
      <c r="C2805">
        <v>10000000</v>
      </c>
      <c r="D2805">
        <v>9473382</v>
      </c>
      <c r="E2805" t="s">
        <v>26952</v>
      </c>
      <c r="F2805" t="s">
        <v>1464</v>
      </c>
      <c r="G2805" t="s">
        <v>268</v>
      </c>
      <c r="H2805">
        <v>7.7</v>
      </c>
      <c r="I2805" t="s">
        <v>3409</v>
      </c>
      <c r="J2805" t="s">
        <v>17378</v>
      </c>
      <c r="K2805" t="s">
        <v>27947</v>
      </c>
      <c r="L2805" t="s">
        <v>19711</v>
      </c>
    </row>
    <row r="2806" spans="1:13" x14ac:dyDescent="0.35">
      <c r="A2806" t="s">
        <v>5877</v>
      </c>
      <c r="B2806">
        <v>112</v>
      </c>
      <c r="C2806">
        <v>10000000</v>
      </c>
      <c r="D2806">
        <v>6197866</v>
      </c>
      <c r="E2806" t="s">
        <v>26953</v>
      </c>
      <c r="F2806" t="s">
        <v>37</v>
      </c>
      <c r="G2806" t="s">
        <v>1465</v>
      </c>
      <c r="H2806">
        <v>8</v>
      </c>
      <c r="I2806" t="s">
        <v>13307</v>
      </c>
      <c r="J2806" t="s">
        <v>3409</v>
      </c>
    </row>
    <row r="2807" spans="1:13" x14ac:dyDescent="0.35">
      <c r="A2807" t="s">
        <v>15139</v>
      </c>
      <c r="B2807">
        <v>96</v>
      </c>
      <c r="C2807">
        <v>10000000</v>
      </c>
      <c r="D2807">
        <v>6044618</v>
      </c>
      <c r="E2807" t="s">
        <v>26954</v>
      </c>
      <c r="F2807" t="s">
        <v>37</v>
      </c>
      <c r="G2807" t="s">
        <v>38</v>
      </c>
      <c r="H2807">
        <v>5.6</v>
      </c>
      <c r="I2807" t="s">
        <v>1325</v>
      </c>
      <c r="J2807" t="s">
        <v>27949</v>
      </c>
      <c r="K2807" t="s">
        <v>3409</v>
      </c>
    </row>
    <row r="2808" spans="1:13" x14ac:dyDescent="0.35">
      <c r="A2808" t="s">
        <v>15144</v>
      </c>
      <c r="B2808">
        <v>89</v>
      </c>
      <c r="C2808">
        <v>10000000</v>
      </c>
      <c r="D2808">
        <v>7764027</v>
      </c>
      <c r="E2808" t="s">
        <v>26955</v>
      </c>
      <c r="F2808" t="s">
        <v>37</v>
      </c>
      <c r="G2808" t="s">
        <v>38</v>
      </c>
      <c r="H2808">
        <v>6.7</v>
      </c>
      <c r="I2808" t="s">
        <v>1671</v>
      </c>
      <c r="J2808" t="s">
        <v>3409</v>
      </c>
    </row>
    <row r="2809" spans="1:13" x14ac:dyDescent="0.35">
      <c r="A2809" t="s">
        <v>11065</v>
      </c>
      <c r="B2809">
        <v>121</v>
      </c>
      <c r="C2809">
        <v>9000000</v>
      </c>
      <c r="D2809">
        <v>21569041</v>
      </c>
      <c r="E2809" t="s">
        <v>26956</v>
      </c>
      <c r="F2809" t="s">
        <v>37</v>
      </c>
      <c r="G2809" t="s">
        <v>38</v>
      </c>
      <c r="H2809">
        <v>6.6</v>
      </c>
      <c r="I2809" t="s">
        <v>3409</v>
      </c>
    </row>
    <row r="2810" spans="1:13" x14ac:dyDescent="0.35">
      <c r="A2810" t="s">
        <v>15162</v>
      </c>
      <c r="B2810">
        <v>85</v>
      </c>
      <c r="C2810">
        <v>16000000</v>
      </c>
      <c r="D2810">
        <v>4356743</v>
      </c>
      <c r="E2810" t="s">
        <v>26957</v>
      </c>
      <c r="F2810" t="s">
        <v>37</v>
      </c>
      <c r="G2810" t="s">
        <v>38</v>
      </c>
      <c r="H2810">
        <v>4.0999999999999996</v>
      </c>
      <c r="I2810" t="s">
        <v>1671</v>
      </c>
      <c r="J2810" t="s">
        <v>18089</v>
      </c>
      <c r="K2810" t="s">
        <v>19711</v>
      </c>
    </row>
    <row r="2811" spans="1:13" x14ac:dyDescent="0.35">
      <c r="A2811" t="s">
        <v>10018</v>
      </c>
      <c r="B2811">
        <v>120</v>
      </c>
      <c r="C2811">
        <v>10000000</v>
      </c>
      <c r="D2811">
        <v>5484375</v>
      </c>
      <c r="E2811" t="s">
        <v>26958</v>
      </c>
      <c r="F2811" t="s">
        <v>37</v>
      </c>
      <c r="G2811" t="s">
        <v>38</v>
      </c>
      <c r="H2811">
        <v>7.3</v>
      </c>
      <c r="I2811" t="s">
        <v>953</v>
      </c>
      <c r="J2811" t="s">
        <v>13307</v>
      </c>
      <c r="K2811" t="s">
        <v>3409</v>
      </c>
      <c r="L2811" t="s">
        <v>25958</v>
      </c>
    </row>
    <row r="2812" spans="1:13" x14ac:dyDescent="0.35">
      <c r="A2812" t="s">
        <v>15172</v>
      </c>
      <c r="B2812">
        <v>106</v>
      </c>
      <c r="C2812">
        <v>10000000</v>
      </c>
      <c r="D2812">
        <v>5348317</v>
      </c>
      <c r="E2812" t="s">
        <v>26959</v>
      </c>
      <c r="F2812" t="s">
        <v>37</v>
      </c>
      <c r="G2812" t="s">
        <v>38</v>
      </c>
      <c r="H2812">
        <v>7.1</v>
      </c>
      <c r="I2812" t="s">
        <v>1671</v>
      </c>
      <c r="J2812" t="s">
        <v>3409</v>
      </c>
      <c r="K2812" t="s">
        <v>17378</v>
      </c>
    </row>
    <row r="2813" spans="1:13" x14ac:dyDescent="0.35">
      <c r="A2813" t="s">
        <v>15176</v>
      </c>
      <c r="B2813">
        <v>83</v>
      </c>
      <c r="C2813">
        <v>10000000</v>
      </c>
      <c r="D2813">
        <v>4244155</v>
      </c>
      <c r="E2813" t="s">
        <v>26960</v>
      </c>
      <c r="F2813" t="s">
        <v>37</v>
      </c>
      <c r="G2813" t="s">
        <v>38</v>
      </c>
      <c r="H2813">
        <v>6.5</v>
      </c>
      <c r="I2813" t="s">
        <v>1671</v>
      </c>
      <c r="J2813" t="s">
        <v>3409</v>
      </c>
    </row>
    <row r="2814" spans="1:13" x14ac:dyDescent="0.35">
      <c r="A2814" t="s">
        <v>15181</v>
      </c>
      <c r="B2814">
        <v>120</v>
      </c>
      <c r="C2814">
        <v>10000000</v>
      </c>
      <c r="D2814">
        <v>5004648</v>
      </c>
      <c r="E2814" t="s">
        <v>26961</v>
      </c>
      <c r="F2814" t="s">
        <v>9795</v>
      </c>
      <c r="G2814" t="s">
        <v>7090</v>
      </c>
      <c r="H2814">
        <v>7</v>
      </c>
      <c r="I2814" t="s">
        <v>3409</v>
      </c>
      <c r="J2814" t="s">
        <v>19711</v>
      </c>
    </row>
    <row r="2815" spans="1:13" x14ac:dyDescent="0.35">
      <c r="A2815" t="s">
        <v>15188</v>
      </c>
      <c r="B2815">
        <v>111</v>
      </c>
      <c r="C2815">
        <v>10000000</v>
      </c>
      <c r="D2815">
        <v>3333823</v>
      </c>
      <c r="E2815" t="s">
        <v>26962</v>
      </c>
      <c r="F2815" t="s">
        <v>37</v>
      </c>
      <c r="G2815" t="s">
        <v>38</v>
      </c>
      <c r="H2815">
        <v>5.5</v>
      </c>
      <c r="I2815" t="s">
        <v>3409</v>
      </c>
      <c r="J2815" t="s">
        <v>27947</v>
      </c>
      <c r="K2815" t="s">
        <v>12332</v>
      </c>
    </row>
    <row r="2816" spans="1:13" x14ac:dyDescent="0.35">
      <c r="A2816" t="s">
        <v>15192</v>
      </c>
      <c r="B2816">
        <v>100</v>
      </c>
      <c r="C2816">
        <v>11500000</v>
      </c>
      <c r="D2816">
        <v>3275585</v>
      </c>
      <c r="E2816" t="s">
        <v>26963</v>
      </c>
      <c r="F2816" t="s">
        <v>37</v>
      </c>
      <c r="G2816" t="s">
        <v>56</v>
      </c>
      <c r="H2816">
        <v>6.6</v>
      </c>
      <c r="I2816" t="s">
        <v>1325</v>
      </c>
      <c r="J2816" t="s">
        <v>27949</v>
      </c>
      <c r="K2816" t="s">
        <v>3409</v>
      </c>
      <c r="L2816" t="s">
        <v>10413</v>
      </c>
    </row>
    <row r="2817" spans="1:12" x14ac:dyDescent="0.35">
      <c r="A2817" t="s">
        <v>1526</v>
      </c>
      <c r="B2817">
        <v>89</v>
      </c>
      <c r="C2817">
        <v>9000000</v>
      </c>
      <c r="D2817">
        <v>3193102</v>
      </c>
      <c r="E2817" t="s">
        <v>26964</v>
      </c>
      <c r="F2817" t="s">
        <v>37</v>
      </c>
      <c r="G2817" t="s">
        <v>38</v>
      </c>
      <c r="H2817">
        <v>7.1</v>
      </c>
      <c r="I2817" t="s">
        <v>27949</v>
      </c>
      <c r="J2817" t="s">
        <v>3409</v>
      </c>
      <c r="K2817" t="s">
        <v>27947</v>
      </c>
      <c r="L2817" t="s">
        <v>10413</v>
      </c>
    </row>
    <row r="2818" spans="1:12" x14ac:dyDescent="0.35">
      <c r="A2818" t="s">
        <v>8508</v>
      </c>
      <c r="B2818">
        <v>115</v>
      </c>
      <c r="C2818">
        <v>6500000</v>
      </c>
      <c r="D2818">
        <v>54557348</v>
      </c>
      <c r="E2818" t="s">
        <v>26965</v>
      </c>
      <c r="F2818" t="s">
        <v>37</v>
      </c>
      <c r="G2818" t="s">
        <v>767</v>
      </c>
      <c r="H2818">
        <v>7.9</v>
      </c>
      <c r="I2818" t="s">
        <v>27949</v>
      </c>
      <c r="J2818" t="s">
        <v>3409</v>
      </c>
      <c r="K2818" t="s">
        <v>10413</v>
      </c>
    </row>
    <row r="2819" spans="1:12" x14ac:dyDescent="0.35">
      <c r="A2819" t="s">
        <v>15203</v>
      </c>
      <c r="B2819">
        <v>135</v>
      </c>
      <c r="C2819">
        <v>10000000</v>
      </c>
      <c r="D2819">
        <v>3041803</v>
      </c>
      <c r="E2819" t="s">
        <v>26966</v>
      </c>
      <c r="F2819" t="s">
        <v>37</v>
      </c>
      <c r="G2819" t="s">
        <v>56</v>
      </c>
      <c r="H2819">
        <v>7.1</v>
      </c>
      <c r="I2819" t="s">
        <v>3409</v>
      </c>
      <c r="J2819" t="s">
        <v>19711</v>
      </c>
    </row>
    <row r="2820" spans="1:12" x14ac:dyDescent="0.35">
      <c r="A2820" t="s">
        <v>15207</v>
      </c>
      <c r="B2820">
        <v>92</v>
      </c>
      <c r="C2820">
        <v>10000000</v>
      </c>
      <c r="D2820">
        <v>3060858</v>
      </c>
      <c r="E2820" t="s">
        <v>26967</v>
      </c>
      <c r="F2820" t="s">
        <v>37</v>
      </c>
      <c r="G2820" t="s">
        <v>38</v>
      </c>
      <c r="H2820">
        <v>5.6</v>
      </c>
      <c r="I2820" t="s">
        <v>1325</v>
      </c>
      <c r="J2820" t="s">
        <v>3409</v>
      </c>
      <c r="K2820" t="s">
        <v>10413</v>
      </c>
    </row>
    <row r="2821" spans="1:12" x14ac:dyDescent="0.35">
      <c r="A2821" t="s">
        <v>9610</v>
      </c>
      <c r="B2821">
        <v>120</v>
      </c>
      <c r="C2821">
        <v>10000000</v>
      </c>
      <c r="D2821">
        <v>1055654</v>
      </c>
      <c r="E2821" t="s">
        <v>26968</v>
      </c>
      <c r="F2821" t="s">
        <v>37</v>
      </c>
      <c r="G2821" t="s">
        <v>767</v>
      </c>
      <c r="H2821">
        <v>7.3</v>
      </c>
      <c r="I2821" t="s">
        <v>3409</v>
      </c>
      <c r="J2821" t="s">
        <v>19711</v>
      </c>
      <c r="K2821" t="s">
        <v>27948</v>
      </c>
    </row>
    <row r="2822" spans="1:12" x14ac:dyDescent="0.35">
      <c r="A2822" t="s">
        <v>15216</v>
      </c>
      <c r="B2822">
        <v>97</v>
      </c>
      <c r="C2822">
        <v>10000000</v>
      </c>
      <c r="D2822">
        <v>2331318</v>
      </c>
      <c r="E2822" t="s">
        <v>26969</v>
      </c>
      <c r="F2822" t="s">
        <v>37</v>
      </c>
      <c r="G2822" t="s">
        <v>38</v>
      </c>
      <c r="H2822">
        <v>3.3</v>
      </c>
      <c r="I2822" t="s">
        <v>1671</v>
      </c>
    </row>
    <row r="2823" spans="1:12" x14ac:dyDescent="0.35">
      <c r="A2823" t="s">
        <v>5076</v>
      </c>
      <c r="B2823">
        <v>135</v>
      </c>
      <c r="C2823">
        <v>10000000</v>
      </c>
      <c r="D2823">
        <v>2185266</v>
      </c>
      <c r="E2823" t="s">
        <v>26970</v>
      </c>
      <c r="F2823" t="s">
        <v>37</v>
      </c>
      <c r="G2823" t="s">
        <v>38</v>
      </c>
      <c r="H2823">
        <v>6.5</v>
      </c>
      <c r="I2823" t="s">
        <v>1671</v>
      </c>
      <c r="J2823" t="s">
        <v>3409</v>
      </c>
      <c r="K2823" t="s">
        <v>17378</v>
      </c>
    </row>
    <row r="2824" spans="1:12" x14ac:dyDescent="0.35">
      <c r="A2824" t="s">
        <v>15224</v>
      </c>
      <c r="B2824">
        <v>93</v>
      </c>
      <c r="C2824">
        <v>10000000</v>
      </c>
      <c r="D2824">
        <v>26583369</v>
      </c>
      <c r="E2824" t="s">
        <v>26971</v>
      </c>
      <c r="F2824" t="s">
        <v>37</v>
      </c>
      <c r="G2824" t="s">
        <v>38</v>
      </c>
      <c r="H2824">
        <v>4.8</v>
      </c>
      <c r="I2824" t="s">
        <v>6403</v>
      </c>
      <c r="J2824" t="s">
        <v>27947</v>
      </c>
      <c r="K2824" t="s">
        <v>10413</v>
      </c>
    </row>
    <row r="2825" spans="1:12" x14ac:dyDescent="0.35">
      <c r="A2825" t="s">
        <v>14099</v>
      </c>
      <c r="B2825">
        <v>118</v>
      </c>
      <c r="C2825">
        <v>14000000</v>
      </c>
      <c r="D2825">
        <v>800000</v>
      </c>
      <c r="E2825" t="s">
        <v>26972</v>
      </c>
      <c r="F2825" t="s">
        <v>37</v>
      </c>
      <c r="G2825" t="s">
        <v>38</v>
      </c>
      <c r="H2825">
        <v>5.2</v>
      </c>
      <c r="I2825" t="s">
        <v>953</v>
      </c>
      <c r="J2825" t="s">
        <v>27947</v>
      </c>
      <c r="K2825" t="s">
        <v>10413</v>
      </c>
    </row>
    <row r="2826" spans="1:12" x14ac:dyDescent="0.35">
      <c r="A2826" t="s">
        <v>15234</v>
      </c>
      <c r="B2826">
        <v>97</v>
      </c>
      <c r="C2826">
        <v>10000000</v>
      </c>
      <c r="D2826">
        <v>7574066</v>
      </c>
      <c r="E2826" t="s">
        <v>26973</v>
      </c>
      <c r="F2826" t="s">
        <v>37</v>
      </c>
      <c r="G2826" t="s">
        <v>38</v>
      </c>
      <c r="H2826">
        <v>6.3</v>
      </c>
      <c r="I2826" t="s">
        <v>1671</v>
      </c>
      <c r="J2826" t="s">
        <v>3409</v>
      </c>
    </row>
    <row r="2827" spans="1:12" x14ac:dyDescent="0.35">
      <c r="A2827" t="s">
        <v>198</v>
      </c>
      <c r="B2827">
        <v>98</v>
      </c>
      <c r="C2827">
        <v>10000000</v>
      </c>
      <c r="D2827">
        <v>1754319</v>
      </c>
      <c r="E2827" t="s">
        <v>26974</v>
      </c>
      <c r="F2827" t="s">
        <v>37</v>
      </c>
      <c r="G2827" t="s">
        <v>38</v>
      </c>
      <c r="H2827">
        <v>7.2</v>
      </c>
      <c r="I2827" t="s">
        <v>3409</v>
      </c>
      <c r="J2827" t="s">
        <v>19711</v>
      </c>
    </row>
    <row r="2828" spans="1:12" x14ac:dyDescent="0.35">
      <c r="A2828" t="s">
        <v>5403</v>
      </c>
      <c r="B2828">
        <v>98</v>
      </c>
      <c r="C2828">
        <v>8000000</v>
      </c>
      <c r="D2828">
        <v>1641788</v>
      </c>
      <c r="E2828" t="s">
        <v>26975</v>
      </c>
      <c r="F2828" t="s">
        <v>37</v>
      </c>
      <c r="G2828" t="s">
        <v>268</v>
      </c>
      <c r="H2828">
        <v>6.8</v>
      </c>
      <c r="I2828" t="s">
        <v>3409</v>
      </c>
      <c r="J2828" t="s">
        <v>27947</v>
      </c>
      <c r="K2828" t="s">
        <v>10413</v>
      </c>
    </row>
    <row r="2829" spans="1:12" x14ac:dyDescent="0.35">
      <c r="A2829" t="s">
        <v>15248</v>
      </c>
      <c r="B2829">
        <v>101</v>
      </c>
      <c r="C2829">
        <v>10000000</v>
      </c>
      <c r="D2829">
        <v>1631839</v>
      </c>
      <c r="E2829" t="s">
        <v>26976</v>
      </c>
      <c r="F2829" t="s">
        <v>37</v>
      </c>
      <c r="G2829" t="s">
        <v>38</v>
      </c>
      <c r="H2829">
        <v>5.7</v>
      </c>
      <c r="I2829" t="s">
        <v>1671</v>
      </c>
      <c r="J2829" t="s">
        <v>27949</v>
      </c>
      <c r="K2829" t="s">
        <v>19711</v>
      </c>
    </row>
    <row r="2830" spans="1:12" x14ac:dyDescent="0.35">
      <c r="A2830" t="s">
        <v>10161</v>
      </c>
      <c r="B2830">
        <v>132</v>
      </c>
      <c r="C2830">
        <v>10000000</v>
      </c>
      <c r="D2830">
        <v>1309849</v>
      </c>
      <c r="E2830" t="s">
        <v>26977</v>
      </c>
      <c r="F2830" t="s">
        <v>37</v>
      </c>
      <c r="G2830" t="s">
        <v>56</v>
      </c>
      <c r="H2830">
        <v>7.2</v>
      </c>
      <c r="I2830" t="s">
        <v>3409</v>
      </c>
      <c r="J2830" t="s">
        <v>19711</v>
      </c>
    </row>
    <row r="2831" spans="1:12" x14ac:dyDescent="0.35">
      <c r="A2831" t="s">
        <v>8040</v>
      </c>
      <c r="B2831">
        <v>106</v>
      </c>
      <c r="C2831">
        <v>10000000</v>
      </c>
      <c r="D2831">
        <v>1939441</v>
      </c>
      <c r="E2831" t="s">
        <v>26978</v>
      </c>
      <c r="F2831" t="s">
        <v>37</v>
      </c>
      <c r="G2831" t="s">
        <v>38</v>
      </c>
      <c r="H2831">
        <v>6.9</v>
      </c>
      <c r="I2831" t="s">
        <v>13307</v>
      </c>
      <c r="J2831" t="s">
        <v>27949</v>
      </c>
      <c r="K2831" t="s">
        <v>3409</v>
      </c>
    </row>
    <row r="2832" spans="1:12" x14ac:dyDescent="0.35">
      <c r="A2832" t="s">
        <v>13792</v>
      </c>
      <c r="B2832">
        <v>87</v>
      </c>
      <c r="C2832">
        <v>10000000</v>
      </c>
      <c r="D2832">
        <v>1276984</v>
      </c>
      <c r="E2832" t="s">
        <v>26979</v>
      </c>
      <c r="F2832" t="s">
        <v>37</v>
      </c>
      <c r="G2832" t="s">
        <v>1465</v>
      </c>
      <c r="H2832">
        <v>6.2</v>
      </c>
      <c r="I2832" t="s">
        <v>1671</v>
      </c>
      <c r="J2832" t="s">
        <v>27949</v>
      </c>
      <c r="K2832" t="s">
        <v>10413</v>
      </c>
    </row>
    <row r="2833" spans="1:12" x14ac:dyDescent="0.35">
      <c r="A2833" t="s">
        <v>4733</v>
      </c>
      <c r="B2833">
        <v>98</v>
      </c>
      <c r="C2833">
        <v>11000000</v>
      </c>
      <c r="D2833">
        <v>1987762</v>
      </c>
      <c r="E2833" t="s">
        <v>26980</v>
      </c>
      <c r="F2833" t="s">
        <v>37</v>
      </c>
      <c r="G2833" t="s">
        <v>38</v>
      </c>
      <c r="H2833">
        <v>6.7</v>
      </c>
      <c r="I2833" t="s">
        <v>27949</v>
      </c>
      <c r="J2833" t="s">
        <v>3409</v>
      </c>
      <c r="K2833" t="s">
        <v>19711</v>
      </c>
      <c r="L2833" t="s">
        <v>10413</v>
      </c>
    </row>
    <row r="2834" spans="1:12" x14ac:dyDescent="0.35">
      <c r="A2834" t="s">
        <v>15273</v>
      </c>
      <c r="B2834">
        <v>96</v>
      </c>
      <c r="C2834">
        <v>5000000</v>
      </c>
      <c r="D2834">
        <v>1474508</v>
      </c>
      <c r="E2834" t="s">
        <v>26981</v>
      </c>
      <c r="F2834" t="s">
        <v>37</v>
      </c>
      <c r="G2834" t="s">
        <v>38</v>
      </c>
      <c r="H2834">
        <v>6.5</v>
      </c>
      <c r="I2834" t="s">
        <v>1671</v>
      </c>
      <c r="J2834" t="s">
        <v>3409</v>
      </c>
    </row>
    <row r="2835" spans="1:12" x14ac:dyDescent="0.35">
      <c r="A2835" t="s">
        <v>15278</v>
      </c>
      <c r="B2835">
        <v>104</v>
      </c>
      <c r="C2835">
        <v>10000000</v>
      </c>
      <c r="D2835">
        <v>1011054</v>
      </c>
      <c r="E2835" t="s">
        <v>26982</v>
      </c>
      <c r="F2835" t="s">
        <v>37</v>
      </c>
      <c r="G2835" t="s">
        <v>268</v>
      </c>
      <c r="H2835">
        <v>7.2</v>
      </c>
      <c r="I2835" t="s">
        <v>27949</v>
      </c>
      <c r="J2835" t="s">
        <v>3409</v>
      </c>
      <c r="K2835" t="s">
        <v>10413</v>
      </c>
    </row>
    <row r="2836" spans="1:12" x14ac:dyDescent="0.35">
      <c r="A2836" t="s">
        <v>15282</v>
      </c>
      <c r="B2836">
        <v>93</v>
      </c>
      <c r="C2836">
        <v>10000000</v>
      </c>
      <c r="D2836">
        <v>900926</v>
      </c>
      <c r="E2836" t="s">
        <v>26983</v>
      </c>
      <c r="F2836" t="s">
        <v>37</v>
      </c>
      <c r="G2836" t="s">
        <v>38</v>
      </c>
      <c r="H2836">
        <v>5.3</v>
      </c>
      <c r="I2836" t="s">
        <v>1671</v>
      </c>
    </row>
    <row r="2837" spans="1:12" x14ac:dyDescent="0.35">
      <c r="A2837" t="s">
        <v>6977</v>
      </c>
      <c r="B2837">
        <v>95</v>
      </c>
      <c r="C2837">
        <v>10000000</v>
      </c>
      <c r="D2837">
        <v>866778</v>
      </c>
      <c r="E2837" t="s">
        <v>26984</v>
      </c>
      <c r="F2837" t="s">
        <v>37</v>
      </c>
      <c r="G2837" t="s">
        <v>3859</v>
      </c>
      <c r="H2837">
        <v>6.7</v>
      </c>
      <c r="I2837" t="s">
        <v>3409</v>
      </c>
      <c r="J2837" t="s">
        <v>19711</v>
      </c>
    </row>
    <row r="2838" spans="1:12" x14ac:dyDescent="0.35">
      <c r="A2838" t="s">
        <v>1294</v>
      </c>
      <c r="B2838">
        <v>89</v>
      </c>
      <c r="C2838">
        <v>10000000</v>
      </c>
      <c r="D2838">
        <v>598645</v>
      </c>
      <c r="E2838" t="s">
        <v>26985</v>
      </c>
      <c r="F2838" t="s">
        <v>37</v>
      </c>
      <c r="G2838" t="s">
        <v>56</v>
      </c>
      <c r="H2838">
        <v>3.6</v>
      </c>
      <c r="I2838" t="s">
        <v>1671</v>
      </c>
      <c r="J2838" t="s">
        <v>19711</v>
      </c>
    </row>
    <row r="2839" spans="1:12" x14ac:dyDescent="0.35">
      <c r="A2839" t="s">
        <v>15298</v>
      </c>
      <c r="B2839">
        <v>107</v>
      </c>
      <c r="C2839">
        <v>10000000</v>
      </c>
      <c r="D2839">
        <v>578527</v>
      </c>
      <c r="E2839" t="s">
        <v>26986</v>
      </c>
      <c r="F2839" t="s">
        <v>37</v>
      </c>
      <c r="G2839" t="s">
        <v>38</v>
      </c>
      <c r="H2839">
        <v>5.7</v>
      </c>
      <c r="I2839" t="s">
        <v>1325</v>
      </c>
      <c r="J2839" t="s">
        <v>1671</v>
      </c>
      <c r="K2839" t="s">
        <v>10413</v>
      </c>
    </row>
    <row r="2840" spans="1:12" x14ac:dyDescent="0.35">
      <c r="A2840" t="s">
        <v>11094</v>
      </c>
      <c r="B2840">
        <v>85</v>
      </c>
      <c r="C2840">
        <v>10000000</v>
      </c>
      <c r="D2840">
        <v>488872</v>
      </c>
      <c r="E2840" t="s">
        <v>26987</v>
      </c>
      <c r="F2840" t="s">
        <v>7241</v>
      </c>
      <c r="G2840" t="s">
        <v>3859</v>
      </c>
      <c r="H2840">
        <v>7.3</v>
      </c>
      <c r="I2840" t="s">
        <v>1325</v>
      </c>
      <c r="J2840" t="s">
        <v>1671</v>
      </c>
      <c r="K2840" t="s">
        <v>27948</v>
      </c>
    </row>
    <row r="2841" spans="1:12" x14ac:dyDescent="0.35">
      <c r="A2841" t="s">
        <v>13975</v>
      </c>
      <c r="B2841">
        <v>93</v>
      </c>
      <c r="C2841">
        <v>10000000</v>
      </c>
      <c r="D2841">
        <v>365734</v>
      </c>
      <c r="E2841" t="s">
        <v>26988</v>
      </c>
      <c r="F2841" t="s">
        <v>37</v>
      </c>
      <c r="G2841" t="s">
        <v>38</v>
      </c>
      <c r="H2841">
        <v>5</v>
      </c>
      <c r="I2841" t="s">
        <v>3409</v>
      </c>
    </row>
    <row r="2842" spans="1:12" x14ac:dyDescent="0.35">
      <c r="A2842" t="s">
        <v>15312</v>
      </c>
      <c r="B2842">
        <v>101</v>
      </c>
      <c r="C2842">
        <v>60000000</v>
      </c>
      <c r="D2842">
        <v>231417</v>
      </c>
      <c r="E2842" t="s">
        <v>26989</v>
      </c>
      <c r="F2842" t="s">
        <v>1464</v>
      </c>
      <c r="G2842" t="s">
        <v>1465</v>
      </c>
      <c r="H2842">
        <v>6.6</v>
      </c>
      <c r="I2842" t="s">
        <v>1671</v>
      </c>
      <c r="J2842" t="s">
        <v>27949</v>
      </c>
      <c r="K2842" t="s">
        <v>10413</v>
      </c>
    </row>
    <row r="2843" spans="1:12" x14ac:dyDescent="0.35">
      <c r="A2843" t="s">
        <v>5004</v>
      </c>
      <c r="B2843">
        <v>103</v>
      </c>
      <c r="C2843">
        <v>5000000</v>
      </c>
      <c r="D2843">
        <v>3093491</v>
      </c>
      <c r="E2843" t="s">
        <v>26990</v>
      </c>
      <c r="F2843" t="s">
        <v>37</v>
      </c>
      <c r="G2843" t="s">
        <v>38</v>
      </c>
      <c r="H2843">
        <v>6.6</v>
      </c>
      <c r="I2843" t="s">
        <v>13307</v>
      </c>
      <c r="J2843" t="s">
        <v>3409</v>
      </c>
    </row>
    <row r="2844" spans="1:12" x14ac:dyDescent="0.35">
      <c r="A2844" t="s">
        <v>15334</v>
      </c>
      <c r="B2844">
        <v>111</v>
      </c>
      <c r="C2844">
        <v>4000000</v>
      </c>
      <c r="D2844">
        <v>228524</v>
      </c>
      <c r="E2844" t="s">
        <v>26991</v>
      </c>
      <c r="F2844" t="s">
        <v>37</v>
      </c>
      <c r="G2844" t="s">
        <v>38</v>
      </c>
      <c r="H2844">
        <v>7.3</v>
      </c>
      <c r="I2844" t="s">
        <v>1671</v>
      </c>
      <c r="J2844" t="s">
        <v>3409</v>
      </c>
    </row>
    <row r="2845" spans="1:12" x14ac:dyDescent="0.35">
      <c r="A2845" t="s">
        <v>15340</v>
      </c>
      <c r="B2845">
        <v>86</v>
      </c>
      <c r="C2845">
        <v>10000000</v>
      </c>
      <c r="D2845">
        <v>226792</v>
      </c>
      <c r="E2845" t="s">
        <v>26992</v>
      </c>
      <c r="F2845" t="s">
        <v>37</v>
      </c>
      <c r="G2845" t="s">
        <v>56</v>
      </c>
      <c r="H2845">
        <v>6.2</v>
      </c>
      <c r="I2845" t="s">
        <v>1325</v>
      </c>
      <c r="J2845" t="s">
        <v>1671</v>
      </c>
      <c r="K2845" t="s">
        <v>3409</v>
      </c>
    </row>
    <row r="2846" spans="1:12" x14ac:dyDescent="0.35">
      <c r="A2846" t="s">
        <v>14431</v>
      </c>
      <c r="B2846">
        <v>90</v>
      </c>
      <c r="C2846">
        <v>5000000</v>
      </c>
      <c r="D2846">
        <v>136432</v>
      </c>
      <c r="E2846" t="s">
        <v>26993</v>
      </c>
      <c r="F2846" t="s">
        <v>37</v>
      </c>
      <c r="G2846" t="s">
        <v>56</v>
      </c>
      <c r="H2846">
        <v>6.6</v>
      </c>
      <c r="I2846" t="s">
        <v>1671</v>
      </c>
      <c r="J2846" t="s">
        <v>6403</v>
      </c>
      <c r="K2846" t="s">
        <v>10413</v>
      </c>
    </row>
    <row r="2847" spans="1:12" x14ac:dyDescent="0.35">
      <c r="A2847" t="s">
        <v>14272</v>
      </c>
      <c r="B2847">
        <v>82</v>
      </c>
      <c r="C2847">
        <v>10000000</v>
      </c>
      <c r="D2847">
        <v>131617</v>
      </c>
      <c r="E2847" t="s">
        <v>26994</v>
      </c>
      <c r="F2847" t="s">
        <v>37</v>
      </c>
      <c r="G2847" t="s">
        <v>38</v>
      </c>
      <c r="H2847">
        <v>6.3</v>
      </c>
      <c r="I2847" t="s">
        <v>3409</v>
      </c>
      <c r="J2847" t="s">
        <v>10413</v>
      </c>
    </row>
    <row r="2848" spans="1:12" x14ac:dyDescent="0.35">
      <c r="A2848" t="s">
        <v>15363</v>
      </c>
      <c r="B2848">
        <v>83</v>
      </c>
      <c r="C2848">
        <v>6200000</v>
      </c>
      <c r="D2848">
        <v>126247</v>
      </c>
      <c r="E2848" t="s">
        <v>26995</v>
      </c>
      <c r="F2848" t="s">
        <v>37</v>
      </c>
      <c r="G2848" t="s">
        <v>38</v>
      </c>
      <c r="H2848">
        <v>3.3</v>
      </c>
      <c r="I2848" t="s">
        <v>1671</v>
      </c>
      <c r="J2848" t="s">
        <v>27949</v>
      </c>
    </row>
    <row r="2849" spans="1:12" x14ac:dyDescent="0.35">
      <c r="A2849" t="s">
        <v>15371</v>
      </c>
      <c r="B2849">
        <v>125</v>
      </c>
      <c r="C2849">
        <v>10000000</v>
      </c>
      <c r="D2849">
        <v>169379</v>
      </c>
      <c r="E2849" t="s">
        <v>26996</v>
      </c>
      <c r="F2849" t="s">
        <v>2778</v>
      </c>
      <c r="G2849" t="s">
        <v>2913</v>
      </c>
      <c r="H2849">
        <v>6.2</v>
      </c>
      <c r="I2849" t="s">
        <v>3409</v>
      </c>
      <c r="J2849" t="s">
        <v>22704</v>
      </c>
      <c r="K2849" t="s">
        <v>25958</v>
      </c>
    </row>
    <row r="2850" spans="1:12" x14ac:dyDescent="0.35">
      <c r="A2850" t="s">
        <v>15381</v>
      </c>
      <c r="B2850">
        <v>86</v>
      </c>
      <c r="C2850">
        <v>10000000</v>
      </c>
      <c r="D2850">
        <v>15447</v>
      </c>
      <c r="E2850" t="s">
        <v>26997</v>
      </c>
      <c r="F2850" t="s">
        <v>37</v>
      </c>
      <c r="G2850" t="s">
        <v>38</v>
      </c>
      <c r="H2850">
        <v>3.5</v>
      </c>
      <c r="I2850" t="s">
        <v>1671</v>
      </c>
    </row>
    <row r="2851" spans="1:12" x14ac:dyDescent="0.35">
      <c r="A2851" t="s">
        <v>15386</v>
      </c>
      <c r="B2851">
        <v>91</v>
      </c>
      <c r="C2851">
        <v>10000000</v>
      </c>
      <c r="D2851">
        <v>19348</v>
      </c>
      <c r="E2851" t="s">
        <v>26998</v>
      </c>
      <c r="F2851" t="s">
        <v>37</v>
      </c>
      <c r="G2851" t="s">
        <v>38</v>
      </c>
      <c r="H2851">
        <v>5.5</v>
      </c>
      <c r="I2851" t="s">
        <v>1671</v>
      </c>
      <c r="J2851" t="s">
        <v>3409</v>
      </c>
    </row>
    <row r="2852" spans="1:12" x14ac:dyDescent="0.35">
      <c r="A2852" t="s">
        <v>15390</v>
      </c>
      <c r="B2852">
        <v>90</v>
      </c>
      <c r="C2852">
        <v>8000000</v>
      </c>
      <c r="D2852">
        <v>100503</v>
      </c>
      <c r="E2852" t="s">
        <v>26999</v>
      </c>
      <c r="F2852" t="s">
        <v>37</v>
      </c>
      <c r="G2852" t="s">
        <v>38</v>
      </c>
      <c r="H2852">
        <v>5.9</v>
      </c>
      <c r="I2852" t="s">
        <v>1671</v>
      </c>
      <c r="J2852" t="s">
        <v>19711</v>
      </c>
    </row>
    <row r="2853" spans="1:12" x14ac:dyDescent="0.35">
      <c r="A2853" t="s">
        <v>15394</v>
      </c>
      <c r="B2853">
        <v>90</v>
      </c>
      <c r="C2853">
        <v>5000000</v>
      </c>
      <c r="D2853">
        <v>92900</v>
      </c>
      <c r="E2853" t="s">
        <v>27000</v>
      </c>
      <c r="F2853" t="s">
        <v>37</v>
      </c>
      <c r="G2853" t="s">
        <v>38</v>
      </c>
      <c r="H2853">
        <v>4.7</v>
      </c>
      <c r="I2853" t="s">
        <v>1671</v>
      </c>
      <c r="J2853" t="s">
        <v>3409</v>
      </c>
    </row>
    <row r="2854" spans="1:12" x14ac:dyDescent="0.35">
      <c r="A2854" t="s">
        <v>15412</v>
      </c>
      <c r="B2854">
        <v>93</v>
      </c>
      <c r="C2854">
        <v>10000000</v>
      </c>
      <c r="D2854">
        <v>5561</v>
      </c>
      <c r="E2854" t="s">
        <v>27001</v>
      </c>
      <c r="F2854" t="s">
        <v>37</v>
      </c>
      <c r="G2854" t="s">
        <v>38</v>
      </c>
      <c r="H2854">
        <v>3.9</v>
      </c>
      <c r="I2854" t="s">
        <v>1671</v>
      </c>
      <c r="J2854" t="s">
        <v>19711</v>
      </c>
    </row>
    <row r="2855" spans="1:12" x14ac:dyDescent="0.35">
      <c r="A2855" t="s">
        <v>15418</v>
      </c>
      <c r="B2855">
        <v>104</v>
      </c>
      <c r="C2855">
        <v>10000000</v>
      </c>
      <c r="D2855">
        <v>3607</v>
      </c>
      <c r="E2855" t="s">
        <v>27002</v>
      </c>
      <c r="F2855" t="s">
        <v>37</v>
      </c>
      <c r="G2855" t="s">
        <v>3571</v>
      </c>
      <c r="H2855">
        <v>6.1</v>
      </c>
      <c r="I2855" t="s">
        <v>27949</v>
      </c>
      <c r="J2855" t="s">
        <v>27947</v>
      </c>
      <c r="K2855" t="s">
        <v>10413</v>
      </c>
    </row>
    <row r="2856" spans="1:12" x14ac:dyDescent="0.35">
      <c r="A2856" t="s">
        <v>15431</v>
      </c>
      <c r="B2856">
        <v>85</v>
      </c>
      <c r="C2856">
        <v>6500000</v>
      </c>
      <c r="D2856">
        <v>70527</v>
      </c>
      <c r="E2856" t="s">
        <v>27003</v>
      </c>
      <c r="F2856" t="s">
        <v>37</v>
      </c>
      <c r="G2856" t="s">
        <v>38</v>
      </c>
      <c r="H2856">
        <v>6.7</v>
      </c>
      <c r="I2856" t="s">
        <v>1671</v>
      </c>
      <c r="J2856" t="s">
        <v>3409</v>
      </c>
    </row>
    <row r="2857" spans="1:12" x14ac:dyDescent="0.35">
      <c r="A2857" t="s">
        <v>15461</v>
      </c>
      <c r="B2857">
        <v>81</v>
      </c>
      <c r="C2857">
        <v>10000000</v>
      </c>
      <c r="D2857">
        <v>11835</v>
      </c>
      <c r="E2857" t="s">
        <v>27004</v>
      </c>
      <c r="F2857" t="s">
        <v>8649</v>
      </c>
      <c r="G2857" t="s">
        <v>8650</v>
      </c>
      <c r="H2857">
        <v>6.9</v>
      </c>
      <c r="I2857" t="s">
        <v>1671</v>
      </c>
      <c r="J2857" t="s">
        <v>3409</v>
      </c>
      <c r="K2857" t="s">
        <v>19711</v>
      </c>
    </row>
    <row r="2858" spans="1:12" x14ac:dyDescent="0.35">
      <c r="A2858" t="s">
        <v>8607</v>
      </c>
      <c r="B2858">
        <v>135</v>
      </c>
      <c r="C2858">
        <v>10000000</v>
      </c>
      <c r="D2858">
        <v>128486</v>
      </c>
      <c r="E2858" t="s">
        <v>27005</v>
      </c>
      <c r="F2858" t="s">
        <v>12700</v>
      </c>
      <c r="G2858" t="s">
        <v>5694</v>
      </c>
      <c r="H2858">
        <v>7.3</v>
      </c>
      <c r="I2858" t="s">
        <v>1325</v>
      </c>
      <c r="J2858" t="s">
        <v>953</v>
      </c>
      <c r="K2858" t="s">
        <v>1671</v>
      </c>
      <c r="L2858" t="s">
        <v>15011</v>
      </c>
    </row>
    <row r="2859" spans="1:12" x14ac:dyDescent="0.35">
      <c r="A2859" t="s">
        <v>15502</v>
      </c>
      <c r="B2859">
        <v>144</v>
      </c>
      <c r="C2859">
        <v>9600000</v>
      </c>
      <c r="D2859">
        <v>2483955</v>
      </c>
      <c r="E2859" t="s">
        <v>27006</v>
      </c>
      <c r="F2859" t="s">
        <v>37</v>
      </c>
      <c r="G2859" t="s">
        <v>38</v>
      </c>
      <c r="H2859">
        <v>6.7</v>
      </c>
      <c r="I2859" t="s">
        <v>3409</v>
      </c>
      <c r="J2859" t="s">
        <v>19711</v>
      </c>
    </row>
    <row r="2860" spans="1:12" x14ac:dyDescent="0.35">
      <c r="A2860" t="s">
        <v>3233</v>
      </c>
      <c r="B2860">
        <v>98</v>
      </c>
      <c r="C2860">
        <v>9500000</v>
      </c>
      <c r="D2860">
        <v>57176582</v>
      </c>
      <c r="E2860" t="s">
        <v>27007</v>
      </c>
      <c r="F2860" t="s">
        <v>37</v>
      </c>
      <c r="G2860" t="s">
        <v>38</v>
      </c>
      <c r="H2860">
        <v>6.1</v>
      </c>
      <c r="I2860" t="s">
        <v>1671</v>
      </c>
    </row>
    <row r="2861" spans="1:12" x14ac:dyDescent="0.35">
      <c r="A2861" t="s">
        <v>8052</v>
      </c>
      <c r="B2861">
        <v>117</v>
      </c>
      <c r="C2861">
        <v>9500000</v>
      </c>
      <c r="D2861">
        <v>43100000</v>
      </c>
      <c r="E2861" t="s">
        <v>27008</v>
      </c>
      <c r="F2861" t="s">
        <v>37</v>
      </c>
      <c r="G2861" t="s">
        <v>56</v>
      </c>
      <c r="H2861">
        <v>6.9</v>
      </c>
      <c r="I2861" t="s">
        <v>1325</v>
      </c>
      <c r="J2861" t="s">
        <v>953</v>
      </c>
      <c r="K2861" t="s">
        <v>10413</v>
      </c>
    </row>
    <row r="2862" spans="1:12" x14ac:dyDescent="0.35">
      <c r="A2862" t="s">
        <v>12018</v>
      </c>
      <c r="B2862">
        <v>127</v>
      </c>
      <c r="C2862">
        <v>8900000</v>
      </c>
      <c r="D2862">
        <v>225377</v>
      </c>
      <c r="E2862" t="s">
        <v>27009</v>
      </c>
      <c r="F2862" t="s">
        <v>1464</v>
      </c>
      <c r="G2862" t="s">
        <v>1465</v>
      </c>
      <c r="H2862">
        <v>7.9</v>
      </c>
      <c r="I2862" t="s">
        <v>3409</v>
      </c>
      <c r="J2862" t="s">
        <v>19711</v>
      </c>
    </row>
    <row r="2863" spans="1:12" x14ac:dyDescent="0.35">
      <c r="A2863" t="s">
        <v>15529</v>
      </c>
      <c r="B2863">
        <v>98</v>
      </c>
      <c r="C2863">
        <v>10500000</v>
      </c>
      <c r="D2863">
        <v>14114488</v>
      </c>
      <c r="E2863" t="s">
        <v>27010</v>
      </c>
      <c r="F2863" t="s">
        <v>37</v>
      </c>
      <c r="G2863" t="s">
        <v>38</v>
      </c>
      <c r="H2863">
        <v>4.5</v>
      </c>
      <c r="I2863" t="s">
        <v>6403</v>
      </c>
      <c r="J2863" t="s">
        <v>10413</v>
      </c>
    </row>
    <row r="2864" spans="1:12" x14ac:dyDescent="0.35">
      <c r="A2864" t="s">
        <v>15538</v>
      </c>
      <c r="B2864">
        <v>197</v>
      </c>
      <c r="C2864">
        <v>9400000</v>
      </c>
      <c r="D2864">
        <v>46300000</v>
      </c>
      <c r="E2864" t="s">
        <v>27011</v>
      </c>
      <c r="F2864" t="s">
        <v>37</v>
      </c>
      <c r="G2864" t="s">
        <v>38</v>
      </c>
      <c r="H2864">
        <v>7.6</v>
      </c>
      <c r="I2864" t="s">
        <v>1325</v>
      </c>
      <c r="J2864" t="s">
        <v>953</v>
      </c>
      <c r="K2864" t="s">
        <v>1671</v>
      </c>
      <c r="L2864" t="s">
        <v>27949</v>
      </c>
    </row>
    <row r="2865" spans="1:13" x14ac:dyDescent="0.35">
      <c r="A2865" t="s">
        <v>5204</v>
      </c>
      <c r="B2865">
        <v>104</v>
      </c>
      <c r="C2865">
        <v>6000000</v>
      </c>
      <c r="D2865">
        <v>2600000</v>
      </c>
      <c r="E2865" t="s">
        <v>27012</v>
      </c>
      <c r="F2865" t="s">
        <v>37</v>
      </c>
      <c r="G2865" t="s">
        <v>56</v>
      </c>
      <c r="H2865">
        <v>7.5</v>
      </c>
      <c r="I2865" t="s">
        <v>3409</v>
      </c>
      <c r="J2865" t="s">
        <v>25958</v>
      </c>
    </row>
    <row r="2866" spans="1:13" x14ac:dyDescent="0.35">
      <c r="A2866" t="s">
        <v>15569</v>
      </c>
      <c r="B2866">
        <v>90</v>
      </c>
      <c r="C2866">
        <v>600000000</v>
      </c>
      <c r="D2866">
        <v>1602466</v>
      </c>
      <c r="E2866" t="s">
        <v>27013</v>
      </c>
      <c r="F2866" t="s">
        <v>37</v>
      </c>
      <c r="G2866" t="s">
        <v>5612</v>
      </c>
      <c r="H2866">
        <v>6</v>
      </c>
      <c r="I2866" t="s">
        <v>1325</v>
      </c>
      <c r="J2866" t="s">
        <v>3409</v>
      </c>
      <c r="K2866" t="s">
        <v>19711</v>
      </c>
      <c r="L2866" t="s">
        <v>10413</v>
      </c>
    </row>
    <row r="2867" spans="1:13" x14ac:dyDescent="0.35">
      <c r="A2867" t="s">
        <v>13347</v>
      </c>
      <c r="B2867">
        <v>130</v>
      </c>
      <c r="C2867">
        <v>7400000</v>
      </c>
      <c r="D2867">
        <v>3029870</v>
      </c>
      <c r="E2867" t="s">
        <v>27014</v>
      </c>
      <c r="F2867" t="s">
        <v>37</v>
      </c>
      <c r="G2867" t="s">
        <v>7711</v>
      </c>
      <c r="H2867">
        <v>7.1</v>
      </c>
      <c r="I2867" t="s">
        <v>3409</v>
      </c>
      <c r="J2867" t="s">
        <v>12332</v>
      </c>
    </row>
    <row r="2868" spans="1:13" x14ac:dyDescent="0.35">
      <c r="A2868" t="s">
        <v>15585</v>
      </c>
      <c r="B2868">
        <v>176</v>
      </c>
      <c r="C2868">
        <v>7217600</v>
      </c>
      <c r="D2868">
        <v>3047539</v>
      </c>
      <c r="E2868" t="s">
        <v>27015</v>
      </c>
      <c r="F2868" t="s">
        <v>5611</v>
      </c>
      <c r="G2868" t="s">
        <v>5612</v>
      </c>
      <c r="H2868">
        <v>6.9</v>
      </c>
      <c r="I2868" t="s">
        <v>3409</v>
      </c>
      <c r="J2868" t="s">
        <v>19711</v>
      </c>
    </row>
    <row r="2869" spans="1:13" x14ac:dyDescent="0.35">
      <c r="A2869" t="s">
        <v>187</v>
      </c>
      <c r="B2869">
        <v>116</v>
      </c>
      <c r="C2869">
        <v>11000000</v>
      </c>
      <c r="D2869">
        <v>78900000</v>
      </c>
      <c r="E2869" t="s">
        <v>27016</v>
      </c>
      <c r="F2869" t="s">
        <v>37</v>
      </c>
      <c r="G2869" t="s">
        <v>56</v>
      </c>
      <c r="H2869">
        <v>8.5</v>
      </c>
      <c r="I2869" t="s">
        <v>6403</v>
      </c>
      <c r="J2869" t="s">
        <v>12332</v>
      </c>
    </row>
    <row r="2870" spans="1:13" x14ac:dyDescent="0.35">
      <c r="A2870" t="s">
        <v>7404</v>
      </c>
      <c r="B2870">
        <v>88</v>
      </c>
      <c r="C2870">
        <v>83532</v>
      </c>
      <c r="D2870">
        <v>30859000</v>
      </c>
      <c r="E2870" t="s">
        <v>27017</v>
      </c>
      <c r="F2870" t="s">
        <v>37</v>
      </c>
      <c r="G2870" t="s">
        <v>38</v>
      </c>
      <c r="H2870">
        <v>7.5</v>
      </c>
      <c r="I2870" t="s">
        <v>6403</v>
      </c>
      <c r="J2870" t="s">
        <v>10413</v>
      </c>
    </row>
    <row r="2871" spans="1:13" x14ac:dyDescent="0.35">
      <c r="A2871" t="s">
        <v>15600</v>
      </c>
      <c r="B2871">
        <v>106</v>
      </c>
      <c r="C2871">
        <v>10000000</v>
      </c>
      <c r="D2871">
        <v>3571735</v>
      </c>
      <c r="E2871" t="s">
        <v>27018</v>
      </c>
      <c r="F2871" t="s">
        <v>37</v>
      </c>
      <c r="G2871" t="s">
        <v>38</v>
      </c>
      <c r="H2871">
        <v>6.6</v>
      </c>
      <c r="I2871" t="s">
        <v>13307</v>
      </c>
      <c r="J2871" t="s">
        <v>3409</v>
      </c>
      <c r="K2871" t="s">
        <v>17378</v>
      </c>
    </row>
    <row r="2872" spans="1:13" x14ac:dyDescent="0.35">
      <c r="A2872" t="s">
        <v>6997</v>
      </c>
      <c r="B2872">
        <v>181</v>
      </c>
      <c r="C2872">
        <v>9000000</v>
      </c>
      <c r="D2872">
        <v>50000000</v>
      </c>
      <c r="E2872" t="s">
        <v>27019</v>
      </c>
      <c r="F2872" t="s">
        <v>37</v>
      </c>
      <c r="G2872" t="s">
        <v>38</v>
      </c>
      <c r="H2872">
        <v>8</v>
      </c>
      <c r="I2872" t="s">
        <v>3409</v>
      </c>
      <c r="J2872" t="s">
        <v>18089</v>
      </c>
      <c r="K2872" t="s">
        <v>17378</v>
      </c>
      <c r="L2872" t="s">
        <v>19711</v>
      </c>
    </row>
    <row r="2873" spans="1:13" x14ac:dyDescent="0.35">
      <c r="A2873" t="s">
        <v>5689</v>
      </c>
      <c r="B2873">
        <v>130</v>
      </c>
      <c r="C2873">
        <v>9000000</v>
      </c>
      <c r="D2873">
        <v>63600000</v>
      </c>
      <c r="E2873" t="s">
        <v>27020</v>
      </c>
      <c r="F2873" t="s">
        <v>37</v>
      </c>
      <c r="G2873" t="s">
        <v>56</v>
      </c>
      <c r="H2873">
        <v>7</v>
      </c>
      <c r="I2873" t="s">
        <v>1325</v>
      </c>
      <c r="J2873" t="s">
        <v>953</v>
      </c>
      <c r="K2873" t="s">
        <v>10413</v>
      </c>
    </row>
    <row r="2874" spans="1:13" x14ac:dyDescent="0.35">
      <c r="A2874" t="s">
        <v>3088</v>
      </c>
      <c r="B2874">
        <v>123</v>
      </c>
      <c r="C2874">
        <v>9000000</v>
      </c>
      <c r="D2874">
        <v>36049108</v>
      </c>
      <c r="E2874" t="s">
        <v>27021</v>
      </c>
      <c r="F2874" t="s">
        <v>37</v>
      </c>
      <c r="G2874" t="s">
        <v>38</v>
      </c>
      <c r="H2874">
        <v>6.8</v>
      </c>
      <c r="I2874" t="s">
        <v>1325</v>
      </c>
      <c r="J2874" t="s">
        <v>27949</v>
      </c>
      <c r="K2874" t="s">
        <v>3409</v>
      </c>
      <c r="L2874" t="s">
        <v>19711</v>
      </c>
      <c r="M2874" t="s">
        <v>10413</v>
      </c>
    </row>
    <row r="2875" spans="1:13" x14ac:dyDescent="0.35">
      <c r="A2875" t="s">
        <v>6800</v>
      </c>
      <c r="B2875">
        <v>120</v>
      </c>
      <c r="C2875">
        <v>9000000</v>
      </c>
      <c r="D2875">
        <v>34074895</v>
      </c>
      <c r="E2875" t="s">
        <v>27022</v>
      </c>
      <c r="F2875" t="s">
        <v>37</v>
      </c>
      <c r="G2875" t="s">
        <v>38</v>
      </c>
      <c r="H2875">
        <v>6.7</v>
      </c>
      <c r="I2875" t="s">
        <v>1671</v>
      </c>
      <c r="J2875" t="s">
        <v>3409</v>
      </c>
    </row>
    <row r="2876" spans="1:13" x14ac:dyDescent="0.35">
      <c r="A2876" t="s">
        <v>13468</v>
      </c>
      <c r="B2876">
        <v>87</v>
      </c>
      <c r="C2876">
        <v>9000000</v>
      </c>
      <c r="D2876">
        <v>33244684</v>
      </c>
      <c r="E2876" t="s">
        <v>27023</v>
      </c>
      <c r="F2876" t="s">
        <v>37</v>
      </c>
      <c r="G2876" t="s">
        <v>38</v>
      </c>
      <c r="H2876">
        <v>6.5</v>
      </c>
      <c r="I2876" t="s">
        <v>1266</v>
      </c>
      <c r="J2876" t="s">
        <v>6403</v>
      </c>
    </row>
    <row r="2877" spans="1:13" x14ac:dyDescent="0.35">
      <c r="A2877" t="s">
        <v>3806</v>
      </c>
      <c r="B2877">
        <v>123</v>
      </c>
      <c r="C2877">
        <v>9000000</v>
      </c>
      <c r="D2877">
        <v>24530513</v>
      </c>
      <c r="E2877" t="s">
        <v>27024</v>
      </c>
      <c r="F2877" t="s">
        <v>37</v>
      </c>
      <c r="G2877" t="s">
        <v>38</v>
      </c>
      <c r="H2877">
        <v>8</v>
      </c>
      <c r="I2877" t="s">
        <v>67</v>
      </c>
      <c r="J2877" t="s">
        <v>3409</v>
      </c>
    </row>
    <row r="2878" spans="1:13" x14ac:dyDescent="0.35">
      <c r="A2878" t="s">
        <v>14799</v>
      </c>
      <c r="B2878">
        <v>103</v>
      </c>
      <c r="C2878">
        <v>9000000</v>
      </c>
      <c r="D2878">
        <v>71519230</v>
      </c>
      <c r="E2878" t="s">
        <v>27025</v>
      </c>
      <c r="F2878" t="s">
        <v>37</v>
      </c>
      <c r="G2878" t="s">
        <v>38</v>
      </c>
      <c r="H2878">
        <v>6.5</v>
      </c>
      <c r="I2878" t="s">
        <v>1325</v>
      </c>
      <c r="J2878" t="s">
        <v>6403</v>
      </c>
      <c r="K2878" t="s">
        <v>12332</v>
      </c>
      <c r="L2878" t="s">
        <v>10413</v>
      </c>
    </row>
    <row r="2879" spans="1:13" x14ac:dyDescent="0.35">
      <c r="A2879" t="s">
        <v>15645</v>
      </c>
      <c r="B2879">
        <v>91</v>
      </c>
      <c r="C2879">
        <v>9000000</v>
      </c>
      <c r="D2879">
        <v>20035310</v>
      </c>
      <c r="E2879" t="s">
        <v>27026</v>
      </c>
      <c r="F2879" t="s">
        <v>37</v>
      </c>
      <c r="G2879" t="s">
        <v>38</v>
      </c>
      <c r="H2879">
        <v>4.9000000000000004</v>
      </c>
      <c r="I2879" t="s">
        <v>1671</v>
      </c>
      <c r="J2879" t="s">
        <v>3409</v>
      </c>
      <c r="K2879" t="s">
        <v>19711</v>
      </c>
    </row>
    <row r="2880" spans="1:13" x14ac:dyDescent="0.35">
      <c r="A2880" t="s">
        <v>13672</v>
      </c>
      <c r="B2880">
        <v>88</v>
      </c>
      <c r="C2880">
        <v>9000000</v>
      </c>
      <c r="D2880">
        <v>18225165</v>
      </c>
      <c r="E2880" t="s">
        <v>27027</v>
      </c>
      <c r="F2880" t="s">
        <v>37</v>
      </c>
      <c r="G2880" t="s">
        <v>38</v>
      </c>
      <c r="H2880">
        <v>7.1</v>
      </c>
      <c r="I2880" t="s">
        <v>953</v>
      </c>
      <c r="J2880" t="s">
        <v>1671</v>
      </c>
    </row>
    <row r="2881" spans="1:14" x14ac:dyDescent="0.35">
      <c r="A2881" t="s">
        <v>4351</v>
      </c>
      <c r="B2881">
        <v>126</v>
      </c>
      <c r="C2881">
        <v>20000000</v>
      </c>
      <c r="D2881">
        <v>17804273</v>
      </c>
      <c r="E2881" t="s">
        <v>27028</v>
      </c>
      <c r="F2881" t="s">
        <v>37</v>
      </c>
      <c r="G2881" t="s">
        <v>38</v>
      </c>
      <c r="H2881">
        <v>7</v>
      </c>
      <c r="I2881" t="s">
        <v>3409</v>
      </c>
      <c r="J2881" t="s">
        <v>10413</v>
      </c>
    </row>
    <row r="2882" spans="1:14" x14ac:dyDescent="0.35">
      <c r="A2882" t="s">
        <v>15655</v>
      </c>
      <c r="B2882">
        <v>120</v>
      </c>
      <c r="C2882">
        <v>8000000</v>
      </c>
      <c r="D2882">
        <v>16938179</v>
      </c>
      <c r="E2882" t="s">
        <v>27029</v>
      </c>
      <c r="F2882" t="s">
        <v>37</v>
      </c>
      <c r="G2882" t="s">
        <v>38</v>
      </c>
      <c r="H2882">
        <v>7</v>
      </c>
      <c r="I2882" t="s">
        <v>27949</v>
      </c>
      <c r="J2882" t="s">
        <v>3409</v>
      </c>
      <c r="K2882" t="s">
        <v>10413</v>
      </c>
    </row>
    <row r="2883" spans="1:14" x14ac:dyDescent="0.35">
      <c r="A2883" t="s">
        <v>11318</v>
      </c>
      <c r="B2883">
        <v>94</v>
      </c>
      <c r="C2883">
        <v>9000000</v>
      </c>
      <c r="D2883">
        <v>16235293</v>
      </c>
      <c r="E2883" t="s">
        <v>27030</v>
      </c>
      <c r="F2883" t="s">
        <v>37</v>
      </c>
      <c r="G2883" t="s">
        <v>38</v>
      </c>
      <c r="H2883">
        <v>4.5</v>
      </c>
      <c r="I2883" t="s">
        <v>6403</v>
      </c>
    </row>
    <row r="2884" spans="1:14" x14ac:dyDescent="0.35">
      <c r="A2884" t="s">
        <v>857</v>
      </c>
      <c r="B2884">
        <v>137</v>
      </c>
      <c r="C2884">
        <v>9000000</v>
      </c>
      <c r="D2884">
        <v>10161099</v>
      </c>
      <c r="E2884" t="s">
        <v>27031</v>
      </c>
      <c r="F2884" t="s">
        <v>37</v>
      </c>
      <c r="G2884" t="s">
        <v>56</v>
      </c>
      <c r="H2884">
        <v>7.7</v>
      </c>
      <c r="I2884" t="s">
        <v>1325</v>
      </c>
      <c r="J2884" t="s">
        <v>13307</v>
      </c>
      <c r="K2884" t="s">
        <v>3409</v>
      </c>
      <c r="L2884" t="s">
        <v>22704</v>
      </c>
      <c r="M2884" t="s">
        <v>19711</v>
      </c>
      <c r="N2884" t="s">
        <v>25958</v>
      </c>
    </row>
    <row r="2885" spans="1:14" x14ac:dyDescent="0.35">
      <c r="A2885" t="s">
        <v>886</v>
      </c>
      <c r="B2885">
        <v>119</v>
      </c>
      <c r="C2885">
        <v>8500000</v>
      </c>
      <c r="D2885">
        <v>6047856</v>
      </c>
      <c r="E2885" t="s">
        <v>27032</v>
      </c>
      <c r="F2885" t="s">
        <v>37</v>
      </c>
      <c r="G2885" t="s">
        <v>38</v>
      </c>
      <c r="H2885">
        <v>6.7</v>
      </c>
      <c r="I2885" t="s">
        <v>1325</v>
      </c>
      <c r="J2885" t="s">
        <v>27949</v>
      </c>
      <c r="K2885" t="s">
        <v>3409</v>
      </c>
      <c r="L2885" t="s">
        <v>10413</v>
      </c>
    </row>
    <row r="2886" spans="1:14" x14ac:dyDescent="0.35">
      <c r="A2886" t="s">
        <v>6074</v>
      </c>
      <c r="B2886">
        <v>99</v>
      </c>
      <c r="C2886">
        <v>9000000</v>
      </c>
      <c r="D2886">
        <v>4681503</v>
      </c>
      <c r="E2886" t="s">
        <v>27033</v>
      </c>
      <c r="F2886" t="s">
        <v>37</v>
      </c>
      <c r="G2886" t="s">
        <v>38</v>
      </c>
      <c r="H2886">
        <v>7</v>
      </c>
      <c r="I2886" t="s">
        <v>1671</v>
      </c>
      <c r="J2886" t="s">
        <v>3409</v>
      </c>
    </row>
    <row r="2887" spans="1:14" x14ac:dyDescent="0.35">
      <c r="A2887" t="s">
        <v>15696</v>
      </c>
      <c r="B2887">
        <v>79</v>
      </c>
      <c r="C2887">
        <v>8000000</v>
      </c>
      <c r="D2887">
        <v>4350774</v>
      </c>
      <c r="E2887" t="s">
        <v>27034</v>
      </c>
      <c r="F2887" t="s">
        <v>37</v>
      </c>
      <c r="G2887" t="s">
        <v>38</v>
      </c>
      <c r="H2887">
        <v>6.5</v>
      </c>
      <c r="I2887" t="s">
        <v>1671</v>
      </c>
    </row>
    <row r="2888" spans="1:14" x14ac:dyDescent="0.35">
      <c r="A2888" t="s">
        <v>13514</v>
      </c>
      <c r="B2888">
        <v>95</v>
      </c>
      <c r="C2888">
        <v>9000000</v>
      </c>
      <c r="D2888">
        <v>2955039</v>
      </c>
      <c r="E2888" t="s">
        <v>27035</v>
      </c>
      <c r="F2888" t="s">
        <v>37</v>
      </c>
      <c r="G2888" t="s">
        <v>38</v>
      </c>
      <c r="H2888">
        <v>6.2</v>
      </c>
      <c r="I2888" t="s">
        <v>13307</v>
      </c>
      <c r="J2888" t="s">
        <v>3409</v>
      </c>
      <c r="K2888" t="s">
        <v>27948</v>
      </c>
    </row>
    <row r="2889" spans="1:14" x14ac:dyDescent="0.35">
      <c r="A2889" t="s">
        <v>11891</v>
      </c>
      <c r="B2889">
        <v>103</v>
      </c>
      <c r="C2889">
        <v>9000000</v>
      </c>
      <c r="D2889">
        <v>1530535</v>
      </c>
      <c r="E2889" t="s">
        <v>27036</v>
      </c>
      <c r="F2889" t="s">
        <v>37</v>
      </c>
      <c r="G2889" t="s">
        <v>38</v>
      </c>
      <c r="H2889">
        <v>5.7</v>
      </c>
      <c r="I2889" t="s">
        <v>1671</v>
      </c>
      <c r="J2889" t="s">
        <v>3409</v>
      </c>
      <c r="K2889" t="s">
        <v>19711</v>
      </c>
    </row>
    <row r="2890" spans="1:14" x14ac:dyDescent="0.35">
      <c r="A2890" t="s">
        <v>10959</v>
      </c>
      <c r="B2890">
        <v>92</v>
      </c>
      <c r="C2890">
        <v>9000000</v>
      </c>
      <c r="D2890">
        <v>4881867</v>
      </c>
      <c r="E2890" t="s">
        <v>27037</v>
      </c>
      <c r="F2890" t="s">
        <v>37</v>
      </c>
      <c r="G2890" t="s">
        <v>38</v>
      </c>
      <c r="H2890">
        <v>6.4</v>
      </c>
      <c r="I2890" t="s">
        <v>1671</v>
      </c>
      <c r="J2890" t="s">
        <v>17378</v>
      </c>
    </row>
    <row r="2891" spans="1:14" x14ac:dyDescent="0.35">
      <c r="A2891" t="s">
        <v>11871</v>
      </c>
      <c r="B2891">
        <v>84</v>
      </c>
      <c r="C2891">
        <v>9000000</v>
      </c>
      <c r="D2891">
        <v>11860839</v>
      </c>
      <c r="E2891" t="s">
        <v>27038</v>
      </c>
      <c r="F2891" t="s">
        <v>37</v>
      </c>
      <c r="G2891" t="s">
        <v>38</v>
      </c>
      <c r="H2891">
        <v>5.4</v>
      </c>
      <c r="I2891" t="s">
        <v>67</v>
      </c>
      <c r="J2891" t="s">
        <v>17378</v>
      </c>
    </row>
    <row r="2892" spans="1:14" x14ac:dyDescent="0.35">
      <c r="A2892" t="s">
        <v>15742</v>
      </c>
      <c r="B2892">
        <v>300</v>
      </c>
      <c r="C2892">
        <v>400000000</v>
      </c>
      <c r="D2892">
        <v>454255</v>
      </c>
      <c r="E2892" t="s">
        <v>27039</v>
      </c>
      <c r="F2892" t="s">
        <v>13246</v>
      </c>
      <c r="G2892" t="s">
        <v>13247</v>
      </c>
      <c r="H2892">
        <v>6.6</v>
      </c>
      <c r="I2892" t="s">
        <v>1325</v>
      </c>
      <c r="J2892" t="s">
        <v>953</v>
      </c>
      <c r="K2892" t="s">
        <v>3409</v>
      </c>
      <c r="L2892" t="s">
        <v>22704</v>
      </c>
      <c r="M2892" t="s">
        <v>25958</v>
      </c>
    </row>
    <row r="2893" spans="1:14" x14ac:dyDescent="0.35">
      <c r="A2893" t="s">
        <v>15748</v>
      </c>
      <c r="B2893">
        <v>120</v>
      </c>
      <c r="C2893">
        <v>9000000</v>
      </c>
      <c r="D2893">
        <v>349618</v>
      </c>
      <c r="E2893" t="s">
        <v>27040</v>
      </c>
      <c r="F2893" t="s">
        <v>37</v>
      </c>
      <c r="G2893" t="s">
        <v>7090</v>
      </c>
      <c r="H2893">
        <v>6.1</v>
      </c>
      <c r="I2893" t="s">
        <v>6403</v>
      </c>
    </row>
    <row r="2894" spans="1:14" x14ac:dyDescent="0.35">
      <c r="A2894" t="s">
        <v>11327</v>
      </c>
      <c r="B2894">
        <v>121</v>
      </c>
      <c r="C2894">
        <v>9000000</v>
      </c>
      <c r="D2894">
        <v>112935</v>
      </c>
      <c r="E2894" t="s">
        <v>27041</v>
      </c>
      <c r="F2894" t="s">
        <v>37</v>
      </c>
      <c r="G2894" t="s">
        <v>56</v>
      </c>
      <c r="H2894">
        <v>7.6</v>
      </c>
      <c r="I2894" t="s">
        <v>3409</v>
      </c>
    </row>
    <row r="2895" spans="1:14" x14ac:dyDescent="0.35">
      <c r="A2895" t="s">
        <v>15761</v>
      </c>
      <c r="B2895">
        <v>97</v>
      </c>
      <c r="C2895">
        <v>9000000</v>
      </c>
      <c r="D2895">
        <v>883887</v>
      </c>
      <c r="E2895" t="s">
        <v>27042</v>
      </c>
      <c r="F2895" t="s">
        <v>37</v>
      </c>
      <c r="G2895" t="s">
        <v>38</v>
      </c>
      <c r="H2895">
        <v>6.2</v>
      </c>
      <c r="I2895" t="s">
        <v>3409</v>
      </c>
    </row>
    <row r="2896" spans="1:14" x14ac:dyDescent="0.35">
      <c r="A2896" t="s">
        <v>13125</v>
      </c>
      <c r="B2896">
        <v>86</v>
      </c>
      <c r="C2896">
        <v>11400000</v>
      </c>
      <c r="D2896">
        <v>13751</v>
      </c>
      <c r="E2896" t="s">
        <v>27043</v>
      </c>
      <c r="F2896" t="s">
        <v>37</v>
      </c>
      <c r="G2896" t="s">
        <v>370</v>
      </c>
      <c r="H2896">
        <v>6.6</v>
      </c>
      <c r="I2896" t="s">
        <v>3409</v>
      </c>
      <c r="J2896" t="s">
        <v>18089</v>
      </c>
    </row>
    <row r="2897" spans="1:12" x14ac:dyDescent="0.35">
      <c r="A2897" t="s">
        <v>15772</v>
      </c>
      <c r="B2897">
        <v>45</v>
      </c>
      <c r="C2897">
        <v>45000000</v>
      </c>
      <c r="D2897">
        <v>145109</v>
      </c>
      <c r="E2897" t="s">
        <v>27044</v>
      </c>
      <c r="F2897" t="s">
        <v>15778</v>
      </c>
      <c r="G2897" t="s">
        <v>7711</v>
      </c>
      <c r="H2897">
        <v>7.3</v>
      </c>
      <c r="I2897" t="s">
        <v>3409</v>
      </c>
      <c r="J2897" t="s">
        <v>22704</v>
      </c>
      <c r="K2897" t="s">
        <v>10413</v>
      </c>
      <c r="L2897" t="s">
        <v>25958</v>
      </c>
    </row>
    <row r="2898" spans="1:12" x14ac:dyDescent="0.35">
      <c r="A2898" t="s">
        <v>15779</v>
      </c>
      <c r="B2898">
        <v>97</v>
      </c>
      <c r="C2898">
        <v>9000000</v>
      </c>
      <c r="D2898">
        <v>1046166</v>
      </c>
      <c r="E2898" t="s">
        <v>27045</v>
      </c>
      <c r="F2898" t="s">
        <v>37</v>
      </c>
      <c r="G2898" t="s">
        <v>767</v>
      </c>
      <c r="H2898">
        <v>4.2</v>
      </c>
      <c r="I2898" t="s">
        <v>1671</v>
      </c>
      <c r="J2898" t="s">
        <v>17378</v>
      </c>
      <c r="K2898" t="s">
        <v>19711</v>
      </c>
    </row>
    <row r="2899" spans="1:12" x14ac:dyDescent="0.35">
      <c r="A2899" t="s">
        <v>15798</v>
      </c>
      <c r="B2899">
        <v>93</v>
      </c>
      <c r="C2899">
        <v>8800000</v>
      </c>
      <c r="D2899">
        <v>174635000</v>
      </c>
      <c r="E2899" t="s">
        <v>27046</v>
      </c>
      <c r="F2899" t="s">
        <v>37</v>
      </c>
      <c r="G2899" t="s">
        <v>370</v>
      </c>
      <c r="H2899">
        <v>6.5</v>
      </c>
      <c r="I2899" t="s">
        <v>953</v>
      </c>
      <c r="J2899" t="s">
        <v>1671</v>
      </c>
    </row>
    <row r="2900" spans="1:12" x14ac:dyDescent="0.35">
      <c r="A2900" t="s">
        <v>15823</v>
      </c>
      <c r="B2900">
        <v>84</v>
      </c>
      <c r="C2900">
        <v>8600000</v>
      </c>
      <c r="D2900">
        <v>14373825</v>
      </c>
      <c r="E2900" t="s">
        <v>27047</v>
      </c>
      <c r="F2900" t="s">
        <v>37</v>
      </c>
      <c r="G2900" t="s">
        <v>38</v>
      </c>
      <c r="H2900">
        <v>6.5</v>
      </c>
      <c r="I2900" t="s">
        <v>27949</v>
      </c>
      <c r="J2900" t="s">
        <v>27947</v>
      </c>
      <c r="K2900" t="s">
        <v>10413</v>
      </c>
    </row>
    <row r="2901" spans="1:12" x14ac:dyDescent="0.35">
      <c r="A2901" t="s">
        <v>15832</v>
      </c>
      <c r="B2901">
        <v>96</v>
      </c>
      <c r="C2901">
        <v>9000000</v>
      </c>
      <c r="D2901">
        <v>162</v>
      </c>
      <c r="E2901" t="s">
        <v>27048</v>
      </c>
      <c r="F2901" t="s">
        <v>37</v>
      </c>
      <c r="G2901" t="s">
        <v>13247</v>
      </c>
      <c r="H2901">
        <v>5.7</v>
      </c>
      <c r="I2901" t="s">
        <v>1325</v>
      </c>
      <c r="J2901" t="s">
        <v>27949</v>
      </c>
      <c r="K2901" t="s">
        <v>10413</v>
      </c>
    </row>
    <row r="2902" spans="1:12" x14ac:dyDescent="0.35">
      <c r="A2902" t="s">
        <v>4893</v>
      </c>
      <c r="B2902">
        <v>112</v>
      </c>
      <c r="C2902">
        <v>7000000</v>
      </c>
      <c r="D2902">
        <v>39462438</v>
      </c>
      <c r="E2902" t="s">
        <v>27049</v>
      </c>
      <c r="F2902" t="s">
        <v>37</v>
      </c>
      <c r="G2902" t="s">
        <v>38</v>
      </c>
      <c r="H2902">
        <v>7.3</v>
      </c>
      <c r="I2902" t="s">
        <v>3409</v>
      </c>
      <c r="J2902" t="s">
        <v>17378</v>
      </c>
      <c r="K2902" t="s">
        <v>19711</v>
      </c>
    </row>
    <row r="2903" spans="1:12" x14ac:dyDescent="0.35">
      <c r="A2903" t="s">
        <v>15844</v>
      </c>
      <c r="B2903">
        <v>125</v>
      </c>
      <c r="C2903">
        <v>8500000</v>
      </c>
      <c r="D2903">
        <v>29200000</v>
      </c>
      <c r="E2903" t="s">
        <v>27050</v>
      </c>
      <c r="F2903" t="s">
        <v>37</v>
      </c>
      <c r="G2903" t="s">
        <v>38</v>
      </c>
      <c r="H2903">
        <v>6.9</v>
      </c>
      <c r="I2903" t="s">
        <v>3409</v>
      </c>
      <c r="J2903" t="s">
        <v>17378</v>
      </c>
      <c r="K2903" t="s">
        <v>19711</v>
      </c>
    </row>
    <row r="2904" spans="1:12" x14ac:dyDescent="0.35">
      <c r="A2904" t="s">
        <v>15850</v>
      </c>
      <c r="B2904">
        <v>96</v>
      </c>
      <c r="C2904">
        <v>8500000</v>
      </c>
      <c r="D2904">
        <v>21564616</v>
      </c>
      <c r="E2904" t="s">
        <v>27051</v>
      </c>
      <c r="F2904" t="s">
        <v>37</v>
      </c>
      <c r="G2904" t="s">
        <v>38</v>
      </c>
      <c r="H2904">
        <v>5</v>
      </c>
      <c r="I2904" t="s">
        <v>1671</v>
      </c>
    </row>
    <row r="2905" spans="1:12" x14ac:dyDescent="0.35">
      <c r="A2905" t="s">
        <v>8191</v>
      </c>
      <c r="B2905">
        <v>103</v>
      </c>
      <c r="C2905">
        <v>8000000</v>
      </c>
      <c r="D2905">
        <v>14879556</v>
      </c>
      <c r="E2905" t="s">
        <v>27052</v>
      </c>
      <c r="F2905" t="s">
        <v>37</v>
      </c>
      <c r="G2905" t="s">
        <v>38</v>
      </c>
      <c r="H2905">
        <v>7.3</v>
      </c>
      <c r="I2905" t="s">
        <v>1671</v>
      </c>
      <c r="J2905" t="s">
        <v>3409</v>
      </c>
    </row>
    <row r="2906" spans="1:12" x14ac:dyDescent="0.35">
      <c r="A2906" t="s">
        <v>15874</v>
      </c>
      <c r="B2906">
        <v>101</v>
      </c>
      <c r="C2906">
        <v>8500000</v>
      </c>
      <c r="D2906">
        <v>34017854</v>
      </c>
      <c r="E2906" t="s">
        <v>27053</v>
      </c>
      <c r="F2906" t="s">
        <v>37</v>
      </c>
      <c r="G2906" t="s">
        <v>38</v>
      </c>
      <c r="H2906">
        <v>6.5</v>
      </c>
      <c r="I2906" t="s">
        <v>1671</v>
      </c>
    </row>
    <row r="2907" spans="1:12" x14ac:dyDescent="0.35">
      <c r="A2907" t="s">
        <v>12123</v>
      </c>
      <c r="B2907">
        <v>104</v>
      </c>
      <c r="C2907">
        <v>22000000</v>
      </c>
      <c r="D2907">
        <v>4273372</v>
      </c>
      <c r="E2907" t="s">
        <v>27054</v>
      </c>
      <c r="F2907" t="s">
        <v>37</v>
      </c>
      <c r="G2907" t="s">
        <v>38</v>
      </c>
      <c r="H2907">
        <v>2.1</v>
      </c>
      <c r="I2907" t="s">
        <v>3409</v>
      </c>
      <c r="J2907" t="s">
        <v>17378</v>
      </c>
      <c r="K2907" t="s">
        <v>19711</v>
      </c>
    </row>
    <row r="2908" spans="1:12" x14ac:dyDescent="0.35">
      <c r="A2908" t="s">
        <v>14295</v>
      </c>
      <c r="B2908">
        <v>119</v>
      </c>
      <c r="C2908">
        <v>8500000</v>
      </c>
      <c r="D2908">
        <v>4440055</v>
      </c>
      <c r="E2908" t="s">
        <v>27055</v>
      </c>
      <c r="F2908" t="s">
        <v>37</v>
      </c>
      <c r="G2908" t="s">
        <v>56</v>
      </c>
      <c r="H2908">
        <v>7</v>
      </c>
      <c r="I2908" t="s">
        <v>13307</v>
      </c>
      <c r="J2908" t="s">
        <v>3409</v>
      </c>
      <c r="K2908" t="s">
        <v>19711</v>
      </c>
    </row>
    <row r="2909" spans="1:12" x14ac:dyDescent="0.35">
      <c r="A2909" t="s">
        <v>14704</v>
      </c>
      <c r="B2909">
        <v>128</v>
      </c>
      <c r="C2909">
        <v>12000000</v>
      </c>
      <c r="D2909">
        <v>4018695</v>
      </c>
      <c r="E2909" t="s">
        <v>27056</v>
      </c>
      <c r="F2909" t="s">
        <v>5611</v>
      </c>
      <c r="G2909" t="s">
        <v>5612</v>
      </c>
      <c r="H2909">
        <v>8</v>
      </c>
      <c r="I2909" t="s">
        <v>953</v>
      </c>
      <c r="J2909" t="s">
        <v>3409</v>
      </c>
      <c r="K2909" t="s">
        <v>10413</v>
      </c>
    </row>
    <row r="2910" spans="1:12" x14ac:dyDescent="0.35">
      <c r="A2910" t="s">
        <v>11361</v>
      </c>
      <c r="B2910">
        <v>106</v>
      </c>
      <c r="C2910">
        <v>9000000</v>
      </c>
      <c r="D2910">
        <v>6262942</v>
      </c>
      <c r="E2910" t="s">
        <v>27057</v>
      </c>
      <c r="F2910" t="s">
        <v>37</v>
      </c>
      <c r="G2910" t="s">
        <v>38</v>
      </c>
      <c r="H2910">
        <v>6.9</v>
      </c>
      <c r="I2910" t="s">
        <v>1325</v>
      </c>
      <c r="J2910" t="s">
        <v>953</v>
      </c>
      <c r="K2910" t="s">
        <v>3409</v>
      </c>
    </row>
    <row r="2911" spans="1:12" x14ac:dyDescent="0.35">
      <c r="A2911" t="s">
        <v>15906</v>
      </c>
      <c r="B2911">
        <v>126</v>
      </c>
      <c r="C2911">
        <v>8000000</v>
      </c>
      <c r="D2911">
        <v>1997807</v>
      </c>
      <c r="E2911" t="s">
        <v>27058</v>
      </c>
      <c r="F2911" t="s">
        <v>37</v>
      </c>
      <c r="G2911" t="s">
        <v>38</v>
      </c>
      <c r="H2911">
        <v>7.1</v>
      </c>
      <c r="I2911" t="s">
        <v>953</v>
      </c>
      <c r="J2911" t="s">
        <v>3409</v>
      </c>
      <c r="K2911" t="s">
        <v>10413</v>
      </c>
    </row>
    <row r="2912" spans="1:12" x14ac:dyDescent="0.35">
      <c r="A2912" t="s">
        <v>14787</v>
      </c>
      <c r="B2912">
        <v>150</v>
      </c>
      <c r="C2912">
        <v>8500000</v>
      </c>
      <c r="D2912">
        <v>140244</v>
      </c>
      <c r="E2912" t="s">
        <v>27059</v>
      </c>
      <c r="F2912" t="s">
        <v>37</v>
      </c>
      <c r="G2912" t="s">
        <v>38</v>
      </c>
      <c r="H2912">
        <v>6.7</v>
      </c>
      <c r="I2912" t="s">
        <v>6403</v>
      </c>
      <c r="J2912" t="s">
        <v>17378</v>
      </c>
      <c r="K2912" t="s">
        <v>12332</v>
      </c>
    </row>
    <row r="2913" spans="1:13" x14ac:dyDescent="0.35">
      <c r="A2913" t="s">
        <v>1764</v>
      </c>
      <c r="B2913">
        <v>178</v>
      </c>
      <c r="C2913">
        <v>8000000</v>
      </c>
      <c r="D2913">
        <v>107930000</v>
      </c>
      <c r="E2913" t="s">
        <v>27060</v>
      </c>
      <c r="F2913" t="s">
        <v>37</v>
      </c>
      <c r="G2913" t="s">
        <v>38</v>
      </c>
      <c r="H2913">
        <v>8.9</v>
      </c>
      <c r="I2913" t="s">
        <v>27949</v>
      </c>
      <c r="J2913" t="s">
        <v>3409</v>
      </c>
    </row>
    <row r="2914" spans="1:13" x14ac:dyDescent="0.35">
      <c r="A2914" t="s">
        <v>15960</v>
      </c>
      <c r="B2914">
        <v>117</v>
      </c>
      <c r="C2914">
        <v>8500000</v>
      </c>
      <c r="D2914">
        <v>32279955</v>
      </c>
      <c r="E2914" t="s">
        <v>27061</v>
      </c>
      <c r="F2914" t="s">
        <v>37</v>
      </c>
      <c r="G2914" t="s">
        <v>38</v>
      </c>
      <c r="H2914">
        <v>7.9</v>
      </c>
      <c r="I2914" t="s">
        <v>27949</v>
      </c>
      <c r="J2914" t="s">
        <v>3409</v>
      </c>
      <c r="K2914" t="s">
        <v>10413</v>
      </c>
    </row>
    <row r="2915" spans="1:13" x14ac:dyDescent="0.35">
      <c r="A2915" t="s">
        <v>4939</v>
      </c>
      <c r="B2915">
        <v>119</v>
      </c>
      <c r="C2915">
        <v>8550000</v>
      </c>
      <c r="D2915">
        <v>4992159</v>
      </c>
      <c r="E2915" t="s">
        <v>27062</v>
      </c>
      <c r="F2915" t="s">
        <v>37</v>
      </c>
      <c r="G2915" t="s">
        <v>38</v>
      </c>
      <c r="H2915">
        <v>5.6</v>
      </c>
      <c r="I2915" t="s">
        <v>1671</v>
      </c>
      <c r="J2915" t="s">
        <v>6403</v>
      </c>
      <c r="K2915" t="s">
        <v>10413</v>
      </c>
    </row>
    <row r="2916" spans="1:13" x14ac:dyDescent="0.35">
      <c r="A2916" t="s">
        <v>7281</v>
      </c>
      <c r="B2916">
        <v>174</v>
      </c>
      <c r="C2916">
        <v>8200000</v>
      </c>
      <c r="D2916">
        <v>163214286</v>
      </c>
      <c r="E2916" t="s">
        <v>27063</v>
      </c>
      <c r="F2916" t="s">
        <v>37</v>
      </c>
      <c r="G2916" t="s">
        <v>38</v>
      </c>
      <c r="H2916">
        <v>8</v>
      </c>
      <c r="I2916" t="s">
        <v>13307</v>
      </c>
      <c r="J2916" t="s">
        <v>3409</v>
      </c>
      <c r="K2916" t="s">
        <v>18089</v>
      </c>
      <c r="L2916" t="s">
        <v>17378</v>
      </c>
      <c r="M2916" t="s">
        <v>19711</v>
      </c>
    </row>
    <row r="2917" spans="1:13" x14ac:dyDescent="0.35">
      <c r="A2917" t="s">
        <v>850</v>
      </c>
      <c r="B2917">
        <v>111</v>
      </c>
      <c r="C2917">
        <v>8000000</v>
      </c>
      <c r="D2917">
        <v>69800000</v>
      </c>
      <c r="E2917" t="s">
        <v>27064</v>
      </c>
      <c r="F2917" t="s">
        <v>37</v>
      </c>
      <c r="G2917" t="s">
        <v>38</v>
      </c>
      <c r="H2917">
        <v>6.2</v>
      </c>
      <c r="I2917" t="s">
        <v>1671</v>
      </c>
      <c r="J2917" t="s">
        <v>1266</v>
      </c>
      <c r="K2917" t="s">
        <v>19711</v>
      </c>
    </row>
    <row r="2918" spans="1:13" x14ac:dyDescent="0.35">
      <c r="A2918" t="s">
        <v>15981</v>
      </c>
      <c r="B2918">
        <v>101</v>
      </c>
      <c r="C2918">
        <v>8000000</v>
      </c>
      <c r="D2918">
        <v>59889948</v>
      </c>
      <c r="E2918" t="s">
        <v>27065</v>
      </c>
      <c r="F2918" t="s">
        <v>37</v>
      </c>
      <c r="G2918" t="s">
        <v>38</v>
      </c>
      <c r="H2918">
        <v>7.9</v>
      </c>
      <c r="I2918" t="s">
        <v>1671</v>
      </c>
      <c r="J2918" t="s">
        <v>3409</v>
      </c>
    </row>
    <row r="2919" spans="1:13" x14ac:dyDescent="0.35">
      <c r="A2919" t="s">
        <v>3891</v>
      </c>
      <c r="B2919">
        <v>89</v>
      </c>
      <c r="C2919">
        <v>8000000</v>
      </c>
      <c r="D2919">
        <v>52287414</v>
      </c>
      <c r="E2919" t="s">
        <v>27066</v>
      </c>
      <c r="F2919" t="s">
        <v>37</v>
      </c>
      <c r="G2919" t="s">
        <v>38</v>
      </c>
      <c r="H2919">
        <v>8.1</v>
      </c>
      <c r="I2919" t="s">
        <v>953</v>
      </c>
      <c r="J2919" t="s">
        <v>3409</v>
      </c>
    </row>
    <row r="2920" spans="1:13" x14ac:dyDescent="0.35">
      <c r="A2920" t="s">
        <v>5289</v>
      </c>
      <c r="B2920">
        <v>113</v>
      </c>
      <c r="C2920">
        <v>8000000</v>
      </c>
      <c r="D2920">
        <v>45063889</v>
      </c>
      <c r="E2920" t="s">
        <v>27067</v>
      </c>
      <c r="F2920" t="s">
        <v>37</v>
      </c>
      <c r="G2920" t="s">
        <v>56</v>
      </c>
      <c r="H2920">
        <v>7.6</v>
      </c>
      <c r="I2920" t="s">
        <v>3409</v>
      </c>
      <c r="J2920" t="s">
        <v>6403</v>
      </c>
      <c r="K2920" t="s">
        <v>12332</v>
      </c>
      <c r="L2920" t="s">
        <v>10413</v>
      </c>
    </row>
    <row r="2921" spans="1:13" x14ac:dyDescent="0.35">
      <c r="A2921" t="s">
        <v>15997</v>
      </c>
      <c r="B2921">
        <v>95</v>
      </c>
      <c r="C2921">
        <v>8000000</v>
      </c>
      <c r="D2921">
        <v>40066497</v>
      </c>
      <c r="E2921" t="s">
        <v>27068</v>
      </c>
      <c r="F2921" t="s">
        <v>37</v>
      </c>
      <c r="G2921" t="s">
        <v>38</v>
      </c>
      <c r="H2921">
        <v>3.5</v>
      </c>
      <c r="I2921" t="s">
        <v>3409</v>
      </c>
      <c r="J2921" t="s">
        <v>17378</v>
      </c>
    </row>
    <row r="2922" spans="1:13" x14ac:dyDescent="0.35">
      <c r="A2922" t="s">
        <v>16004</v>
      </c>
      <c r="B2922">
        <v>112</v>
      </c>
      <c r="C2922">
        <v>8000000</v>
      </c>
      <c r="D2922">
        <v>36500000</v>
      </c>
      <c r="E2922" t="s">
        <v>27069</v>
      </c>
      <c r="F2922" t="s">
        <v>37</v>
      </c>
      <c r="G2922" t="s">
        <v>38</v>
      </c>
      <c r="H2922">
        <v>7.6</v>
      </c>
      <c r="I2922" t="s">
        <v>13307</v>
      </c>
      <c r="J2922" t="s">
        <v>27949</v>
      </c>
      <c r="K2922" t="s">
        <v>3409</v>
      </c>
    </row>
    <row r="2923" spans="1:13" x14ac:dyDescent="0.35">
      <c r="A2923" t="s">
        <v>13454</v>
      </c>
      <c r="B2923">
        <v>109</v>
      </c>
      <c r="C2923">
        <v>8000000</v>
      </c>
      <c r="D2923">
        <v>27362712</v>
      </c>
      <c r="E2923" t="s">
        <v>27070</v>
      </c>
      <c r="F2923" t="s">
        <v>37</v>
      </c>
      <c r="G2923" t="s">
        <v>38</v>
      </c>
      <c r="H2923">
        <v>6.5</v>
      </c>
      <c r="I2923" t="s">
        <v>1671</v>
      </c>
      <c r="J2923" t="s">
        <v>3409</v>
      </c>
      <c r="K2923" t="s">
        <v>17378</v>
      </c>
      <c r="L2923" t="s">
        <v>19711</v>
      </c>
    </row>
    <row r="2924" spans="1:13" x14ac:dyDescent="0.35">
      <c r="A2924" t="s">
        <v>16011</v>
      </c>
      <c r="B2924">
        <v>108</v>
      </c>
      <c r="C2924">
        <v>8000000</v>
      </c>
      <c r="D2924">
        <v>34746109</v>
      </c>
      <c r="E2924" t="s">
        <v>27071</v>
      </c>
      <c r="F2924" t="s">
        <v>37</v>
      </c>
      <c r="G2924" t="s">
        <v>38</v>
      </c>
      <c r="H2924">
        <v>5.6</v>
      </c>
      <c r="I2924" t="s">
        <v>1671</v>
      </c>
      <c r="J2924" t="s">
        <v>27949</v>
      </c>
      <c r="K2924" t="s">
        <v>3409</v>
      </c>
      <c r="L2924" t="s">
        <v>19711</v>
      </c>
      <c r="M2924" t="s">
        <v>10413</v>
      </c>
    </row>
    <row r="2925" spans="1:13" x14ac:dyDescent="0.35">
      <c r="A2925" t="s">
        <v>8197</v>
      </c>
      <c r="B2925">
        <v>100</v>
      </c>
      <c r="C2925">
        <v>8000000</v>
      </c>
      <c r="D2925">
        <v>34963967</v>
      </c>
      <c r="E2925" t="s">
        <v>27072</v>
      </c>
      <c r="F2925" t="s">
        <v>37</v>
      </c>
      <c r="G2925" t="s">
        <v>38</v>
      </c>
      <c r="H2925">
        <v>7.7</v>
      </c>
      <c r="I2925" t="s">
        <v>1671</v>
      </c>
      <c r="J2925" t="s">
        <v>3409</v>
      </c>
      <c r="K2925" t="s">
        <v>19711</v>
      </c>
    </row>
    <row r="2926" spans="1:13" x14ac:dyDescent="0.35">
      <c r="A2926" t="s">
        <v>16019</v>
      </c>
      <c r="B2926">
        <v>90</v>
      </c>
      <c r="C2926">
        <v>8000000</v>
      </c>
      <c r="D2926">
        <v>25926543</v>
      </c>
      <c r="E2926" t="s">
        <v>27073</v>
      </c>
      <c r="F2926" t="s">
        <v>37</v>
      </c>
      <c r="G2926" t="s">
        <v>38</v>
      </c>
      <c r="H2926">
        <v>5.2</v>
      </c>
      <c r="I2926" t="s">
        <v>6403</v>
      </c>
      <c r="J2926" t="s">
        <v>27947</v>
      </c>
      <c r="K2926" t="s">
        <v>10413</v>
      </c>
    </row>
    <row r="2927" spans="1:13" x14ac:dyDescent="0.35">
      <c r="A2927" t="s">
        <v>16026</v>
      </c>
      <c r="B2927">
        <v>94</v>
      </c>
      <c r="C2927">
        <v>8000000</v>
      </c>
      <c r="D2927">
        <v>26049082</v>
      </c>
      <c r="E2927" t="s">
        <v>27074</v>
      </c>
      <c r="F2927" t="s">
        <v>37</v>
      </c>
      <c r="G2927" t="s">
        <v>38</v>
      </c>
      <c r="H2927">
        <v>6.1</v>
      </c>
      <c r="I2927" t="s">
        <v>1671</v>
      </c>
      <c r="J2927" t="s">
        <v>19711</v>
      </c>
    </row>
    <row r="2928" spans="1:13" x14ac:dyDescent="0.35">
      <c r="A2928" t="s">
        <v>857</v>
      </c>
      <c r="B2928">
        <v>111</v>
      </c>
      <c r="C2928">
        <v>8000000</v>
      </c>
      <c r="D2928">
        <v>22551000</v>
      </c>
      <c r="E2928" t="s">
        <v>27075</v>
      </c>
      <c r="F2928" t="s">
        <v>37</v>
      </c>
      <c r="G2928" t="s">
        <v>56</v>
      </c>
      <c r="H2928">
        <v>7.4</v>
      </c>
      <c r="I2928" t="s">
        <v>1671</v>
      </c>
      <c r="J2928" t="s">
        <v>3409</v>
      </c>
      <c r="K2928" t="s">
        <v>19711</v>
      </c>
    </row>
    <row r="2929" spans="1:12" x14ac:dyDescent="0.35">
      <c r="A2929" t="s">
        <v>16046</v>
      </c>
      <c r="B2929">
        <v>142</v>
      </c>
      <c r="C2929">
        <v>7000000</v>
      </c>
      <c r="D2929">
        <v>22800000</v>
      </c>
      <c r="E2929" t="s">
        <v>27076</v>
      </c>
      <c r="F2929" t="s">
        <v>37</v>
      </c>
      <c r="G2929" t="s">
        <v>56</v>
      </c>
      <c r="H2929">
        <v>6.8</v>
      </c>
      <c r="I2929" t="s">
        <v>1325</v>
      </c>
      <c r="J2929" t="s">
        <v>953</v>
      </c>
      <c r="K2929" t="s">
        <v>10413</v>
      </c>
    </row>
    <row r="2930" spans="1:12" x14ac:dyDescent="0.35">
      <c r="A2930" t="s">
        <v>6308</v>
      </c>
      <c r="B2930">
        <v>107</v>
      </c>
      <c r="C2930">
        <v>8000000</v>
      </c>
      <c r="D2930">
        <v>18090181</v>
      </c>
      <c r="E2930" t="s">
        <v>27077</v>
      </c>
      <c r="F2930" t="s">
        <v>37</v>
      </c>
      <c r="G2930" t="s">
        <v>38</v>
      </c>
      <c r="H2930">
        <v>6.4</v>
      </c>
      <c r="I2930" t="s">
        <v>1266</v>
      </c>
      <c r="J2930" t="s">
        <v>6403</v>
      </c>
      <c r="K2930" t="s">
        <v>27947</v>
      </c>
      <c r="L2930" t="s">
        <v>10413</v>
      </c>
    </row>
    <row r="2931" spans="1:12" x14ac:dyDescent="0.35">
      <c r="A2931" t="s">
        <v>5911</v>
      </c>
      <c r="B2931">
        <v>91</v>
      </c>
      <c r="C2931">
        <v>8000000</v>
      </c>
      <c r="D2931">
        <v>17843379</v>
      </c>
      <c r="E2931" t="s">
        <v>27078</v>
      </c>
      <c r="F2931" t="s">
        <v>37</v>
      </c>
      <c r="G2931" t="s">
        <v>38</v>
      </c>
      <c r="H2931">
        <v>5.7</v>
      </c>
      <c r="I2931" t="s">
        <v>1671</v>
      </c>
      <c r="J2931" t="s">
        <v>3409</v>
      </c>
      <c r="K2931" t="s">
        <v>19711</v>
      </c>
    </row>
    <row r="2932" spans="1:12" x14ac:dyDescent="0.35">
      <c r="A2932" t="s">
        <v>14086</v>
      </c>
      <c r="B2932">
        <v>82</v>
      </c>
      <c r="C2932">
        <v>8000000</v>
      </c>
      <c r="D2932">
        <v>17278980</v>
      </c>
      <c r="E2932" t="s">
        <v>27079</v>
      </c>
      <c r="F2932" t="s">
        <v>37</v>
      </c>
      <c r="G2932" t="s">
        <v>38</v>
      </c>
      <c r="H2932">
        <v>6.7</v>
      </c>
      <c r="I2932" t="s">
        <v>1671</v>
      </c>
      <c r="J2932" t="s">
        <v>27949</v>
      </c>
    </row>
    <row r="2933" spans="1:12" x14ac:dyDescent="0.35">
      <c r="A2933" t="s">
        <v>16075</v>
      </c>
      <c r="B2933">
        <v>97</v>
      </c>
      <c r="C2933">
        <v>8000000</v>
      </c>
      <c r="D2933">
        <v>16699684</v>
      </c>
      <c r="E2933" t="s">
        <v>27080</v>
      </c>
      <c r="F2933" t="s">
        <v>37</v>
      </c>
      <c r="G2933" t="s">
        <v>38</v>
      </c>
      <c r="H2933">
        <v>5.6</v>
      </c>
      <c r="I2933" t="s">
        <v>1671</v>
      </c>
      <c r="J2933" t="s">
        <v>19711</v>
      </c>
    </row>
    <row r="2934" spans="1:12" x14ac:dyDescent="0.35">
      <c r="A2934" t="s">
        <v>16079</v>
      </c>
      <c r="B2934">
        <v>102</v>
      </c>
      <c r="C2934">
        <v>7000000</v>
      </c>
      <c r="D2934">
        <v>15047419</v>
      </c>
      <c r="E2934" t="s">
        <v>27081</v>
      </c>
      <c r="F2934" t="s">
        <v>37</v>
      </c>
      <c r="G2934" t="s">
        <v>38</v>
      </c>
      <c r="H2934">
        <v>7.6</v>
      </c>
      <c r="I2934" t="s">
        <v>27949</v>
      </c>
      <c r="J2934" t="s">
        <v>3409</v>
      </c>
    </row>
    <row r="2935" spans="1:12" x14ac:dyDescent="0.35">
      <c r="A2935" t="s">
        <v>8950</v>
      </c>
      <c r="B2935">
        <v>93</v>
      </c>
      <c r="C2935">
        <v>5000000</v>
      </c>
      <c r="D2935">
        <v>14015786</v>
      </c>
      <c r="E2935" t="s">
        <v>27082</v>
      </c>
      <c r="F2935" t="s">
        <v>37</v>
      </c>
      <c r="G2935" t="s">
        <v>38</v>
      </c>
      <c r="H2935">
        <v>6.5</v>
      </c>
      <c r="I2935" t="s">
        <v>3409</v>
      </c>
      <c r="J2935" t="s">
        <v>19711</v>
      </c>
    </row>
    <row r="2936" spans="1:12" x14ac:dyDescent="0.35">
      <c r="A2936" t="s">
        <v>16092</v>
      </c>
      <c r="B2936">
        <v>138</v>
      </c>
      <c r="C2936">
        <v>8000000</v>
      </c>
      <c r="D2936">
        <v>10269307</v>
      </c>
      <c r="E2936" t="s">
        <v>27083</v>
      </c>
      <c r="F2936" t="s">
        <v>37</v>
      </c>
      <c r="G2936" t="s">
        <v>38</v>
      </c>
      <c r="H2936">
        <v>6.3</v>
      </c>
      <c r="I2936" t="s">
        <v>1325</v>
      </c>
      <c r="J2936" t="s">
        <v>27949</v>
      </c>
      <c r="K2936" t="s">
        <v>10413</v>
      </c>
    </row>
    <row r="2937" spans="1:12" x14ac:dyDescent="0.35">
      <c r="A2937" t="s">
        <v>16101</v>
      </c>
      <c r="B2937">
        <v>93</v>
      </c>
      <c r="C2937">
        <v>8000000</v>
      </c>
      <c r="D2937">
        <v>17536788</v>
      </c>
      <c r="E2937" t="s">
        <v>27084</v>
      </c>
      <c r="F2937" t="s">
        <v>37</v>
      </c>
      <c r="G2937" t="s">
        <v>38</v>
      </c>
      <c r="H2937">
        <v>7.1</v>
      </c>
      <c r="I2937" t="s">
        <v>1671</v>
      </c>
      <c r="J2937" t="s">
        <v>3409</v>
      </c>
      <c r="K2937" t="s">
        <v>19711</v>
      </c>
    </row>
    <row r="2938" spans="1:12" x14ac:dyDescent="0.35">
      <c r="A2938" t="s">
        <v>3732</v>
      </c>
      <c r="B2938">
        <v>92</v>
      </c>
      <c r="C2938">
        <v>8000000</v>
      </c>
      <c r="D2938">
        <v>58401464</v>
      </c>
      <c r="E2938" t="s">
        <v>27085</v>
      </c>
      <c r="F2938" t="s">
        <v>37</v>
      </c>
      <c r="G2938" t="s">
        <v>38</v>
      </c>
      <c r="H2938">
        <v>7.1</v>
      </c>
      <c r="I2938" t="s">
        <v>1671</v>
      </c>
      <c r="J2938" t="s">
        <v>19711</v>
      </c>
    </row>
    <row r="2939" spans="1:12" x14ac:dyDescent="0.35">
      <c r="A2939" t="s">
        <v>9172</v>
      </c>
      <c r="B2939">
        <v>92</v>
      </c>
      <c r="C2939">
        <v>8000000</v>
      </c>
      <c r="D2939">
        <v>8279017</v>
      </c>
      <c r="E2939" t="s">
        <v>27086</v>
      </c>
      <c r="F2939" t="s">
        <v>37</v>
      </c>
      <c r="G2939" t="s">
        <v>56</v>
      </c>
      <c r="H2939">
        <v>6.9</v>
      </c>
      <c r="I2939" t="s">
        <v>3409</v>
      </c>
      <c r="J2939" t="s">
        <v>6403</v>
      </c>
    </row>
    <row r="2940" spans="1:12" x14ac:dyDescent="0.35">
      <c r="A2940" t="s">
        <v>12365</v>
      </c>
      <c r="B2940">
        <v>104</v>
      </c>
      <c r="C2940">
        <v>8000000</v>
      </c>
      <c r="D2940">
        <v>10106233</v>
      </c>
      <c r="E2940" t="s">
        <v>27087</v>
      </c>
      <c r="F2940" t="s">
        <v>37</v>
      </c>
      <c r="G2940" t="s">
        <v>38</v>
      </c>
      <c r="H2940">
        <v>5.4</v>
      </c>
      <c r="I2940" t="s">
        <v>1671</v>
      </c>
      <c r="J2940" t="s">
        <v>3409</v>
      </c>
    </row>
    <row r="2941" spans="1:12" x14ac:dyDescent="0.35">
      <c r="A2941" t="s">
        <v>11050</v>
      </c>
      <c r="B2941">
        <v>89</v>
      </c>
      <c r="C2941">
        <v>8000000</v>
      </c>
      <c r="D2941">
        <v>4692814</v>
      </c>
      <c r="E2941" t="s">
        <v>27088</v>
      </c>
      <c r="F2941" t="s">
        <v>37</v>
      </c>
      <c r="G2941" t="s">
        <v>38</v>
      </c>
      <c r="H2941">
        <v>5.0999999999999996</v>
      </c>
      <c r="I2941" t="s">
        <v>1671</v>
      </c>
    </row>
    <row r="2942" spans="1:12" x14ac:dyDescent="0.35">
      <c r="A2942" t="s">
        <v>16127</v>
      </c>
      <c r="B2942">
        <v>92</v>
      </c>
      <c r="C2942">
        <v>8000000</v>
      </c>
      <c r="D2942">
        <v>5018450</v>
      </c>
      <c r="E2942" t="s">
        <v>27089</v>
      </c>
      <c r="F2942" t="s">
        <v>37</v>
      </c>
      <c r="G2942" t="s">
        <v>38</v>
      </c>
      <c r="H2942">
        <v>5.3</v>
      </c>
      <c r="I2942" t="s">
        <v>1671</v>
      </c>
      <c r="J2942" t="s">
        <v>1266</v>
      </c>
      <c r="K2942" t="s">
        <v>19711</v>
      </c>
    </row>
    <row r="2943" spans="1:12" x14ac:dyDescent="0.35">
      <c r="A2943" t="s">
        <v>16139</v>
      </c>
      <c r="B2943">
        <v>90</v>
      </c>
      <c r="C2943">
        <v>8000000</v>
      </c>
      <c r="D2943">
        <v>3442820</v>
      </c>
      <c r="E2943" t="s">
        <v>27090</v>
      </c>
      <c r="F2943" t="s">
        <v>37</v>
      </c>
      <c r="G2943" t="s">
        <v>38</v>
      </c>
      <c r="H2943">
        <v>7.3</v>
      </c>
      <c r="I2943" t="s">
        <v>11526</v>
      </c>
      <c r="J2943" t="s">
        <v>1671</v>
      </c>
      <c r="K2943" t="s">
        <v>3409</v>
      </c>
      <c r="L2943" t="s">
        <v>19711</v>
      </c>
    </row>
    <row r="2944" spans="1:12" x14ac:dyDescent="0.35">
      <c r="A2944" t="s">
        <v>11327</v>
      </c>
      <c r="B2944">
        <v>129</v>
      </c>
      <c r="C2944">
        <v>10000000</v>
      </c>
      <c r="D2944">
        <v>3205244</v>
      </c>
      <c r="E2944" t="s">
        <v>27091</v>
      </c>
      <c r="F2944" t="s">
        <v>37</v>
      </c>
      <c r="G2944" t="s">
        <v>56</v>
      </c>
      <c r="H2944">
        <v>7.3</v>
      </c>
      <c r="I2944" t="s">
        <v>1671</v>
      </c>
      <c r="J2944" t="s">
        <v>3409</v>
      </c>
    </row>
    <row r="2945" spans="1:12" x14ac:dyDescent="0.35">
      <c r="A2945" t="s">
        <v>16148</v>
      </c>
      <c r="B2945">
        <v>111</v>
      </c>
      <c r="C2945">
        <v>8000000</v>
      </c>
      <c r="D2945">
        <v>3076425</v>
      </c>
      <c r="E2945" t="s">
        <v>27092</v>
      </c>
      <c r="F2945" t="s">
        <v>1464</v>
      </c>
      <c r="G2945" t="s">
        <v>1465</v>
      </c>
      <c r="H2945">
        <v>7.1</v>
      </c>
      <c r="I2945" t="s">
        <v>1671</v>
      </c>
      <c r="J2945" t="s">
        <v>27949</v>
      </c>
      <c r="K2945" t="s">
        <v>17378</v>
      </c>
      <c r="L2945" t="s">
        <v>19711</v>
      </c>
    </row>
    <row r="2946" spans="1:12" x14ac:dyDescent="0.35">
      <c r="A2946" t="s">
        <v>12976</v>
      </c>
      <c r="B2946">
        <v>79</v>
      </c>
      <c r="C2946">
        <v>8000000</v>
      </c>
      <c r="D2946">
        <v>2275557</v>
      </c>
      <c r="E2946" t="s">
        <v>27093</v>
      </c>
      <c r="F2946" t="s">
        <v>37</v>
      </c>
      <c r="G2946" t="s">
        <v>38</v>
      </c>
      <c r="H2946">
        <v>6</v>
      </c>
      <c r="I2946" t="s">
        <v>1325</v>
      </c>
      <c r="J2946" t="s">
        <v>1671</v>
      </c>
      <c r="K2946" t="s">
        <v>27949</v>
      </c>
      <c r="L2946" t="s">
        <v>10413</v>
      </c>
    </row>
    <row r="2947" spans="1:12" x14ac:dyDescent="0.35">
      <c r="A2947" t="s">
        <v>4950</v>
      </c>
      <c r="B2947">
        <v>104</v>
      </c>
      <c r="C2947">
        <v>8000000</v>
      </c>
      <c r="D2947">
        <v>1789892</v>
      </c>
      <c r="E2947" t="s">
        <v>27094</v>
      </c>
      <c r="F2947" t="s">
        <v>37</v>
      </c>
      <c r="G2947" t="s">
        <v>767</v>
      </c>
      <c r="H2947">
        <v>6.6</v>
      </c>
      <c r="I2947" t="s">
        <v>1671</v>
      </c>
      <c r="J2947" t="s">
        <v>27949</v>
      </c>
    </row>
    <row r="2948" spans="1:12" x14ac:dyDescent="0.35">
      <c r="A2948" t="s">
        <v>16162</v>
      </c>
      <c r="B2948">
        <v>101</v>
      </c>
      <c r="C2948">
        <v>8000000</v>
      </c>
      <c r="D2948">
        <v>6350058</v>
      </c>
      <c r="E2948" t="s">
        <v>27095</v>
      </c>
      <c r="F2948" t="s">
        <v>37</v>
      </c>
      <c r="G2948" t="s">
        <v>38</v>
      </c>
      <c r="H2948">
        <v>7.2</v>
      </c>
      <c r="I2948" t="s">
        <v>1671</v>
      </c>
      <c r="J2948" t="s">
        <v>3409</v>
      </c>
      <c r="K2948" t="s">
        <v>19711</v>
      </c>
    </row>
    <row r="2949" spans="1:12" x14ac:dyDescent="0.35">
      <c r="A2949" t="s">
        <v>9721</v>
      </c>
      <c r="B2949">
        <v>113</v>
      </c>
      <c r="C2949">
        <v>7200000</v>
      </c>
      <c r="D2949">
        <v>1094798</v>
      </c>
      <c r="E2949" t="s">
        <v>27096</v>
      </c>
      <c r="F2949" t="s">
        <v>37</v>
      </c>
      <c r="G2949" t="s">
        <v>56</v>
      </c>
      <c r="H2949">
        <v>7.2</v>
      </c>
      <c r="I2949" t="s">
        <v>13307</v>
      </c>
      <c r="J2949" t="s">
        <v>1671</v>
      </c>
      <c r="K2949" t="s">
        <v>3409</v>
      </c>
      <c r="L2949" t="s">
        <v>22704</v>
      </c>
    </row>
    <row r="2950" spans="1:12" x14ac:dyDescent="0.35">
      <c r="A2950" t="s">
        <v>11653</v>
      </c>
      <c r="B2950">
        <v>92</v>
      </c>
      <c r="C2950">
        <v>8000000</v>
      </c>
      <c r="D2950">
        <v>1071240</v>
      </c>
      <c r="E2950" t="s">
        <v>27097</v>
      </c>
      <c r="F2950" t="s">
        <v>37</v>
      </c>
      <c r="G2950" t="s">
        <v>56</v>
      </c>
      <c r="H2950">
        <v>6.9</v>
      </c>
      <c r="I2950" t="s">
        <v>13307</v>
      </c>
      <c r="J2950" t="s">
        <v>3409</v>
      </c>
    </row>
    <row r="2951" spans="1:12" x14ac:dyDescent="0.35">
      <c r="A2951" t="s">
        <v>16174</v>
      </c>
      <c r="B2951">
        <v>106</v>
      </c>
      <c r="C2951">
        <v>8000000</v>
      </c>
      <c r="D2951">
        <v>532190</v>
      </c>
      <c r="E2951" t="s">
        <v>27098</v>
      </c>
      <c r="F2951" t="s">
        <v>37</v>
      </c>
      <c r="G2951" t="s">
        <v>38</v>
      </c>
      <c r="H2951">
        <v>6.8</v>
      </c>
      <c r="I2951" t="s">
        <v>13307</v>
      </c>
      <c r="J2951" t="s">
        <v>3409</v>
      </c>
      <c r="K2951" t="s">
        <v>19711</v>
      </c>
      <c r="L2951" t="s">
        <v>27948</v>
      </c>
    </row>
    <row r="2952" spans="1:12" x14ac:dyDescent="0.35">
      <c r="A2952" t="s">
        <v>16185</v>
      </c>
      <c r="B2952">
        <v>75</v>
      </c>
      <c r="C2952">
        <v>6500000</v>
      </c>
      <c r="D2952">
        <v>686383</v>
      </c>
      <c r="E2952" t="s">
        <v>27099</v>
      </c>
      <c r="F2952" t="s">
        <v>37</v>
      </c>
      <c r="G2952" t="s">
        <v>1465</v>
      </c>
      <c r="H2952">
        <v>7.7</v>
      </c>
      <c r="I2952" t="s">
        <v>953</v>
      </c>
      <c r="J2952" t="s">
        <v>11526</v>
      </c>
      <c r="K2952" t="s">
        <v>18089</v>
      </c>
      <c r="L2952" t="s">
        <v>1266</v>
      </c>
    </row>
    <row r="2953" spans="1:12" x14ac:dyDescent="0.35">
      <c r="A2953" t="s">
        <v>16192</v>
      </c>
      <c r="B2953">
        <v>104</v>
      </c>
      <c r="C2953">
        <v>8000000</v>
      </c>
      <c r="D2953">
        <v>16168741</v>
      </c>
      <c r="E2953" t="s">
        <v>27100</v>
      </c>
      <c r="F2953" t="s">
        <v>37</v>
      </c>
      <c r="G2953" t="s">
        <v>38</v>
      </c>
      <c r="H2953">
        <v>7.4</v>
      </c>
      <c r="I2953" t="s">
        <v>3409</v>
      </c>
      <c r="J2953" t="s">
        <v>17378</v>
      </c>
    </row>
    <row r="2954" spans="1:12" x14ac:dyDescent="0.35">
      <c r="A2954" t="s">
        <v>16198</v>
      </c>
      <c r="B2954">
        <v>108</v>
      </c>
      <c r="C2954">
        <v>8000000</v>
      </c>
      <c r="D2954">
        <v>568695</v>
      </c>
      <c r="E2954" t="s">
        <v>27101</v>
      </c>
      <c r="F2954" t="s">
        <v>37</v>
      </c>
      <c r="G2954" t="s">
        <v>38</v>
      </c>
      <c r="H2954">
        <v>6.5</v>
      </c>
      <c r="I2954" t="s">
        <v>3409</v>
      </c>
      <c r="J2954" t="s">
        <v>19711</v>
      </c>
      <c r="K2954" t="s">
        <v>10413</v>
      </c>
    </row>
    <row r="2955" spans="1:12" x14ac:dyDescent="0.35">
      <c r="A2955" t="s">
        <v>16202</v>
      </c>
      <c r="B2955">
        <v>99</v>
      </c>
      <c r="C2955">
        <v>8000000</v>
      </c>
      <c r="D2955">
        <v>398420</v>
      </c>
      <c r="E2955" t="s">
        <v>27102</v>
      </c>
      <c r="F2955" t="s">
        <v>37</v>
      </c>
      <c r="G2955" t="s">
        <v>38</v>
      </c>
      <c r="H2955">
        <v>6.4</v>
      </c>
      <c r="I2955" t="s">
        <v>27949</v>
      </c>
      <c r="J2955" t="s">
        <v>3409</v>
      </c>
    </row>
    <row r="2956" spans="1:12" x14ac:dyDescent="0.35">
      <c r="A2956" t="s">
        <v>16212</v>
      </c>
      <c r="B2956">
        <v>109</v>
      </c>
      <c r="C2956">
        <v>8000000</v>
      </c>
      <c r="D2956">
        <v>336456</v>
      </c>
      <c r="E2956" t="s">
        <v>27103</v>
      </c>
      <c r="F2956" t="s">
        <v>37</v>
      </c>
      <c r="G2956" t="s">
        <v>38</v>
      </c>
      <c r="H2956">
        <v>5.6</v>
      </c>
      <c r="I2956" t="s">
        <v>1671</v>
      </c>
      <c r="J2956" t="s">
        <v>27949</v>
      </c>
      <c r="K2956" t="s">
        <v>17378</v>
      </c>
      <c r="L2956" t="s">
        <v>27947</v>
      </c>
    </row>
    <row r="2957" spans="1:12" x14ac:dyDescent="0.35">
      <c r="A2957" t="s">
        <v>16220</v>
      </c>
      <c r="B2957">
        <v>93</v>
      </c>
      <c r="C2957">
        <v>8000000</v>
      </c>
      <c r="D2957">
        <v>298110</v>
      </c>
      <c r="E2957" t="s">
        <v>27104</v>
      </c>
      <c r="F2957" t="s">
        <v>37</v>
      </c>
      <c r="G2957" t="s">
        <v>268</v>
      </c>
      <c r="H2957">
        <v>6.8</v>
      </c>
      <c r="I2957" t="s">
        <v>1671</v>
      </c>
      <c r="J2957" t="s">
        <v>3409</v>
      </c>
      <c r="K2957" t="s">
        <v>6403</v>
      </c>
      <c r="L2957" t="s">
        <v>12332</v>
      </c>
    </row>
    <row r="2958" spans="1:12" x14ac:dyDescent="0.35">
      <c r="A2958" t="s">
        <v>5477</v>
      </c>
      <c r="B2958">
        <v>99</v>
      </c>
      <c r="C2958">
        <v>8000000</v>
      </c>
      <c r="D2958">
        <v>127144</v>
      </c>
      <c r="E2958" t="s">
        <v>27105</v>
      </c>
      <c r="F2958" t="s">
        <v>37</v>
      </c>
      <c r="G2958" t="s">
        <v>38</v>
      </c>
      <c r="H2958">
        <v>5.5</v>
      </c>
      <c r="I2958" t="s">
        <v>1671</v>
      </c>
      <c r="J2958" t="s">
        <v>3409</v>
      </c>
      <c r="K2958" t="s">
        <v>19711</v>
      </c>
    </row>
    <row r="2959" spans="1:12" x14ac:dyDescent="0.35">
      <c r="A2959" t="s">
        <v>6963</v>
      </c>
      <c r="B2959">
        <v>98</v>
      </c>
      <c r="C2959">
        <v>8000000</v>
      </c>
      <c r="D2959">
        <v>117190</v>
      </c>
      <c r="E2959" t="s">
        <v>27106</v>
      </c>
      <c r="F2959" t="s">
        <v>37</v>
      </c>
      <c r="G2959" t="s">
        <v>56</v>
      </c>
      <c r="H2959">
        <v>6.9</v>
      </c>
      <c r="I2959" t="s">
        <v>1325</v>
      </c>
      <c r="J2959" t="s">
        <v>1671</v>
      </c>
      <c r="K2959" t="s">
        <v>27949</v>
      </c>
    </row>
    <row r="2960" spans="1:12" x14ac:dyDescent="0.35">
      <c r="A2960" t="s">
        <v>16232</v>
      </c>
      <c r="B2960">
        <v>95</v>
      </c>
      <c r="C2960">
        <v>8000000</v>
      </c>
      <c r="D2960">
        <v>108662</v>
      </c>
      <c r="E2960" t="s">
        <v>27107</v>
      </c>
      <c r="F2960" t="s">
        <v>37</v>
      </c>
      <c r="G2960" t="s">
        <v>38</v>
      </c>
      <c r="H2960">
        <v>6</v>
      </c>
      <c r="I2960" t="s">
        <v>27949</v>
      </c>
      <c r="J2960" t="s">
        <v>6403</v>
      </c>
      <c r="K2960" t="s">
        <v>10413</v>
      </c>
    </row>
    <row r="2961" spans="1:12" x14ac:dyDescent="0.35">
      <c r="A2961" t="s">
        <v>16240</v>
      </c>
      <c r="B2961">
        <v>107</v>
      </c>
      <c r="C2961">
        <v>8000000</v>
      </c>
      <c r="D2961">
        <v>53481</v>
      </c>
      <c r="E2961" t="s">
        <v>27108</v>
      </c>
      <c r="F2961" t="s">
        <v>37</v>
      </c>
      <c r="G2961" t="s">
        <v>38</v>
      </c>
      <c r="H2961">
        <v>6.4</v>
      </c>
      <c r="I2961" t="s">
        <v>27949</v>
      </c>
      <c r="J2961" t="s">
        <v>3409</v>
      </c>
      <c r="K2961" t="s">
        <v>10413</v>
      </c>
    </row>
    <row r="2962" spans="1:12" x14ac:dyDescent="0.35">
      <c r="A2962" t="s">
        <v>16244</v>
      </c>
      <c r="B2962">
        <v>102</v>
      </c>
      <c r="C2962">
        <v>50000000</v>
      </c>
      <c r="D2962">
        <v>23106</v>
      </c>
      <c r="E2962" t="s">
        <v>27109</v>
      </c>
      <c r="F2962" t="s">
        <v>37</v>
      </c>
      <c r="G2962" t="s">
        <v>7090</v>
      </c>
      <c r="H2962">
        <v>6.6</v>
      </c>
      <c r="I2962" t="s">
        <v>1671</v>
      </c>
      <c r="J2962" t="s">
        <v>27949</v>
      </c>
      <c r="K2962" t="s">
        <v>3409</v>
      </c>
      <c r="L2962" t="s">
        <v>19711</v>
      </c>
    </row>
    <row r="2963" spans="1:12" x14ac:dyDescent="0.35">
      <c r="A2963" t="s">
        <v>16249</v>
      </c>
      <c r="B2963">
        <v>97</v>
      </c>
      <c r="C2963">
        <v>8000000</v>
      </c>
      <c r="D2963">
        <v>52961</v>
      </c>
      <c r="E2963" t="s">
        <v>27110</v>
      </c>
      <c r="F2963" t="s">
        <v>37</v>
      </c>
      <c r="G2963" t="s">
        <v>3571</v>
      </c>
      <c r="H2963">
        <v>5.3</v>
      </c>
      <c r="I2963" t="s">
        <v>3409</v>
      </c>
    </row>
    <row r="2964" spans="1:12" x14ac:dyDescent="0.35">
      <c r="A2964" t="s">
        <v>11441</v>
      </c>
      <c r="B2964">
        <v>124</v>
      </c>
      <c r="C2964">
        <v>1100000000</v>
      </c>
      <c r="D2964">
        <v>439162</v>
      </c>
      <c r="E2964" t="s">
        <v>27111</v>
      </c>
      <c r="F2964" t="s">
        <v>676</v>
      </c>
      <c r="G2964" t="s">
        <v>677</v>
      </c>
      <c r="H2964">
        <v>8.1</v>
      </c>
      <c r="I2964" t="s">
        <v>1325</v>
      </c>
      <c r="J2964" t="s">
        <v>11526</v>
      </c>
      <c r="K2964" t="s">
        <v>12332</v>
      </c>
    </row>
    <row r="2965" spans="1:12" x14ac:dyDescent="0.35">
      <c r="A2965" t="s">
        <v>16281</v>
      </c>
      <c r="B2965">
        <v>90</v>
      </c>
      <c r="C2965">
        <v>7900000</v>
      </c>
      <c r="D2965">
        <v>671240</v>
      </c>
      <c r="E2965" t="s">
        <v>27112</v>
      </c>
      <c r="F2965" t="s">
        <v>37</v>
      </c>
      <c r="G2965" t="s">
        <v>56</v>
      </c>
      <c r="H2965">
        <v>6.9</v>
      </c>
      <c r="I2965" t="s">
        <v>1671</v>
      </c>
      <c r="J2965" t="s">
        <v>3409</v>
      </c>
      <c r="K2965" t="s">
        <v>19711</v>
      </c>
    </row>
    <row r="2966" spans="1:12" x14ac:dyDescent="0.35">
      <c r="A2966" t="s">
        <v>16301</v>
      </c>
      <c r="B2966">
        <v>90</v>
      </c>
      <c r="C2966">
        <v>10000000</v>
      </c>
      <c r="D2966">
        <v>882290</v>
      </c>
      <c r="E2966" t="s">
        <v>27113</v>
      </c>
      <c r="F2966" t="s">
        <v>37</v>
      </c>
      <c r="G2966" t="s">
        <v>370</v>
      </c>
      <c r="H2966">
        <v>6.5</v>
      </c>
      <c r="I2966" t="s">
        <v>1325</v>
      </c>
      <c r="J2966" t="s">
        <v>12332</v>
      </c>
      <c r="K2966" t="s">
        <v>27948</v>
      </c>
    </row>
    <row r="2967" spans="1:12" x14ac:dyDescent="0.35">
      <c r="A2967" t="s">
        <v>6248</v>
      </c>
      <c r="B2967">
        <v>99</v>
      </c>
      <c r="C2967">
        <v>7500000</v>
      </c>
      <c r="D2967">
        <v>106593296</v>
      </c>
      <c r="E2967" t="s">
        <v>27114</v>
      </c>
      <c r="F2967" t="s">
        <v>37</v>
      </c>
      <c r="G2967" t="s">
        <v>38</v>
      </c>
      <c r="H2967">
        <v>7.4</v>
      </c>
      <c r="I2967" t="s">
        <v>1671</v>
      </c>
      <c r="J2967" t="s">
        <v>3409</v>
      </c>
      <c r="K2967" t="s">
        <v>18089</v>
      </c>
    </row>
    <row r="2968" spans="1:12" x14ac:dyDescent="0.35">
      <c r="A2968" t="s">
        <v>7785</v>
      </c>
      <c r="B2968">
        <v>115</v>
      </c>
      <c r="C2968">
        <v>7500000</v>
      </c>
      <c r="D2968">
        <v>43490057</v>
      </c>
      <c r="E2968" t="s">
        <v>27115</v>
      </c>
      <c r="F2968" t="s">
        <v>37</v>
      </c>
      <c r="G2968" t="s">
        <v>38</v>
      </c>
      <c r="H2968">
        <v>6.9</v>
      </c>
      <c r="I2968" t="s">
        <v>1671</v>
      </c>
      <c r="J2968" t="s">
        <v>3409</v>
      </c>
    </row>
    <row r="2969" spans="1:12" x14ac:dyDescent="0.35">
      <c r="A2969" t="s">
        <v>16321</v>
      </c>
      <c r="B2969">
        <v>89</v>
      </c>
      <c r="C2969">
        <v>7500000</v>
      </c>
      <c r="D2969">
        <v>32333860</v>
      </c>
      <c r="E2969" t="s">
        <v>27116</v>
      </c>
      <c r="F2969" t="s">
        <v>7241</v>
      </c>
      <c r="G2969" t="s">
        <v>3859</v>
      </c>
      <c r="H2969">
        <v>6.7</v>
      </c>
      <c r="I2969" t="s">
        <v>1325</v>
      </c>
      <c r="J2969" t="s">
        <v>1671</v>
      </c>
    </row>
    <row r="2970" spans="1:12" x14ac:dyDescent="0.35">
      <c r="A2970" t="s">
        <v>8186</v>
      </c>
      <c r="B2970">
        <v>92</v>
      </c>
      <c r="C2970">
        <v>6500000</v>
      </c>
      <c r="D2970">
        <v>24792061</v>
      </c>
      <c r="E2970" t="s">
        <v>27117</v>
      </c>
      <c r="F2970" t="s">
        <v>37</v>
      </c>
      <c r="G2970" t="s">
        <v>38</v>
      </c>
      <c r="H2970">
        <v>7.6</v>
      </c>
      <c r="I2970" t="s">
        <v>1671</v>
      </c>
      <c r="J2970" t="s">
        <v>3409</v>
      </c>
    </row>
    <row r="2971" spans="1:12" x14ac:dyDescent="0.35">
      <c r="A2971" t="s">
        <v>16339</v>
      </c>
      <c r="B2971">
        <v>94</v>
      </c>
      <c r="C2971">
        <v>10000000</v>
      </c>
      <c r="D2971">
        <v>17544812</v>
      </c>
      <c r="E2971" t="s">
        <v>27118</v>
      </c>
      <c r="F2971" t="s">
        <v>37</v>
      </c>
      <c r="G2971" t="s">
        <v>38</v>
      </c>
      <c r="H2971">
        <v>5.4</v>
      </c>
      <c r="I2971" t="s">
        <v>6403</v>
      </c>
    </row>
    <row r="2972" spans="1:12" x14ac:dyDescent="0.35">
      <c r="A2972" t="s">
        <v>13017</v>
      </c>
      <c r="B2972">
        <v>100</v>
      </c>
      <c r="C2972">
        <v>4500000</v>
      </c>
      <c r="D2972">
        <v>12574715</v>
      </c>
      <c r="E2972" t="s">
        <v>27119</v>
      </c>
      <c r="F2972" t="s">
        <v>37</v>
      </c>
      <c r="G2972" t="s">
        <v>56</v>
      </c>
      <c r="H2972">
        <v>7.3</v>
      </c>
      <c r="I2972" t="s">
        <v>3409</v>
      </c>
    </row>
    <row r="2973" spans="1:12" x14ac:dyDescent="0.35">
      <c r="A2973" t="s">
        <v>16351</v>
      </c>
      <c r="B2973">
        <v>109</v>
      </c>
      <c r="C2973">
        <v>7500000</v>
      </c>
      <c r="D2973">
        <v>5100000</v>
      </c>
      <c r="E2973" t="s">
        <v>27120</v>
      </c>
      <c r="F2973" t="s">
        <v>37</v>
      </c>
      <c r="G2973" t="s">
        <v>56</v>
      </c>
      <c r="H2973">
        <v>6</v>
      </c>
      <c r="I2973" t="s">
        <v>1671</v>
      </c>
      <c r="J2973" t="s">
        <v>3409</v>
      </c>
      <c r="K2973" t="s">
        <v>19711</v>
      </c>
    </row>
    <row r="2974" spans="1:12" x14ac:dyDescent="0.35">
      <c r="A2974" t="s">
        <v>9521</v>
      </c>
      <c r="B2974">
        <v>105</v>
      </c>
      <c r="C2974">
        <v>7500000</v>
      </c>
      <c r="D2974">
        <v>10460089</v>
      </c>
      <c r="E2974" t="s">
        <v>27121</v>
      </c>
      <c r="F2974" t="s">
        <v>37</v>
      </c>
      <c r="G2974" t="s">
        <v>38</v>
      </c>
      <c r="H2974">
        <v>7.2</v>
      </c>
      <c r="I2974" t="s">
        <v>27949</v>
      </c>
      <c r="J2974" t="s">
        <v>3409</v>
      </c>
      <c r="K2974" t="s">
        <v>27947</v>
      </c>
      <c r="L2974" t="s">
        <v>10413</v>
      </c>
    </row>
    <row r="2975" spans="1:12" x14ac:dyDescent="0.35">
      <c r="A2975" t="s">
        <v>8640</v>
      </c>
      <c r="B2975">
        <v>102</v>
      </c>
      <c r="C2975">
        <v>7500000</v>
      </c>
      <c r="D2975">
        <v>4239767</v>
      </c>
      <c r="E2975" t="s">
        <v>27122</v>
      </c>
      <c r="F2975" t="s">
        <v>37</v>
      </c>
      <c r="G2975" t="s">
        <v>268</v>
      </c>
      <c r="H2975">
        <v>6</v>
      </c>
      <c r="I2975" t="s">
        <v>1671</v>
      </c>
      <c r="J2975" t="s">
        <v>3409</v>
      </c>
      <c r="K2975" t="s">
        <v>19711</v>
      </c>
      <c r="L2975" t="s">
        <v>27948</v>
      </c>
    </row>
    <row r="2976" spans="1:12" x14ac:dyDescent="0.35">
      <c r="A2976" t="s">
        <v>16363</v>
      </c>
      <c r="B2976">
        <v>97</v>
      </c>
      <c r="C2976">
        <v>7500000</v>
      </c>
      <c r="D2976">
        <v>4131640</v>
      </c>
      <c r="E2976" t="s">
        <v>27123</v>
      </c>
      <c r="F2976" t="s">
        <v>37</v>
      </c>
      <c r="G2976" t="s">
        <v>38</v>
      </c>
      <c r="H2976">
        <v>3.1</v>
      </c>
      <c r="I2976" t="s">
        <v>1671</v>
      </c>
      <c r="J2976" t="s">
        <v>27949</v>
      </c>
    </row>
    <row r="2977" spans="1:13" x14ac:dyDescent="0.35">
      <c r="A2977" t="s">
        <v>16368</v>
      </c>
      <c r="B2977">
        <v>118</v>
      </c>
      <c r="C2977">
        <v>7500000</v>
      </c>
      <c r="D2977">
        <v>3347439</v>
      </c>
      <c r="E2977" t="s">
        <v>27124</v>
      </c>
      <c r="F2977" t="s">
        <v>37</v>
      </c>
      <c r="G2977" t="s">
        <v>38</v>
      </c>
      <c r="H2977">
        <v>6.9</v>
      </c>
      <c r="I2977" t="s">
        <v>3409</v>
      </c>
      <c r="J2977" t="s">
        <v>19711</v>
      </c>
    </row>
    <row r="2978" spans="1:13" x14ac:dyDescent="0.35">
      <c r="A2978" t="s">
        <v>14061</v>
      </c>
      <c r="B2978">
        <v>92</v>
      </c>
      <c r="C2978">
        <v>8000000</v>
      </c>
      <c r="D2978">
        <v>10814185</v>
      </c>
      <c r="E2978" t="s">
        <v>27125</v>
      </c>
      <c r="F2978" t="s">
        <v>37</v>
      </c>
      <c r="G2978" t="s">
        <v>38</v>
      </c>
      <c r="H2978">
        <v>6.2</v>
      </c>
      <c r="I2978" t="s">
        <v>1671</v>
      </c>
      <c r="J2978" t="s">
        <v>27949</v>
      </c>
      <c r="K2978" t="s">
        <v>19711</v>
      </c>
    </row>
    <row r="2979" spans="1:13" x14ac:dyDescent="0.35">
      <c r="A2979" t="s">
        <v>16379</v>
      </c>
      <c r="B2979">
        <v>103</v>
      </c>
      <c r="C2979">
        <v>50000000</v>
      </c>
      <c r="D2979">
        <v>206400</v>
      </c>
      <c r="E2979" t="s">
        <v>27126</v>
      </c>
      <c r="F2979" t="s">
        <v>1464</v>
      </c>
      <c r="G2979" t="s">
        <v>1465</v>
      </c>
      <c r="H2979">
        <v>6.9</v>
      </c>
      <c r="I2979" t="s">
        <v>1671</v>
      </c>
      <c r="J2979" t="s">
        <v>27949</v>
      </c>
      <c r="K2979" t="s">
        <v>3409</v>
      </c>
      <c r="L2979" t="s">
        <v>19711</v>
      </c>
      <c r="M2979" t="s">
        <v>10413</v>
      </c>
    </row>
    <row r="2980" spans="1:13" x14ac:dyDescent="0.35">
      <c r="A2980" t="s">
        <v>9430</v>
      </c>
      <c r="B2980">
        <v>93</v>
      </c>
      <c r="C2980">
        <v>7500000</v>
      </c>
      <c r="D2980">
        <v>197148</v>
      </c>
      <c r="E2980" t="s">
        <v>27127</v>
      </c>
      <c r="F2980" t="s">
        <v>37</v>
      </c>
      <c r="G2980" t="s">
        <v>56</v>
      </c>
      <c r="H2980">
        <v>6.3</v>
      </c>
      <c r="I2980" t="s">
        <v>3409</v>
      </c>
      <c r="J2980" t="s">
        <v>19711</v>
      </c>
      <c r="K2980" t="s">
        <v>12332</v>
      </c>
      <c r="L2980" t="s">
        <v>10413</v>
      </c>
    </row>
    <row r="2981" spans="1:13" x14ac:dyDescent="0.35">
      <c r="A2981" t="s">
        <v>16392</v>
      </c>
      <c r="B2981">
        <v>113</v>
      </c>
      <c r="C2981">
        <v>8000000</v>
      </c>
      <c r="D2981">
        <v>3014541</v>
      </c>
      <c r="E2981" t="s">
        <v>27128</v>
      </c>
      <c r="F2981" t="s">
        <v>37</v>
      </c>
      <c r="G2981" t="s">
        <v>56</v>
      </c>
      <c r="H2981">
        <v>6.7</v>
      </c>
      <c r="I2981" t="s">
        <v>3409</v>
      </c>
    </row>
    <row r="2982" spans="1:13" x14ac:dyDescent="0.35">
      <c r="A2982" t="s">
        <v>16403</v>
      </c>
      <c r="B2982">
        <v>153</v>
      </c>
      <c r="C2982">
        <v>6000000</v>
      </c>
      <c r="D2982">
        <v>872643</v>
      </c>
      <c r="E2982" t="s">
        <v>27129</v>
      </c>
      <c r="F2982" t="s">
        <v>5611</v>
      </c>
      <c r="G2982" t="s">
        <v>38</v>
      </c>
      <c r="H2982">
        <v>5.4</v>
      </c>
      <c r="I2982" t="s">
        <v>1671</v>
      </c>
      <c r="J2982" t="s">
        <v>18089</v>
      </c>
      <c r="K2982" t="s">
        <v>19711</v>
      </c>
    </row>
    <row r="2983" spans="1:13" x14ac:dyDescent="0.35">
      <c r="A2983" t="s">
        <v>16410</v>
      </c>
      <c r="B2983">
        <v>89</v>
      </c>
      <c r="C2983">
        <v>7300000</v>
      </c>
      <c r="D2983">
        <v>4443403</v>
      </c>
      <c r="E2983" t="s">
        <v>27130</v>
      </c>
      <c r="F2983" t="s">
        <v>1464</v>
      </c>
      <c r="G2983" t="s">
        <v>1465</v>
      </c>
      <c r="H2983">
        <v>8</v>
      </c>
      <c r="I2983" t="s">
        <v>11526</v>
      </c>
      <c r="J2983" t="s">
        <v>13307</v>
      </c>
      <c r="K2983" t="s">
        <v>3409</v>
      </c>
      <c r="L2983" t="s">
        <v>25958</v>
      </c>
    </row>
    <row r="2984" spans="1:13" x14ac:dyDescent="0.35">
      <c r="A2984" t="s">
        <v>12849</v>
      </c>
      <c r="B2984">
        <v>118</v>
      </c>
      <c r="C2984">
        <v>7000000</v>
      </c>
      <c r="D2984">
        <v>1330827</v>
      </c>
      <c r="E2984" t="s">
        <v>27131</v>
      </c>
      <c r="F2984" t="s">
        <v>37</v>
      </c>
      <c r="G2984" t="s">
        <v>1465</v>
      </c>
      <c r="H2984">
        <v>7</v>
      </c>
      <c r="I2984" t="s">
        <v>6403</v>
      </c>
      <c r="J2984" t="s">
        <v>10413</v>
      </c>
    </row>
    <row r="2985" spans="1:13" x14ac:dyDescent="0.35">
      <c r="A2985" t="s">
        <v>16431</v>
      </c>
      <c r="B2985">
        <v>97</v>
      </c>
      <c r="C2985">
        <v>7300000</v>
      </c>
      <c r="D2985">
        <v>1818681</v>
      </c>
      <c r="E2985" t="s">
        <v>27132</v>
      </c>
      <c r="F2985" t="s">
        <v>37</v>
      </c>
      <c r="G2985" t="s">
        <v>56</v>
      </c>
      <c r="H2985">
        <v>7.2</v>
      </c>
      <c r="I2985" t="s">
        <v>1325</v>
      </c>
      <c r="J2985" t="s">
        <v>27949</v>
      </c>
      <c r="K2985" t="s">
        <v>3409</v>
      </c>
      <c r="L2985" t="s">
        <v>10413</v>
      </c>
    </row>
    <row r="2986" spans="1:13" x14ac:dyDescent="0.35">
      <c r="A2986" t="s">
        <v>16435</v>
      </c>
      <c r="B2986">
        <v>100</v>
      </c>
      <c r="C2986">
        <v>7500000</v>
      </c>
      <c r="D2986">
        <v>12610552</v>
      </c>
      <c r="E2986" t="s">
        <v>27133</v>
      </c>
      <c r="F2986" t="s">
        <v>37</v>
      </c>
      <c r="G2986" t="s">
        <v>38</v>
      </c>
      <c r="H2986">
        <v>3.5</v>
      </c>
      <c r="I2986" t="s">
        <v>1325</v>
      </c>
      <c r="J2986" t="s">
        <v>953</v>
      </c>
      <c r="K2986" t="s">
        <v>1266</v>
      </c>
      <c r="L2986" t="s">
        <v>12332</v>
      </c>
      <c r="M2986" t="s">
        <v>10413</v>
      </c>
    </row>
    <row r="2987" spans="1:13" x14ac:dyDescent="0.35">
      <c r="A2987" t="s">
        <v>8186</v>
      </c>
      <c r="B2987">
        <v>96</v>
      </c>
      <c r="C2987">
        <v>7500000</v>
      </c>
      <c r="D2987">
        <v>143492840</v>
      </c>
      <c r="E2987" t="s">
        <v>27134</v>
      </c>
      <c r="F2987" t="s">
        <v>37</v>
      </c>
      <c r="G2987" t="s">
        <v>38</v>
      </c>
      <c r="H2987">
        <v>7.5</v>
      </c>
      <c r="I2987" t="s">
        <v>1671</v>
      </c>
      <c r="J2987" t="s">
        <v>3409</v>
      </c>
      <c r="K2987" t="s">
        <v>19711</v>
      </c>
    </row>
    <row r="2988" spans="1:13" x14ac:dyDescent="0.35">
      <c r="A2988" t="s">
        <v>16450</v>
      </c>
      <c r="B2988">
        <v>120</v>
      </c>
      <c r="C2988">
        <v>7200000</v>
      </c>
      <c r="D2988">
        <v>43800000</v>
      </c>
      <c r="E2988" t="s">
        <v>27135</v>
      </c>
      <c r="F2988" t="s">
        <v>37</v>
      </c>
      <c r="G2988" t="s">
        <v>56</v>
      </c>
      <c r="H2988">
        <v>6.7</v>
      </c>
      <c r="I2988" t="s">
        <v>1325</v>
      </c>
      <c r="J2988" t="s">
        <v>953</v>
      </c>
      <c r="K2988" t="s">
        <v>10413</v>
      </c>
    </row>
    <row r="2989" spans="1:13" x14ac:dyDescent="0.35">
      <c r="A2989" t="s">
        <v>4850</v>
      </c>
      <c r="B2989">
        <v>175</v>
      </c>
      <c r="C2989">
        <v>6000000</v>
      </c>
      <c r="D2989">
        <v>134821952</v>
      </c>
      <c r="E2989" t="s">
        <v>27136</v>
      </c>
      <c r="F2989" t="s">
        <v>37</v>
      </c>
      <c r="G2989" t="s">
        <v>38</v>
      </c>
      <c r="H2989">
        <v>9.1999999999999993</v>
      </c>
      <c r="I2989" t="s">
        <v>27949</v>
      </c>
      <c r="J2989" t="s">
        <v>3409</v>
      </c>
    </row>
    <row r="2990" spans="1:13" x14ac:dyDescent="0.35">
      <c r="A2990" t="s">
        <v>5175</v>
      </c>
      <c r="B2990">
        <v>95</v>
      </c>
      <c r="C2990">
        <v>4000000</v>
      </c>
      <c r="D2990">
        <v>94900000</v>
      </c>
      <c r="E2990" t="s">
        <v>27137</v>
      </c>
      <c r="F2990" t="s">
        <v>37</v>
      </c>
      <c r="G2990" t="s">
        <v>38</v>
      </c>
      <c r="H2990">
        <v>6.1</v>
      </c>
      <c r="I2990" t="s">
        <v>3409</v>
      </c>
      <c r="J2990" t="s">
        <v>17378</v>
      </c>
      <c r="K2990" t="s">
        <v>19711</v>
      </c>
    </row>
    <row r="2991" spans="1:13" x14ac:dyDescent="0.35">
      <c r="A2991" t="s">
        <v>180</v>
      </c>
      <c r="B2991">
        <v>95</v>
      </c>
      <c r="C2991">
        <v>7500000</v>
      </c>
      <c r="D2991">
        <v>32391374</v>
      </c>
      <c r="E2991" t="s">
        <v>27138</v>
      </c>
      <c r="F2991" t="s">
        <v>37</v>
      </c>
      <c r="G2991" t="s">
        <v>38</v>
      </c>
      <c r="H2991">
        <v>7.7</v>
      </c>
      <c r="I2991" t="s">
        <v>1671</v>
      </c>
      <c r="J2991" t="s">
        <v>3409</v>
      </c>
      <c r="K2991" t="s">
        <v>19711</v>
      </c>
    </row>
    <row r="2992" spans="1:13" x14ac:dyDescent="0.35">
      <c r="A2992" t="s">
        <v>14295</v>
      </c>
      <c r="B2992">
        <v>121</v>
      </c>
      <c r="C2992">
        <v>7000000</v>
      </c>
      <c r="D2992">
        <v>40158000</v>
      </c>
      <c r="E2992" t="s">
        <v>27139</v>
      </c>
      <c r="F2992" t="s">
        <v>37</v>
      </c>
      <c r="G2992" t="s">
        <v>179</v>
      </c>
      <c r="H2992">
        <v>7.6</v>
      </c>
      <c r="I2992" t="s">
        <v>3409</v>
      </c>
      <c r="J2992" t="s">
        <v>17378</v>
      </c>
      <c r="K2992" t="s">
        <v>19711</v>
      </c>
    </row>
    <row r="2993" spans="1:12" x14ac:dyDescent="0.35">
      <c r="A2993" t="s">
        <v>1526</v>
      </c>
      <c r="B2993">
        <v>110</v>
      </c>
      <c r="C2993">
        <v>7000000</v>
      </c>
      <c r="D2993">
        <v>113709992</v>
      </c>
      <c r="E2993" t="s">
        <v>27140</v>
      </c>
      <c r="F2993" t="s">
        <v>37</v>
      </c>
      <c r="G2993" t="s">
        <v>38</v>
      </c>
      <c r="H2993">
        <v>6.1</v>
      </c>
      <c r="I2993" t="s">
        <v>1671</v>
      </c>
      <c r="J2993" t="s">
        <v>3409</v>
      </c>
    </row>
    <row r="2994" spans="1:12" x14ac:dyDescent="0.35">
      <c r="A2994" t="s">
        <v>876</v>
      </c>
      <c r="B2994">
        <v>96</v>
      </c>
      <c r="C2994">
        <v>11000000</v>
      </c>
      <c r="D2994">
        <v>32131483</v>
      </c>
      <c r="E2994" t="s">
        <v>27141</v>
      </c>
      <c r="F2994" t="s">
        <v>37</v>
      </c>
      <c r="G2994" t="s">
        <v>38</v>
      </c>
      <c r="H2994">
        <v>4.9000000000000004</v>
      </c>
      <c r="I2994" t="s">
        <v>6403</v>
      </c>
      <c r="J2994" t="s">
        <v>27947</v>
      </c>
      <c r="K2994" t="s">
        <v>10413</v>
      </c>
    </row>
    <row r="2995" spans="1:12" x14ac:dyDescent="0.35">
      <c r="A2995" t="s">
        <v>16450</v>
      </c>
      <c r="B2995">
        <v>121</v>
      </c>
      <c r="C2995">
        <v>7000000</v>
      </c>
      <c r="D2995">
        <v>35400000</v>
      </c>
      <c r="E2995" t="s">
        <v>27142</v>
      </c>
      <c r="F2995" t="s">
        <v>37</v>
      </c>
      <c r="G2995" t="s">
        <v>56</v>
      </c>
      <c r="H2995">
        <v>6.8</v>
      </c>
      <c r="I2995" t="s">
        <v>1325</v>
      </c>
      <c r="J2995" t="s">
        <v>953</v>
      </c>
      <c r="K2995" t="s">
        <v>10413</v>
      </c>
    </row>
    <row r="2996" spans="1:12" x14ac:dyDescent="0.35">
      <c r="A2996" t="s">
        <v>4053</v>
      </c>
      <c r="B2996">
        <v>95</v>
      </c>
      <c r="C2996">
        <v>5000000</v>
      </c>
      <c r="D2996">
        <v>34099640</v>
      </c>
      <c r="E2996" t="s">
        <v>27143</v>
      </c>
      <c r="F2996" t="s">
        <v>37</v>
      </c>
      <c r="G2996" t="s">
        <v>38</v>
      </c>
      <c r="H2996">
        <v>7</v>
      </c>
      <c r="I2996" t="s">
        <v>3409</v>
      </c>
      <c r="J2996" t="s">
        <v>18089</v>
      </c>
      <c r="K2996" t="s">
        <v>27948</v>
      </c>
    </row>
    <row r="2997" spans="1:12" x14ac:dyDescent="0.35">
      <c r="A2997" t="s">
        <v>14946</v>
      </c>
      <c r="B2997">
        <v>112</v>
      </c>
      <c r="C2997">
        <v>6600000</v>
      </c>
      <c r="D2997">
        <v>37295394</v>
      </c>
      <c r="E2997" t="s">
        <v>27144</v>
      </c>
      <c r="F2997" t="s">
        <v>37</v>
      </c>
      <c r="G2997" t="s">
        <v>38</v>
      </c>
      <c r="H2997">
        <v>5.7</v>
      </c>
      <c r="I2997" t="s">
        <v>1671</v>
      </c>
      <c r="J2997" t="s">
        <v>3409</v>
      </c>
    </row>
    <row r="2998" spans="1:12" x14ac:dyDescent="0.35">
      <c r="A2998" t="s">
        <v>3401</v>
      </c>
      <c r="B2998">
        <v>93</v>
      </c>
      <c r="C2998">
        <v>7500000</v>
      </c>
      <c r="D2998">
        <v>31501218</v>
      </c>
      <c r="E2998" t="s">
        <v>27145</v>
      </c>
      <c r="F2998" t="s">
        <v>37</v>
      </c>
      <c r="G2998" t="s">
        <v>38</v>
      </c>
      <c r="H2998">
        <v>7.5</v>
      </c>
      <c r="I2998" t="s">
        <v>13307</v>
      </c>
      <c r="J2998" t="s">
        <v>3409</v>
      </c>
      <c r="K2998" t="s">
        <v>22704</v>
      </c>
    </row>
    <row r="2999" spans="1:12" x14ac:dyDescent="0.35">
      <c r="A2999" t="s">
        <v>5121</v>
      </c>
      <c r="B2999">
        <v>110</v>
      </c>
      <c r="C2999">
        <v>7000000</v>
      </c>
      <c r="D2999">
        <v>28747570</v>
      </c>
      <c r="E2999" t="s">
        <v>27146</v>
      </c>
      <c r="F2999" t="s">
        <v>37</v>
      </c>
      <c r="G2999" t="s">
        <v>268</v>
      </c>
      <c r="H2999">
        <v>7.4</v>
      </c>
      <c r="I2999" t="s">
        <v>13307</v>
      </c>
      <c r="J2999" t="s">
        <v>27949</v>
      </c>
      <c r="K2999" t="s">
        <v>3409</v>
      </c>
    </row>
    <row r="3000" spans="1:12" x14ac:dyDescent="0.35">
      <c r="A3000" t="s">
        <v>4903</v>
      </c>
      <c r="B3000">
        <v>104</v>
      </c>
      <c r="C3000">
        <v>7000000</v>
      </c>
      <c r="D3000">
        <v>25625110</v>
      </c>
      <c r="E3000" t="s">
        <v>27147</v>
      </c>
      <c r="F3000" t="s">
        <v>37</v>
      </c>
      <c r="G3000" t="s">
        <v>38</v>
      </c>
      <c r="H3000">
        <v>7.2</v>
      </c>
      <c r="I3000" t="s">
        <v>1325</v>
      </c>
      <c r="J3000" t="s">
        <v>27949</v>
      </c>
      <c r="K3000" t="s">
        <v>10413</v>
      </c>
    </row>
    <row r="3001" spans="1:12" x14ac:dyDescent="0.35">
      <c r="A3001" t="s">
        <v>16510</v>
      </c>
      <c r="B3001">
        <v>119</v>
      </c>
      <c r="C3001">
        <v>9000000</v>
      </c>
      <c r="D3001">
        <v>25000000</v>
      </c>
      <c r="E3001" t="s">
        <v>27148</v>
      </c>
      <c r="F3001" t="s">
        <v>37</v>
      </c>
      <c r="G3001" t="s">
        <v>38</v>
      </c>
      <c r="H3001">
        <v>6.8</v>
      </c>
      <c r="I3001" t="s">
        <v>1325</v>
      </c>
      <c r="J3001" t="s">
        <v>953</v>
      </c>
      <c r="K3001" t="s">
        <v>12332</v>
      </c>
    </row>
    <row r="3002" spans="1:12" x14ac:dyDescent="0.35">
      <c r="A3002" t="s">
        <v>16450</v>
      </c>
      <c r="B3002">
        <v>125</v>
      </c>
      <c r="C3002">
        <v>13000000</v>
      </c>
      <c r="D3002">
        <v>21000000</v>
      </c>
      <c r="E3002" t="s">
        <v>27149</v>
      </c>
      <c r="F3002" t="s">
        <v>37</v>
      </c>
      <c r="G3002" t="s">
        <v>56</v>
      </c>
      <c r="H3002">
        <v>6.8</v>
      </c>
      <c r="I3002" t="s">
        <v>1325</v>
      </c>
      <c r="J3002" t="s">
        <v>953</v>
      </c>
      <c r="K3002" t="s">
        <v>10413</v>
      </c>
    </row>
    <row r="3003" spans="1:12" x14ac:dyDescent="0.35">
      <c r="A3003" t="s">
        <v>9940</v>
      </c>
      <c r="B3003">
        <v>96</v>
      </c>
      <c r="C3003">
        <v>7000000</v>
      </c>
      <c r="D3003">
        <v>20257000</v>
      </c>
      <c r="E3003" t="s">
        <v>27150</v>
      </c>
      <c r="F3003" t="s">
        <v>37</v>
      </c>
      <c r="G3003" t="s">
        <v>38</v>
      </c>
      <c r="H3003">
        <v>5.2</v>
      </c>
      <c r="I3003" t="s">
        <v>1325</v>
      </c>
      <c r="J3003" t="s">
        <v>1671</v>
      </c>
      <c r="K3003" t="s">
        <v>27949</v>
      </c>
      <c r="L3003" t="s">
        <v>10413</v>
      </c>
    </row>
    <row r="3004" spans="1:12" x14ac:dyDescent="0.35">
      <c r="A3004" t="s">
        <v>7875</v>
      </c>
      <c r="B3004">
        <v>100</v>
      </c>
      <c r="C3004">
        <v>3500000</v>
      </c>
      <c r="D3004">
        <v>26005908</v>
      </c>
      <c r="E3004" t="s">
        <v>27151</v>
      </c>
      <c r="F3004" t="s">
        <v>37</v>
      </c>
      <c r="G3004" t="s">
        <v>56</v>
      </c>
      <c r="H3004">
        <v>7.2</v>
      </c>
      <c r="I3004" t="s">
        <v>953</v>
      </c>
      <c r="J3004" t="s">
        <v>6403</v>
      </c>
      <c r="K3004" t="s">
        <v>10413</v>
      </c>
    </row>
    <row r="3005" spans="1:12" x14ac:dyDescent="0.35">
      <c r="A3005" t="s">
        <v>16533</v>
      </c>
      <c r="B3005">
        <v>89</v>
      </c>
      <c r="C3005">
        <v>7000000</v>
      </c>
      <c r="D3005">
        <v>15818967</v>
      </c>
      <c r="E3005" t="s">
        <v>27152</v>
      </c>
      <c r="F3005" t="s">
        <v>37</v>
      </c>
      <c r="G3005" t="s">
        <v>38</v>
      </c>
      <c r="H3005">
        <v>4</v>
      </c>
      <c r="I3005" t="s">
        <v>6403</v>
      </c>
      <c r="J3005" t="s">
        <v>27947</v>
      </c>
    </row>
    <row r="3006" spans="1:12" x14ac:dyDescent="0.35">
      <c r="A3006" t="s">
        <v>4166</v>
      </c>
      <c r="B3006">
        <v>92</v>
      </c>
      <c r="C3006">
        <v>7000000</v>
      </c>
      <c r="D3006">
        <v>14891000</v>
      </c>
      <c r="E3006" t="s">
        <v>27153</v>
      </c>
      <c r="F3006" t="s">
        <v>37</v>
      </c>
      <c r="G3006" t="s">
        <v>38</v>
      </c>
      <c r="H3006">
        <v>6.8</v>
      </c>
      <c r="I3006" t="s">
        <v>1671</v>
      </c>
    </row>
    <row r="3007" spans="1:12" x14ac:dyDescent="0.35">
      <c r="A3007" t="s">
        <v>12822</v>
      </c>
      <c r="B3007">
        <v>109</v>
      </c>
      <c r="C3007">
        <v>7000000</v>
      </c>
      <c r="D3007">
        <v>16901126</v>
      </c>
      <c r="E3007" t="s">
        <v>27154</v>
      </c>
      <c r="F3007" t="s">
        <v>37</v>
      </c>
      <c r="G3007" t="s">
        <v>38</v>
      </c>
      <c r="H3007">
        <v>6.9</v>
      </c>
      <c r="I3007" t="s">
        <v>27949</v>
      </c>
      <c r="J3007" t="s">
        <v>6403</v>
      </c>
    </row>
    <row r="3008" spans="1:12" x14ac:dyDescent="0.35">
      <c r="A3008" t="s">
        <v>13454</v>
      </c>
      <c r="B3008">
        <v>103</v>
      </c>
      <c r="C3008">
        <v>7000000</v>
      </c>
      <c r="D3008">
        <v>17474107</v>
      </c>
      <c r="E3008" t="s">
        <v>27155</v>
      </c>
      <c r="F3008" t="s">
        <v>37</v>
      </c>
      <c r="G3008" t="s">
        <v>38</v>
      </c>
      <c r="H3008">
        <v>7.3</v>
      </c>
      <c r="I3008" t="s">
        <v>1671</v>
      </c>
      <c r="J3008" t="s">
        <v>27949</v>
      </c>
      <c r="K3008" t="s">
        <v>3409</v>
      </c>
    </row>
    <row r="3009" spans="1:13" x14ac:dyDescent="0.35">
      <c r="A3009" t="s">
        <v>7484</v>
      </c>
      <c r="B3009">
        <v>95</v>
      </c>
      <c r="C3009">
        <v>7000000</v>
      </c>
      <c r="D3009">
        <v>14003141</v>
      </c>
      <c r="E3009" t="s">
        <v>27156</v>
      </c>
      <c r="F3009" t="s">
        <v>37</v>
      </c>
      <c r="G3009" t="s">
        <v>38</v>
      </c>
      <c r="H3009">
        <v>6.1</v>
      </c>
      <c r="I3009" t="s">
        <v>27949</v>
      </c>
      <c r="J3009" t="s">
        <v>3409</v>
      </c>
      <c r="K3009" t="s">
        <v>10413</v>
      </c>
    </row>
    <row r="3010" spans="1:13" x14ac:dyDescent="0.35">
      <c r="A3010" t="s">
        <v>12822</v>
      </c>
      <c r="B3010">
        <v>105</v>
      </c>
      <c r="C3010">
        <v>7000000</v>
      </c>
      <c r="D3010">
        <v>12583510</v>
      </c>
      <c r="E3010" t="s">
        <v>27157</v>
      </c>
      <c r="F3010" t="s">
        <v>37</v>
      </c>
      <c r="G3010" t="s">
        <v>38</v>
      </c>
      <c r="H3010">
        <v>6</v>
      </c>
      <c r="I3010" t="s">
        <v>6403</v>
      </c>
    </row>
    <row r="3011" spans="1:13" x14ac:dyDescent="0.35">
      <c r="A3011" t="s">
        <v>7113</v>
      </c>
      <c r="B3011">
        <v>106</v>
      </c>
      <c r="C3011">
        <v>7000000</v>
      </c>
      <c r="D3011">
        <v>9190525</v>
      </c>
      <c r="E3011" t="s">
        <v>27158</v>
      </c>
      <c r="F3011" t="s">
        <v>37</v>
      </c>
      <c r="G3011" t="s">
        <v>38</v>
      </c>
      <c r="H3011">
        <v>7</v>
      </c>
      <c r="I3011" t="s">
        <v>1671</v>
      </c>
      <c r="J3011" t="s">
        <v>3409</v>
      </c>
    </row>
    <row r="3012" spans="1:13" x14ac:dyDescent="0.35">
      <c r="A3012" t="s">
        <v>16575</v>
      </c>
      <c r="B3012">
        <v>100</v>
      </c>
      <c r="C3012">
        <v>7500000</v>
      </c>
      <c r="D3012">
        <v>9176553</v>
      </c>
      <c r="E3012" t="s">
        <v>27159</v>
      </c>
      <c r="F3012" t="s">
        <v>37</v>
      </c>
      <c r="G3012" t="s">
        <v>38</v>
      </c>
      <c r="H3012">
        <v>7.1</v>
      </c>
      <c r="I3012" t="s">
        <v>3409</v>
      </c>
      <c r="J3012" t="s">
        <v>27947</v>
      </c>
    </row>
    <row r="3013" spans="1:13" x14ac:dyDescent="0.35">
      <c r="A3013" t="s">
        <v>7064</v>
      </c>
      <c r="B3013">
        <v>103</v>
      </c>
      <c r="C3013">
        <v>7000000</v>
      </c>
      <c r="D3013">
        <v>9094451</v>
      </c>
      <c r="E3013" t="s">
        <v>27160</v>
      </c>
      <c r="F3013" t="s">
        <v>37</v>
      </c>
      <c r="G3013" t="s">
        <v>38</v>
      </c>
      <c r="H3013">
        <v>6.2</v>
      </c>
      <c r="I3013" t="s">
        <v>1325</v>
      </c>
      <c r="J3013" t="s">
        <v>1266</v>
      </c>
      <c r="K3013" t="s">
        <v>6403</v>
      </c>
      <c r="L3013" t="s">
        <v>10413</v>
      </c>
    </row>
    <row r="3014" spans="1:13" x14ac:dyDescent="0.35">
      <c r="A3014" t="s">
        <v>12876</v>
      </c>
      <c r="B3014">
        <v>116</v>
      </c>
      <c r="C3014">
        <v>7000000</v>
      </c>
      <c r="D3014">
        <v>14612840</v>
      </c>
      <c r="E3014" t="s">
        <v>27161</v>
      </c>
      <c r="F3014" t="s">
        <v>37</v>
      </c>
      <c r="G3014" t="s">
        <v>38</v>
      </c>
      <c r="H3014">
        <v>6.9</v>
      </c>
      <c r="I3014" t="s">
        <v>3409</v>
      </c>
      <c r="J3014" t="s">
        <v>17378</v>
      </c>
    </row>
    <row r="3015" spans="1:13" x14ac:dyDescent="0.35">
      <c r="A3015" t="s">
        <v>16586</v>
      </c>
      <c r="B3015">
        <v>99</v>
      </c>
      <c r="C3015">
        <v>7000000</v>
      </c>
      <c r="D3015">
        <v>9166863</v>
      </c>
      <c r="E3015" t="s">
        <v>27162</v>
      </c>
      <c r="F3015" t="s">
        <v>37</v>
      </c>
      <c r="G3015" t="s">
        <v>38</v>
      </c>
      <c r="H3015">
        <v>7.6</v>
      </c>
      <c r="I3015" t="s">
        <v>3409</v>
      </c>
      <c r="J3015" t="s">
        <v>19711</v>
      </c>
    </row>
    <row r="3016" spans="1:13" x14ac:dyDescent="0.35">
      <c r="A3016" t="s">
        <v>487</v>
      </c>
      <c r="B3016">
        <v>164</v>
      </c>
      <c r="C3016">
        <v>7000000</v>
      </c>
      <c r="D3016">
        <v>8373585</v>
      </c>
      <c r="E3016" t="s">
        <v>27163</v>
      </c>
      <c r="F3016" t="s">
        <v>37</v>
      </c>
      <c r="G3016" t="s">
        <v>38</v>
      </c>
      <c r="H3016">
        <v>7.6</v>
      </c>
      <c r="I3016" t="s">
        <v>3409</v>
      </c>
    </row>
    <row r="3017" spans="1:13" x14ac:dyDescent="0.35">
      <c r="A3017" t="s">
        <v>16202</v>
      </c>
      <c r="B3017">
        <v>96</v>
      </c>
      <c r="C3017">
        <v>7000000</v>
      </c>
      <c r="D3017">
        <v>7292175</v>
      </c>
      <c r="E3017" t="s">
        <v>27164</v>
      </c>
      <c r="F3017" t="s">
        <v>37</v>
      </c>
      <c r="G3017" t="s">
        <v>38</v>
      </c>
      <c r="H3017">
        <v>6.4</v>
      </c>
      <c r="I3017" t="s">
        <v>1671</v>
      </c>
      <c r="J3017" t="s">
        <v>3409</v>
      </c>
      <c r="K3017" t="s">
        <v>19711</v>
      </c>
    </row>
    <row r="3018" spans="1:13" x14ac:dyDescent="0.35">
      <c r="A3018" t="s">
        <v>15467</v>
      </c>
      <c r="B3018">
        <v>122</v>
      </c>
      <c r="C3018">
        <v>7000000</v>
      </c>
      <c r="D3018">
        <v>6601079</v>
      </c>
      <c r="E3018" t="s">
        <v>27165</v>
      </c>
      <c r="F3018" t="s">
        <v>37</v>
      </c>
      <c r="G3018" t="s">
        <v>56</v>
      </c>
      <c r="H3018">
        <v>6.2</v>
      </c>
      <c r="I3018" t="s">
        <v>1671</v>
      </c>
      <c r="J3018" t="s">
        <v>3409</v>
      </c>
      <c r="K3018" t="s">
        <v>17378</v>
      </c>
      <c r="L3018" t="s">
        <v>19711</v>
      </c>
    </row>
    <row r="3019" spans="1:13" x14ac:dyDescent="0.35">
      <c r="A3019" t="s">
        <v>1198</v>
      </c>
      <c r="B3019">
        <v>94</v>
      </c>
      <c r="C3019">
        <v>6000000</v>
      </c>
      <c r="D3019">
        <v>6165429</v>
      </c>
      <c r="E3019" t="s">
        <v>27166</v>
      </c>
      <c r="F3019" t="s">
        <v>2221</v>
      </c>
      <c r="G3019" t="s">
        <v>370</v>
      </c>
      <c r="H3019">
        <v>7.5</v>
      </c>
      <c r="I3019" t="s">
        <v>953</v>
      </c>
      <c r="J3019" t="s">
        <v>13307</v>
      </c>
      <c r="K3019" t="s">
        <v>3409</v>
      </c>
      <c r="L3019" t="s">
        <v>22704</v>
      </c>
    </row>
    <row r="3020" spans="1:13" x14ac:dyDescent="0.35">
      <c r="A3020" t="s">
        <v>9773</v>
      </c>
      <c r="B3020">
        <v>93</v>
      </c>
      <c r="C3020">
        <v>7000000</v>
      </c>
      <c r="D3020">
        <v>5694308</v>
      </c>
      <c r="E3020" t="s">
        <v>27167</v>
      </c>
      <c r="F3020" t="s">
        <v>37</v>
      </c>
      <c r="G3020" t="s">
        <v>38</v>
      </c>
      <c r="H3020">
        <v>2</v>
      </c>
      <c r="I3020" t="s">
        <v>1671</v>
      </c>
      <c r="J3020" t="s">
        <v>27948</v>
      </c>
    </row>
    <row r="3021" spans="1:13" x14ac:dyDescent="0.35">
      <c r="A3021" t="s">
        <v>16614</v>
      </c>
      <c r="B3021">
        <v>96</v>
      </c>
      <c r="C3021">
        <v>7000000</v>
      </c>
      <c r="D3021">
        <v>5430822</v>
      </c>
      <c r="E3021" t="s">
        <v>27168</v>
      </c>
      <c r="F3021" t="s">
        <v>37</v>
      </c>
      <c r="G3021" t="s">
        <v>56</v>
      </c>
      <c r="H3021">
        <v>6.2</v>
      </c>
      <c r="I3021" t="s">
        <v>1325</v>
      </c>
      <c r="J3021" t="s">
        <v>27949</v>
      </c>
      <c r="K3021" t="s">
        <v>6403</v>
      </c>
      <c r="L3021" t="s">
        <v>12332</v>
      </c>
      <c r="M3021" t="s">
        <v>10413</v>
      </c>
    </row>
    <row r="3022" spans="1:13" x14ac:dyDescent="0.35">
      <c r="A3022" t="s">
        <v>16624</v>
      </c>
      <c r="B3022">
        <v>113</v>
      </c>
      <c r="C3022">
        <v>7000000</v>
      </c>
      <c r="D3022">
        <v>4720371</v>
      </c>
      <c r="E3022" t="s">
        <v>27169</v>
      </c>
      <c r="F3022" t="s">
        <v>37</v>
      </c>
      <c r="G3022" t="s">
        <v>38</v>
      </c>
      <c r="H3022">
        <v>6.5</v>
      </c>
      <c r="I3022" t="s">
        <v>953</v>
      </c>
      <c r="J3022" t="s">
        <v>13307</v>
      </c>
      <c r="K3022" t="s">
        <v>3409</v>
      </c>
    </row>
    <row r="3023" spans="1:13" x14ac:dyDescent="0.35">
      <c r="A3023" t="s">
        <v>15585</v>
      </c>
      <c r="B3023">
        <v>192</v>
      </c>
      <c r="C3023">
        <v>7000000</v>
      </c>
      <c r="D3023">
        <v>2921738</v>
      </c>
      <c r="E3023" t="s">
        <v>27170</v>
      </c>
      <c r="F3023" t="s">
        <v>5611</v>
      </c>
      <c r="G3023" t="s">
        <v>5612</v>
      </c>
      <c r="H3023">
        <v>7.9</v>
      </c>
      <c r="I3023" t="s">
        <v>3409</v>
      </c>
      <c r="J3023" t="s">
        <v>17378</v>
      </c>
      <c r="K3023" t="s">
        <v>19711</v>
      </c>
    </row>
    <row r="3024" spans="1:13" x14ac:dyDescent="0.35">
      <c r="A3024" t="s">
        <v>1922</v>
      </c>
      <c r="B3024">
        <v>99</v>
      </c>
      <c r="C3024">
        <v>7000000</v>
      </c>
      <c r="D3024">
        <v>2344847</v>
      </c>
      <c r="E3024" t="s">
        <v>27171</v>
      </c>
      <c r="F3024" t="s">
        <v>37</v>
      </c>
      <c r="G3024" t="s">
        <v>38</v>
      </c>
      <c r="H3024">
        <v>6.8</v>
      </c>
      <c r="I3024" t="s">
        <v>3409</v>
      </c>
      <c r="J3024" t="s">
        <v>27948</v>
      </c>
    </row>
    <row r="3025" spans="1:12" x14ac:dyDescent="0.35">
      <c r="A3025" t="s">
        <v>15176</v>
      </c>
      <c r="B3025">
        <v>91</v>
      </c>
      <c r="C3025">
        <v>7000000</v>
      </c>
      <c r="D3025">
        <v>7455447</v>
      </c>
      <c r="E3025" t="s">
        <v>27172</v>
      </c>
      <c r="F3025" t="s">
        <v>37</v>
      </c>
      <c r="G3025" t="s">
        <v>38</v>
      </c>
      <c r="H3025">
        <v>6.3</v>
      </c>
      <c r="I3025" t="s">
        <v>1671</v>
      </c>
      <c r="J3025" t="s">
        <v>3409</v>
      </c>
      <c r="K3025" t="s">
        <v>19711</v>
      </c>
    </row>
    <row r="3026" spans="1:12" x14ac:dyDescent="0.35">
      <c r="A3026" t="s">
        <v>16644</v>
      </c>
      <c r="B3026">
        <v>100</v>
      </c>
      <c r="C3026">
        <v>7000000</v>
      </c>
      <c r="D3026">
        <v>2148212</v>
      </c>
      <c r="E3026" t="s">
        <v>27173</v>
      </c>
      <c r="F3026" t="s">
        <v>37</v>
      </c>
      <c r="G3026" t="s">
        <v>38</v>
      </c>
      <c r="H3026">
        <v>6.3</v>
      </c>
      <c r="I3026" t="s">
        <v>3409</v>
      </c>
      <c r="J3026" t="s">
        <v>18089</v>
      </c>
    </row>
    <row r="3027" spans="1:12" x14ac:dyDescent="0.35">
      <c r="A3027" t="s">
        <v>13940</v>
      </c>
      <c r="B3027">
        <v>105</v>
      </c>
      <c r="C3027">
        <v>7000000</v>
      </c>
      <c r="D3027">
        <v>2062066</v>
      </c>
      <c r="E3027" t="s">
        <v>27174</v>
      </c>
      <c r="F3027" t="s">
        <v>37</v>
      </c>
      <c r="G3027" t="s">
        <v>38</v>
      </c>
      <c r="H3027">
        <v>6.6</v>
      </c>
      <c r="I3027" t="s">
        <v>13307</v>
      </c>
      <c r="J3027" t="s">
        <v>27949</v>
      </c>
      <c r="K3027" t="s">
        <v>3409</v>
      </c>
    </row>
    <row r="3028" spans="1:12" x14ac:dyDescent="0.35">
      <c r="A3028" t="s">
        <v>13986</v>
      </c>
      <c r="B3028">
        <v>99</v>
      </c>
      <c r="C3028">
        <v>7000000</v>
      </c>
      <c r="D3028">
        <v>1654367</v>
      </c>
      <c r="E3028" t="s">
        <v>27175</v>
      </c>
      <c r="F3028" t="s">
        <v>37</v>
      </c>
      <c r="G3028" t="s">
        <v>38</v>
      </c>
      <c r="H3028">
        <v>6.4</v>
      </c>
      <c r="I3028" t="s">
        <v>13307</v>
      </c>
      <c r="J3028" t="s">
        <v>3409</v>
      </c>
    </row>
    <row r="3029" spans="1:12" x14ac:dyDescent="0.35">
      <c r="A3029" t="s">
        <v>16655</v>
      </c>
      <c r="B3029">
        <v>112</v>
      </c>
      <c r="C3029">
        <v>7000000</v>
      </c>
      <c r="D3029">
        <v>1738692</v>
      </c>
      <c r="E3029" t="s">
        <v>27176</v>
      </c>
      <c r="F3029" t="s">
        <v>37</v>
      </c>
      <c r="G3029" t="s">
        <v>56</v>
      </c>
      <c r="H3029">
        <v>7.5</v>
      </c>
      <c r="I3029" t="s">
        <v>3409</v>
      </c>
      <c r="J3029" t="s">
        <v>10413</v>
      </c>
    </row>
    <row r="3030" spans="1:12" x14ac:dyDescent="0.35">
      <c r="A3030" t="s">
        <v>16665</v>
      </c>
      <c r="B3030">
        <v>99</v>
      </c>
      <c r="C3030">
        <v>7000000</v>
      </c>
      <c r="D3030">
        <v>1889522</v>
      </c>
      <c r="E3030" t="s">
        <v>27177</v>
      </c>
      <c r="F3030" t="s">
        <v>37</v>
      </c>
      <c r="G3030" t="s">
        <v>38</v>
      </c>
      <c r="H3030">
        <v>6.5</v>
      </c>
      <c r="I3030" t="s">
        <v>3409</v>
      </c>
      <c r="J3030" t="s">
        <v>27948</v>
      </c>
    </row>
    <row r="3031" spans="1:12" x14ac:dyDescent="0.35">
      <c r="A3031" t="s">
        <v>16392</v>
      </c>
      <c r="B3031">
        <v>125</v>
      </c>
      <c r="C3031">
        <v>4825000</v>
      </c>
      <c r="D3031">
        <v>1110286</v>
      </c>
      <c r="E3031" t="s">
        <v>27178</v>
      </c>
      <c r="F3031" t="s">
        <v>37</v>
      </c>
      <c r="G3031" t="s">
        <v>38</v>
      </c>
      <c r="H3031">
        <v>7.2</v>
      </c>
      <c r="I3031" t="s">
        <v>3409</v>
      </c>
      <c r="J3031" t="s">
        <v>19711</v>
      </c>
    </row>
    <row r="3032" spans="1:12" x14ac:dyDescent="0.35">
      <c r="A3032" t="s">
        <v>16677</v>
      </c>
      <c r="B3032">
        <v>107</v>
      </c>
      <c r="C3032">
        <v>9000000</v>
      </c>
      <c r="D3032">
        <v>1000000</v>
      </c>
      <c r="E3032" t="s">
        <v>27179</v>
      </c>
      <c r="F3032" t="s">
        <v>37</v>
      </c>
      <c r="G3032" t="s">
        <v>56</v>
      </c>
      <c r="H3032">
        <v>6.3</v>
      </c>
      <c r="I3032" t="s">
        <v>953</v>
      </c>
      <c r="J3032" t="s">
        <v>3409</v>
      </c>
      <c r="K3032" t="s">
        <v>19711</v>
      </c>
      <c r="L3032" t="s">
        <v>25958</v>
      </c>
    </row>
    <row r="3033" spans="1:12" x14ac:dyDescent="0.35">
      <c r="A3033" t="s">
        <v>6827</v>
      </c>
      <c r="B3033">
        <v>107</v>
      </c>
      <c r="C3033">
        <v>50000000</v>
      </c>
      <c r="D3033">
        <v>700000</v>
      </c>
      <c r="E3033" t="s">
        <v>27180</v>
      </c>
      <c r="F3033" t="s">
        <v>1464</v>
      </c>
      <c r="G3033" t="s">
        <v>1465</v>
      </c>
      <c r="H3033">
        <v>7</v>
      </c>
      <c r="I3033" t="s">
        <v>1671</v>
      </c>
      <c r="J3033" t="s">
        <v>1266</v>
      </c>
      <c r="K3033" t="s">
        <v>12332</v>
      </c>
    </row>
    <row r="3034" spans="1:12" x14ac:dyDescent="0.35">
      <c r="A3034" t="s">
        <v>6724</v>
      </c>
      <c r="B3034">
        <v>97</v>
      </c>
      <c r="C3034">
        <v>7000000</v>
      </c>
      <c r="D3034">
        <v>1768416</v>
      </c>
      <c r="E3034" t="s">
        <v>27181</v>
      </c>
      <c r="F3034" t="s">
        <v>37</v>
      </c>
      <c r="G3034" t="s">
        <v>38</v>
      </c>
      <c r="H3034">
        <v>6.3</v>
      </c>
      <c r="I3034" t="s">
        <v>1671</v>
      </c>
      <c r="J3034" t="s">
        <v>3409</v>
      </c>
    </row>
    <row r="3035" spans="1:12" x14ac:dyDescent="0.35">
      <c r="A3035" t="s">
        <v>16698</v>
      </c>
      <c r="B3035">
        <v>95</v>
      </c>
      <c r="C3035">
        <v>10000000</v>
      </c>
      <c r="D3035">
        <v>306715</v>
      </c>
      <c r="E3035" t="s">
        <v>27182</v>
      </c>
      <c r="F3035" t="s">
        <v>37</v>
      </c>
      <c r="G3035" t="s">
        <v>38</v>
      </c>
      <c r="H3035">
        <v>2.2999999999999998</v>
      </c>
      <c r="I3035" t="s">
        <v>1671</v>
      </c>
    </row>
    <row r="3036" spans="1:12" x14ac:dyDescent="0.35">
      <c r="A3036" t="s">
        <v>16702</v>
      </c>
      <c r="B3036">
        <v>106</v>
      </c>
      <c r="C3036">
        <v>7000000</v>
      </c>
      <c r="D3036">
        <v>382946</v>
      </c>
      <c r="E3036" t="s">
        <v>27183</v>
      </c>
      <c r="F3036" t="s">
        <v>37</v>
      </c>
      <c r="G3036" t="s">
        <v>38</v>
      </c>
      <c r="H3036">
        <v>7.1</v>
      </c>
      <c r="I3036" t="s">
        <v>3409</v>
      </c>
    </row>
    <row r="3037" spans="1:12" x14ac:dyDescent="0.35">
      <c r="A3037" t="s">
        <v>6051</v>
      </c>
      <c r="B3037">
        <v>103</v>
      </c>
      <c r="C3037">
        <v>3500000</v>
      </c>
      <c r="D3037">
        <v>236266</v>
      </c>
      <c r="E3037" t="s">
        <v>27184</v>
      </c>
      <c r="F3037" t="s">
        <v>37</v>
      </c>
      <c r="G3037" t="s">
        <v>38</v>
      </c>
      <c r="H3037">
        <v>6.2</v>
      </c>
      <c r="I3037" t="s">
        <v>953</v>
      </c>
      <c r="J3037" t="s">
        <v>3409</v>
      </c>
      <c r="K3037" t="s">
        <v>27947</v>
      </c>
    </row>
    <row r="3038" spans="1:12" x14ac:dyDescent="0.35">
      <c r="A3038" t="s">
        <v>16714</v>
      </c>
      <c r="B3038">
        <v>96</v>
      </c>
      <c r="C3038">
        <v>7000000</v>
      </c>
      <c r="D3038">
        <v>196067</v>
      </c>
      <c r="E3038" t="s">
        <v>27185</v>
      </c>
      <c r="F3038" t="s">
        <v>37</v>
      </c>
      <c r="G3038" t="s">
        <v>56</v>
      </c>
      <c r="H3038">
        <v>6.7</v>
      </c>
      <c r="I3038" t="s">
        <v>3409</v>
      </c>
      <c r="J3038" t="s">
        <v>19711</v>
      </c>
    </row>
    <row r="3039" spans="1:12" x14ac:dyDescent="0.35">
      <c r="A3039" t="s">
        <v>14895</v>
      </c>
      <c r="B3039">
        <v>103</v>
      </c>
      <c r="C3039">
        <v>7000000</v>
      </c>
      <c r="D3039">
        <v>532988</v>
      </c>
      <c r="E3039" t="s">
        <v>27186</v>
      </c>
      <c r="F3039" t="s">
        <v>37</v>
      </c>
      <c r="G3039" t="s">
        <v>38</v>
      </c>
      <c r="H3039">
        <v>6.5</v>
      </c>
      <c r="I3039" t="s">
        <v>13307</v>
      </c>
      <c r="J3039" t="s">
        <v>3409</v>
      </c>
      <c r="K3039" t="s">
        <v>19711</v>
      </c>
    </row>
    <row r="3040" spans="1:12" x14ac:dyDescent="0.35">
      <c r="A3040" t="s">
        <v>16722</v>
      </c>
      <c r="B3040">
        <v>108</v>
      </c>
      <c r="C3040">
        <v>7000000</v>
      </c>
      <c r="D3040">
        <v>453079</v>
      </c>
      <c r="E3040" t="s">
        <v>27187</v>
      </c>
      <c r="F3040" t="s">
        <v>37</v>
      </c>
      <c r="G3040" t="s">
        <v>38</v>
      </c>
      <c r="H3040">
        <v>5.9</v>
      </c>
      <c r="I3040" t="s">
        <v>1671</v>
      </c>
    </row>
    <row r="3041" spans="1:12" x14ac:dyDescent="0.35">
      <c r="A3041" t="s">
        <v>16733</v>
      </c>
      <c r="B3041">
        <v>118</v>
      </c>
      <c r="C3041">
        <v>7000000</v>
      </c>
      <c r="D3041">
        <v>46451</v>
      </c>
      <c r="E3041" t="s">
        <v>27188</v>
      </c>
      <c r="F3041" t="s">
        <v>37</v>
      </c>
      <c r="G3041" t="s">
        <v>38</v>
      </c>
      <c r="H3041">
        <v>6</v>
      </c>
      <c r="I3041" t="s">
        <v>1671</v>
      </c>
      <c r="J3041" t="s">
        <v>27949</v>
      </c>
      <c r="K3041" t="s">
        <v>10413</v>
      </c>
    </row>
    <row r="3042" spans="1:12" x14ac:dyDescent="0.35">
      <c r="A3042" t="s">
        <v>2293</v>
      </c>
      <c r="B3042">
        <v>97</v>
      </c>
      <c r="C3042">
        <v>7000000</v>
      </c>
      <c r="D3042">
        <v>233103</v>
      </c>
      <c r="E3042" t="s">
        <v>27189</v>
      </c>
      <c r="F3042" t="s">
        <v>37</v>
      </c>
      <c r="G3042" t="s">
        <v>56</v>
      </c>
      <c r="H3042">
        <v>6.9</v>
      </c>
      <c r="I3042" t="s">
        <v>3409</v>
      </c>
    </row>
    <row r="3043" spans="1:12" x14ac:dyDescent="0.35">
      <c r="A3043" t="s">
        <v>3694</v>
      </c>
      <c r="B3043">
        <v>115</v>
      </c>
      <c r="C3043">
        <v>6900000</v>
      </c>
      <c r="D3043">
        <v>41400000</v>
      </c>
      <c r="E3043" t="s">
        <v>27190</v>
      </c>
      <c r="F3043" t="s">
        <v>37</v>
      </c>
      <c r="G3043" t="s">
        <v>38</v>
      </c>
      <c r="H3043">
        <v>7.3</v>
      </c>
      <c r="I3043" t="s">
        <v>15011</v>
      </c>
    </row>
    <row r="3044" spans="1:12" x14ac:dyDescent="0.35">
      <c r="A3044" t="s">
        <v>9162</v>
      </c>
      <c r="B3044">
        <v>102</v>
      </c>
      <c r="C3044">
        <v>6900000</v>
      </c>
      <c r="D3044">
        <v>7993039</v>
      </c>
      <c r="E3044" t="s">
        <v>27191</v>
      </c>
      <c r="F3044" t="s">
        <v>37</v>
      </c>
      <c r="G3044" t="s">
        <v>38</v>
      </c>
      <c r="H3044">
        <v>7.7</v>
      </c>
      <c r="I3044" t="s">
        <v>1671</v>
      </c>
    </row>
    <row r="3045" spans="1:12" x14ac:dyDescent="0.35">
      <c r="A3045" t="s">
        <v>16797</v>
      </c>
      <c r="B3045">
        <v>125</v>
      </c>
      <c r="C3045">
        <v>15000000</v>
      </c>
      <c r="D3045">
        <v>927107</v>
      </c>
      <c r="E3045" t="s">
        <v>27192</v>
      </c>
      <c r="F3045" t="s">
        <v>8731</v>
      </c>
      <c r="G3045" t="s">
        <v>767</v>
      </c>
      <c r="H3045">
        <v>7.3</v>
      </c>
      <c r="I3045" t="s">
        <v>13307</v>
      </c>
      <c r="J3045" t="s">
        <v>3409</v>
      </c>
      <c r="K3045" t="s">
        <v>19711</v>
      </c>
      <c r="L3045" t="s">
        <v>25958</v>
      </c>
    </row>
    <row r="3046" spans="1:12" x14ac:dyDescent="0.35">
      <c r="A3046" t="s">
        <v>16804</v>
      </c>
      <c r="B3046">
        <v>108</v>
      </c>
      <c r="C3046">
        <v>6800000</v>
      </c>
      <c r="D3046">
        <v>49526</v>
      </c>
      <c r="E3046" t="s">
        <v>27193</v>
      </c>
      <c r="F3046" t="s">
        <v>37</v>
      </c>
      <c r="G3046" t="s">
        <v>38</v>
      </c>
      <c r="H3046">
        <v>7</v>
      </c>
      <c r="I3046" t="s">
        <v>1671</v>
      </c>
      <c r="J3046" t="s">
        <v>3409</v>
      </c>
    </row>
    <row r="3047" spans="1:12" x14ac:dyDescent="0.35">
      <c r="A3047" t="s">
        <v>16808</v>
      </c>
      <c r="B3047">
        <v>101</v>
      </c>
      <c r="C3047">
        <v>6800000</v>
      </c>
      <c r="D3047">
        <v>10696</v>
      </c>
      <c r="E3047" t="s">
        <v>27194</v>
      </c>
      <c r="F3047" t="s">
        <v>37</v>
      </c>
      <c r="G3047" t="s">
        <v>38</v>
      </c>
      <c r="H3047">
        <v>6.4</v>
      </c>
      <c r="I3047" t="s">
        <v>27949</v>
      </c>
      <c r="J3047" t="s">
        <v>10413</v>
      </c>
    </row>
    <row r="3048" spans="1:12" x14ac:dyDescent="0.35">
      <c r="A3048" t="s">
        <v>16814</v>
      </c>
      <c r="B3048">
        <v>101</v>
      </c>
      <c r="C3048">
        <v>6900000</v>
      </c>
      <c r="D3048">
        <v>31607598</v>
      </c>
      <c r="E3048" t="s">
        <v>27195</v>
      </c>
      <c r="F3048" t="s">
        <v>37</v>
      </c>
      <c r="G3048" t="s">
        <v>268</v>
      </c>
      <c r="H3048">
        <v>5.6</v>
      </c>
      <c r="I3048" t="s">
        <v>3409</v>
      </c>
      <c r="J3048" t="s">
        <v>6403</v>
      </c>
      <c r="K3048" t="s">
        <v>10413</v>
      </c>
    </row>
    <row r="3049" spans="1:12" x14ac:dyDescent="0.35">
      <c r="A3049" t="s">
        <v>5743</v>
      </c>
      <c r="B3049">
        <v>139</v>
      </c>
      <c r="C3049">
        <v>6800000</v>
      </c>
      <c r="D3049">
        <v>6857096</v>
      </c>
      <c r="E3049" t="s">
        <v>27196</v>
      </c>
      <c r="F3049" t="s">
        <v>1464</v>
      </c>
      <c r="G3049" t="s">
        <v>268</v>
      </c>
      <c r="H3049">
        <v>8.1999999999999993</v>
      </c>
      <c r="I3049" t="s">
        <v>3409</v>
      </c>
      <c r="J3049" t="s">
        <v>27947</v>
      </c>
      <c r="K3049" t="s">
        <v>25958</v>
      </c>
    </row>
    <row r="3050" spans="1:12" x14ac:dyDescent="0.35">
      <c r="A3050" t="s">
        <v>4628</v>
      </c>
      <c r="B3050">
        <v>125</v>
      </c>
      <c r="C3050">
        <v>5000000</v>
      </c>
      <c r="D3050">
        <v>223878</v>
      </c>
      <c r="E3050" t="s">
        <v>27197</v>
      </c>
      <c r="F3050" t="s">
        <v>9795</v>
      </c>
      <c r="G3050" t="s">
        <v>7090</v>
      </c>
      <c r="H3050">
        <v>6.5</v>
      </c>
      <c r="I3050" t="s">
        <v>1671</v>
      </c>
      <c r="J3050" t="s">
        <v>3409</v>
      </c>
      <c r="K3050" t="s">
        <v>19711</v>
      </c>
    </row>
    <row r="3051" spans="1:12" x14ac:dyDescent="0.35">
      <c r="A3051" t="s">
        <v>1399</v>
      </c>
      <c r="B3051">
        <v>115</v>
      </c>
      <c r="C3051">
        <v>4000000</v>
      </c>
      <c r="D3051">
        <v>8060</v>
      </c>
      <c r="E3051" t="s">
        <v>27198</v>
      </c>
      <c r="F3051" t="s">
        <v>14503</v>
      </c>
      <c r="G3051" t="s">
        <v>16841</v>
      </c>
      <c r="H3051">
        <v>8.1</v>
      </c>
      <c r="I3051" t="s">
        <v>1325</v>
      </c>
      <c r="J3051" t="s">
        <v>27949</v>
      </c>
      <c r="K3051" t="s">
        <v>3409</v>
      </c>
      <c r="L3051" t="s">
        <v>10413</v>
      </c>
    </row>
    <row r="3052" spans="1:12" x14ac:dyDescent="0.35">
      <c r="A3052" t="s">
        <v>8410</v>
      </c>
      <c r="B3052">
        <v>99</v>
      </c>
      <c r="C3052">
        <v>6500000</v>
      </c>
      <c r="D3052">
        <v>84263837</v>
      </c>
      <c r="E3052" t="s">
        <v>27199</v>
      </c>
      <c r="F3052" t="s">
        <v>37</v>
      </c>
      <c r="G3052" t="s">
        <v>38</v>
      </c>
      <c r="H3052">
        <v>5.4</v>
      </c>
      <c r="I3052" t="s">
        <v>6403</v>
      </c>
      <c r="J3052" t="s">
        <v>27947</v>
      </c>
    </row>
    <row r="3053" spans="1:12" x14ac:dyDescent="0.35">
      <c r="A3053" t="s">
        <v>16847</v>
      </c>
      <c r="B3053">
        <v>88</v>
      </c>
      <c r="C3053">
        <v>6500000</v>
      </c>
      <c r="D3053">
        <v>110029</v>
      </c>
      <c r="E3053" t="s">
        <v>27200</v>
      </c>
      <c r="F3053" t="s">
        <v>37</v>
      </c>
      <c r="G3053" t="s">
        <v>370</v>
      </c>
      <c r="H3053">
        <v>6.3</v>
      </c>
      <c r="I3053" t="s">
        <v>1671</v>
      </c>
      <c r="J3053" t="s">
        <v>3409</v>
      </c>
      <c r="K3053" t="s">
        <v>17378</v>
      </c>
    </row>
    <row r="3054" spans="1:12" x14ac:dyDescent="0.35">
      <c r="A3054" t="s">
        <v>2943</v>
      </c>
      <c r="B3054">
        <v>112</v>
      </c>
      <c r="C3054">
        <v>6000000</v>
      </c>
      <c r="D3054">
        <v>57504069</v>
      </c>
      <c r="E3054" t="s">
        <v>27201</v>
      </c>
      <c r="F3054" t="s">
        <v>37</v>
      </c>
      <c r="G3054" t="s">
        <v>38</v>
      </c>
      <c r="H3054">
        <v>7.8</v>
      </c>
      <c r="I3054" t="s">
        <v>27949</v>
      </c>
      <c r="J3054" t="s">
        <v>3409</v>
      </c>
    </row>
    <row r="3055" spans="1:12" x14ac:dyDescent="0.35">
      <c r="A3055" t="s">
        <v>16860</v>
      </c>
      <c r="B3055">
        <v>108</v>
      </c>
      <c r="C3055">
        <v>6500000</v>
      </c>
      <c r="D3055">
        <v>54215416</v>
      </c>
      <c r="E3055" t="s">
        <v>27202</v>
      </c>
      <c r="F3055" t="s">
        <v>37</v>
      </c>
      <c r="G3055" t="s">
        <v>38</v>
      </c>
      <c r="H3055">
        <v>6.8</v>
      </c>
      <c r="I3055" t="s">
        <v>13307</v>
      </c>
      <c r="J3055" t="s">
        <v>3409</v>
      </c>
      <c r="K3055" t="s">
        <v>17378</v>
      </c>
    </row>
    <row r="3056" spans="1:12" x14ac:dyDescent="0.35">
      <c r="A3056" t="s">
        <v>2246</v>
      </c>
      <c r="B3056">
        <v>104</v>
      </c>
      <c r="C3056">
        <v>6500000</v>
      </c>
      <c r="D3056">
        <v>31899000</v>
      </c>
      <c r="E3056" t="s">
        <v>27203</v>
      </c>
      <c r="F3056" t="s">
        <v>37</v>
      </c>
      <c r="G3056" t="s">
        <v>38</v>
      </c>
      <c r="H3056">
        <v>7.1</v>
      </c>
      <c r="I3056" t="s">
        <v>27947</v>
      </c>
      <c r="J3056" t="s">
        <v>19711</v>
      </c>
      <c r="K3056" t="s">
        <v>10413</v>
      </c>
    </row>
    <row r="3057" spans="1:12" x14ac:dyDescent="0.35">
      <c r="A3057" t="s">
        <v>535</v>
      </c>
      <c r="B3057">
        <v>108</v>
      </c>
      <c r="C3057">
        <v>6500000</v>
      </c>
      <c r="D3057">
        <v>24103594</v>
      </c>
      <c r="E3057" t="s">
        <v>27204</v>
      </c>
      <c r="F3057" t="s">
        <v>37</v>
      </c>
      <c r="G3057" t="s">
        <v>38</v>
      </c>
      <c r="H3057">
        <v>6.2</v>
      </c>
      <c r="I3057" t="s">
        <v>953</v>
      </c>
      <c r="J3057" t="s">
        <v>1671</v>
      </c>
      <c r="K3057" t="s">
        <v>3409</v>
      </c>
      <c r="L3057" t="s">
        <v>18089</v>
      </c>
    </row>
    <row r="3058" spans="1:12" x14ac:dyDescent="0.35">
      <c r="A3058" t="s">
        <v>521</v>
      </c>
      <c r="B3058">
        <v>102</v>
      </c>
      <c r="C3058">
        <v>6500000</v>
      </c>
      <c r="D3058">
        <v>16842303</v>
      </c>
      <c r="E3058" t="s">
        <v>27205</v>
      </c>
      <c r="F3058" t="s">
        <v>37</v>
      </c>
      <c r="G3058" t="s">
        <v>38</v>
      </c>
      <c r="H3058">
        <v>7.3</v>
      </c>
      <c r="I3058" t="s">
        <v>1671</v>
      </c>
      <c r="J3058" t="s">
        <v>27949</v>
      </c>
    </row>
    <row r="3059" spans="1:12" x14ac:dyDescent="0.35">
      <c r="A3059" t="s">
        <v>16101</v>
      </c>
      <c r="B3059">
        <v>88</v>
      </c>
      <c r="C3059">
        <v>6500000</v>
      </c>
      <c r="D3059">
        <v>13367101</v>
      </c>
      <c r="E3059" t="s">
        <v>27206</v>
      </c>
      <c r="F3059" t="s">
        <v>37</v>
      </c>
      <c r="G3059" t="s">
        <v>38</v>
      </c>
      <c r="H3059">
        <v>5.9</v>
      </c>
      <c r="I3059" t="s">
        <v>1671</v>
      </c>
      <c r="J3059" t="s">
        <v>3409</v>
      </c>
      <c r="K3059" t="s">
        <v>19711</v>
      </c>
    </row>
    <row r="3060" spans="1:12" x14ac:dyDescent="0.35">
      <c r="A3060" t="s">
        <v>16895</v>
      </c>
      <c r="B3060">
        <v>91</v>
      </c>
      <c r="C3060">
        <v>6500000</v>
      </c>
      <c r="D3060">
        <v>10149779</v>
      </c>
      <c r="E3060" t="s">
        <v>27207</v>
      </c>
      <c r="F3060" t="s">
        <v>37</v>
      </c>
      <c r="G3060" t="s">
        <v>38</v>
      </c>
      <c r="H3060">
        <v>3.6</v>
      </c>
      <c r="I3060" t="s">
        <v>6403</v>
      </c>
      <c r="J3060" t="s">
        <v>12332</v>
      </c>
      <c r="K3060" t="s">
        <v>10413</v>
      </c>
    </row>
    <row r="3061" spans="1:12" x14ac:dyDescent="0.35">
      <c r="A3061" t="s">
        <v>16899</v>
      </c>
      <c r="B3061">
        <v>141</v>
      </c>
      <c r="C3061">
        <v>7000000</v>
      </c>
      <c r="D3061">
        <v>6173485</v>
      </c>
      <c r="E3061" t="s">
        <v>27208</v>
      </c>
      <c r="F3061" t="s">
        <v>37</v>
      </c>
      <c r="G3061" t="s">
        <v>767</v>
      </c>
      <c r="H3061">
        <v>7.7</v>
      </c>
      <c r="I3061" t="s">
        <v>13307</v>
      </c>
      <c r="J3061" t="s">
        <v>3409</v>
      </c>
    </row>
    <row r="3062" spans="1:12" x14ac:dyDescent="0.35">
      <c r="A3062" t="s">
        <v>10722</v>
      </c>
      <c r="B3062">
        <v>101</v>
      </c>
      <c r="C3062">
        <v>6500000</v>
      </c>
      <c r="D3062">
        <v>4000304</v>
      </c>
      <c r="E3062" t="s">
        <v>27209</v>
      </c>
      <c r="F3062" t="s">
        <v>37</v>
      </c>
      <c r="G3062" t="s">
        <v>56</v>
      </c>
      <c r="H3062">
        <v>7.3</v>
      </c>
      <c r="I3062" t="s">
        <v>3409</v>
      </c>
    </row>
    <row r="3063" spans="1:12" x14ac:dyDescent="0.35">
      <c r="A3063" t="s">
        <v>692</v>
      </c>
      <c r="B3063">
        <v>105</v>
      </c>
      <c r="C3063">
        <v>4000000</v>
      </c>
      <c r="D3063">
        <v>2338695</v>
      </c>
      <c r="E3063" t="s">
        <v>27210</v>
      </c>
      <c r="F3063" t="s">
        <v>37</v>
      </c>
      <c r="G3063" t="s">
        <v>56</v>
      </c>
      <c r="H3063">
        <v>7.4</v>
      </c>
      <c r="I3063" t="s">
        <v>27949</v>
      </c>
      <c r="J3063" t="s">
        <v>3409</v>
      </c>
      <c r="K3063" t="s">
        <v>10413</v>
      </c>
    </row>
    <row r="3064" spans="1:12" x14ac:dyDescent="0.35">
      <c r="A3064" t="s">
        <v>16912</v>
      </c>
      <c r="B3064">
        <v>100</v>
      </c>
      <c r="C3064">
        <v>6500000</v>
      </c>
      <c r="D3064">
        <v>2024854</v>
      </c>
      <c r="E3064" t="s">
        <v>27211</v>
      </c>
      <c r="F3064" t="s">
        <v>37</v>
      </c>
      <c r="G3064" t="s">
        <v>38</v>
      </c>
      <c r="H3064">
        <v>6.6</v>
      </c>
      <c r="I3064" t="s">
        <v>3409</v>
      </c>
      <c r="J3064" t="s">
        <v>15011</v>
      </c>
    </row>
    <row r="3065" spans="1:12" x14ac:dyDescent="0.35">
      <c r="A3065" t="s">
        <v>16917</v>
      </c>
      <c r="B3065">
        <v>116</v>
      </c>
      <c r="C3065">
        <v>6500000</v>
      </c>
      <c r="D3065">
        <v>2268296</v>
      </c>
      <c r="E3065" t="s">
        <v>27212</v>
      </c>
      <c r="F3065" t="s">
        <v>37</v>
      </c>
      <c r="G3065" t="s">
        <v>56</v>
      </c>
      <c r="H3065">
        <v>6.9</v>
      </c>
      <c r="I3065" t="s">
        <v>3409</v>
      </c>
      <c r="J3065" t="s">
        <v>10413</v>
      </c>
    </row>
    <row r="3066" spans="1:12" x14ac:dyDescent="0.35">
      <c r="A3066" t="s">
        <v>12923</v>
      </c>
      <c r="B3066">
        <v>97</v>
      </c>
      <c r="C3066">
        <v>6500000</v>
      </c>
      <c r="D3066">
        <v>1029017</v>
      </c>
      <c r="E3066" t="s">
        <v>27213</v>
      </c>
      <c r="F3066" t="s">
        <v>37</v>
      </c>
      <c r="G3066" t="s">
        <v>38</v>
      </c>
      <c r="H3066">
        <v>6.8</v>
      </c>
      <c r="I3066" t="s">
        <v>3409</v>
      </c>
      <c r="J3066" t="s">
        <v>19711</v>
      </c>
    </row>
    <row r="3067" spans="1:12" x14ac:dyDescent="0.35">
      <c r="A3067" t="s">
        <v>16924</v>
      </c>
      <c r="B3067">
        <v>106</v>
      </c>
      <c r="C3067">
        <v>6500000</v>
      </c>
      <c r="D3067">
        <v>64148</v>
      </c>
      <c r="E3067" t="s">
        <v>27214</v>
      </c>
      <c r="F3067" t="s">
        <v>37</v>
      </c>
      <c r="G3067" t="s">
        <v>56</v>
      </c>
      <c r="H3067">
        <v>7.3</v>
      </c>
      <c r="I3067" t="s">
        <v>3409</v>
      </c>
    </row>
    <row r="3068" spans="1:12" x14ac:dyDescent="0.35">
      <c r="A3068" t="s">
        <v>16930</v>
      </c>
      <c r="B3068">
        <v>105</v>
      </c>
      <c r="C3068">
        <v>6500000</v>
      </c>
      <c r="D3068">
        <v>66637</v>
      </c>
      <c r="E3068" t="s">
        <v>27215</v>
      </c>
      <c r="F3068" t="s">
        <v>37</v>
      </c>
      <c r="G3068" t="s">
        <v>38</v>
      </c>
      <c r="H3068">
        <v>7.2</v>
      </c>
      <c r="I3068" t="s">
        <v>3409</v>
      </c>
      <c r="J3068" t="s">
        <v>19711</v>
      </c>
      <c r="K3068" t="s">
        <v>25958</v>
      </c>
    </row>
    <row r="3069" spans="1:12" x14ac:dyDescent="0.35">
      <c r="A3069" t="s">
        <v>10841</v>
      </c>
      <c r="B3069">
        <v>122</v>
      </c>
      <c r="C3069">
        <v>4500000</v>
      </c>
      <c r="D3069">
        <v>871577</v>
      </c>
      <c r="E3069" t="s">
        <v>27216</v>
      </c>
      <c r="F3069" t="s">
        <v>37</v>
      </c>
      <c r="G3069" t="s">
        <v>56</v>
      </c>
      <c r="H3069">
        <v>7.7</v>
      </c>
      <c r="I3069" t="s">
        <v>13307</v>
      </c>
      <c r="J3069" t="s">
        <v>3409</v>
      </c>
      <c r="K3069" t="s">
        <v>17378</v>
      </c>
    </row>
    <row r="3070" spans="1:12" x14ac:dyDescent="0.35">
      <c r="A3070" t="s">
        <v>29</v>
      </c>
      <c r="B3070">
        <v>107</v>
      </c>
      <c r="C3070">
        <v>6500000</v>
      </c>
      <c r="D3070">
        <v>38400000</v>
      </c>
      <c r="E3070" t="s">
        <v>27217</v>
      </c>
      <c r="F3070" t="s">
        <v>37</v>
      </c>
      <c r="G3070" t="s">
        <v>56</v>
      </c>
      <c r="H3070">
        <v>8.1</v>
      </c>
      <c r="I3070" t="s">
        <v>1325</v>
      </c>
      <c r="J3070" t="s">
        <v>12332</v>
      </c>
    </row>
    <row r="3071" spans="1:12" x14ac:dyDescent="0.35">
      <c r="A3071" t="s">
        <v>16945</v>
      </c>
      <c r="B3071">
        <v>121</v>
      </c>
      <c r="C3071">
        <v>4800000</v>
      </c>
      <c r="D3071">
        <v>4063859</v>
      </c>
      <c r="E3071" t="s">
        <v>27218</v>
      </c>
      <c r="F3071" t="s">
        <v>8731</v>
      </c>
      <c r="G3071" t="s">
        <v>767</v>
      </c>
      <c r="H3071">
        <v>7.7</v>
      </c>
      <c r="I3071" t="s">
        <v>3409</v>
      </c>
      <c r="J3071" t="s">
        <v>19711</v>
      </c>
    </row>
    <row r="3072" spans="1:12" x14ac:dyDescent="0.35">
      <c r="A3072" t="s">
        <v>3664</v>
      </c>
      <c r="B3072">
        <v>98</v>
      </c>
      <c r="C3072">
        <v>10000000</v>
      </c>
      <c r="D3072">
        <v>449558</v>
      </c>
      <c r="E3072" t="s">
        <v>27219</v>
      </c>
      <c r="F3072" t="s">
        <v>37</v>
      </c>
      <c r="G3072" t="s">
        <v>56</v>
      </c>
      <c r="H3072">
        <v>7.6</v>
      </c>
      <c r="I3072" t="s">
        <v>13307</v>
      </c>
      <c r="J3072" t="s">
        <v>3409</v>
      </c>
      <c r="K3072" t="s">
        <v>27948</v>
      </c>
    </row>
    <row r="3073" spans="1:13" x14ac:dyDescent="0.35">
      <c r="A3073" t="s">
        <v>7134</v>
      </c>
      <c r="B3073">
        <v>123</v>
      </c>
      <c r="C3073">
        <v>6000000</v>
      </c>
      <c r="D3073">
        <v>2122561</v>
      </c>
      <c r="E3073" t="s">
        <v>27220</v>
      </c>
      <c r="F3073" t="s">
        <v>37</v>
      </c>
      <c r="G3073" t="s">
        <v>38</v>
      </c>
      <c r="H3073">
        <v>7.2</v>
      </c>
      <c r="I3073" t="s">
        <v>1671</v>
      </c>
      <c r="J3073" t="s">
        <v>19711</v>
      </c>
    </row>
    <row r="3074" spans="1:13" x14ac:dyDescent="0.35">
      <c r="A3074" t="s">
        <v>13411</v>
      </c>
      <c r="B3074">
        <v>110</v>
      </c>
      <c r="C3074">
        <v>6000000</v>
      </c>
      <c r="D3074">
        <v>181360000</v>
      </c>
      <c r="E3074" t="s">
        <v>27221</v>
      </c>
      <c r="F3074" t="s">
        <v>37</v>
      </c>
      <c r="G3074" t="s">
        <v>38</v>
      </c>
      <c r="H3074">
        <v>7.2</v>
      </c>
      <c r="I3074" t="s">
        <v>17378</v>
      </c>
      <c r="J3074" t="s">
        <v>19711</v>
      </c>
    </row>
    <row r="3075" spans="1:13" x14ac:dyDescent="0.35">
      <c r="A3075" t="s">
        <v>760</v>
      </c>
      <c r="B3075">
        <v>120</v>
      </c>
      <c r="C3075">
        <v>6000000</v>
      </c>
      <c r="D3075">
        <v>137963328</v>
      </c>
      <c r="E3075" t="s">
        <v>27222</v>
      </c>
      <c r="F3075" t="s">
        <v>37</v>
      </c>
      <c r="G3075" t="s">
        <v>56</v>
      </c>
      <c r="H3075">
        <v>8.1</v>
      </c>
      <c r="I3075" t="s">
        <v>3409</v>
      </c>
      <c r="J3075" t="s">
        <v>25958</v>
      </c>
    </row>
    <row r="3076" spans="1:13" x14ac:dyDescent="0.35">
      <c r="A3076" t="s">
        <v>3806</v>
      </c>
      <c r="B3076">
        <v>122</v>
      </c>
      <c r="C3076">
        <v>6000000</v>
      </c>
      <c r="D3076">
        <v>119078393</v>
      </c>
      <c r="E3076" t="s">
        <v>27223</v>
      </c>
      <c r="F3076" t="s">
        <v>37</v>
      </c>
      <c r="G3076" t="s">
        <v>38</v>
      </c>
      <c r="H3076">
        <v>7.5</v>
      </c>
      <c r="I3076" t="s">
        <v>67</v>
      </c>
      <c r="J3076" t="s">
        <v>3409</v>
      </c>
      <c r="K3076" t="s">
        <v>25958</v>
      </c>
    </row>
    <row r="3077" spans="1:13" x14ac:dyDescent="0.35">
      <c r="A3077" t="s">
        <v>16986</v>
      </c>
      <c r="B3077">
        <v>110</v>
      </c>
      <c r="C3077">
        <v>6000000</v>
      </c>
      <c r="D3077">
        <v>102308900</v>
      </c>
      <c r="E3077" t="s">
        <v>27224</v>
      </c>
      <c r="F3077" t="s">
        <v>37</v>
      </c>
      <c r="G3077" t="s">
        <v>38</v>
      </c>
      <c r="H3077">
        <v>8.1</v>
      </c>
      <c r="I3077" t="s">
        <v>13307</v>
      </c>
      <c r="J3077" t="s">
        <v>27949</v>
      </c>
      <c r="K3077" t="s">
        <v>3409</v>
      </c>
      <c r="L3077" t="s">
        <v>15011</v>
      </c>
    </row>
    <row r="3078" spans="1:13" x14ac:dyDescent="0.35">
      <c r="A3078" t="s">
        <v>16994</v>
      </c>
      <c r="B3078">
        <v>139</v>
      </c>
      <c r="C3078">
        <v>6000000</v>
      </c>
      <c r="D3078">
        <v>102300000</v>
      </c>
      <c r="E3078" t="s">
        <v>27225</v>
      </c>
      <c r="F3078" t="s">
        <v>37</v>
      </c>
      <c r="G3078" t="s">
        <v>38</v>
      </c>
      <c r="H3078">
        <v>7.8</v>
      </c>
      <c r="I3078" t="s">
        <v>1671</v>
      </c>
      <c r="J3078" t="s">
        <v>18089</v>
      </c>
      <c r="K3078" t="s">
        <v>1266</v>
      </c>
      <c r="L3078" t="s">
        <v>17378</v>
      </c>
    </row>
    <row r="3079" spans="1:13" x14ac:dyDescent="0.35">
      <c r="A3079" t="s">
        <v>4041</v>
      </c>
      <c r="B3079">
        <v>124</v>
      </c>
      <c r="C3079">
        <v>6000000</v>
      </c>
      <c r="D3079">
        <v>54800000</v>
      </c>
      <c r="E3079" t="s">
        <v>27226</v>
      </c>
      <c r="F3079" t="s">
        <v>37</v>
      </c>
      <c r="G3079" t="s">
        <v>38</v>
      </c>
      <c r="H3079">
        <v>7.8</v>
      </c>
      <c r="I3079" t="s">
        <v>3409</v>
      </c>
    </row>
    <row r="3080" spans="1:13" x14ac:dyDescent="0.35">
      <c r="A3080" t="s">
        <v>17005</v>
      </c>
      <c r="B3080">
        <v>152</v>
      </c>
      <c r="C3080">
        <v>6000000</v>
      </c>
      <c r="D3080">
        <v>43650000</v>
      </c>
      <c r="E3080" t="s">
        <v>27227</v>
      </c>
      <c r="F3080" t="s">
        <v>37</v>
      </c>
      <c r="G3080" t="s">
        <v>38</v>
      </c>
      <c r="H3080">
        <v>7.6</v>
      </c>
      <c r="I3080" t="s">
        <v>27949</v>
      </c>
      <c r="J3080" t="s">
        <v>3409</v>
      </c>
      <c r="K3080" t="s">
        <v>17378</v>
      </c>
      <c r="L3080" t="s">
        <v>19711</v>
      </c>
      <c r="M3080" t="s">
        <v>10413</v>
      </c>
    </row>
    <row r="3081" spans="1:13" x14ac:dyDescent="0.35">
      <c r="A3081" t="s">
        <v>4218</v>
      </c>
      <c r="B3081">
        <v>98</v>
      </c>
      <c r="C3081">
        <v>6000000</v>
      </c>
      <c r="D3081">
        <v>39800000</v>
      </c>
      <c r="E3081" t="s">
        <v>27228</v>
      </c>
      <c r="F3081" t="s">
        <v>37</v>
      </c>
      <c r="G3081" t="s">
        <v>38</v>
      </c>
      <c r="H3081">
        <v>7.4</v>
      </c>
      <c r="I3081" t="s">
        <v>1671</v>
      </c>
      <c r="J3081" t="s">
        <v>27948</v>
      </c>
    </row>
    <row r="3082" spans="1:13" x14ac:dyDescent="0.35">
      <c r="A3082" t="s">
        <v>17015</v>
      </c>
      <c r="B3082">
        <v>106</v>
      </c>
      <c r="C3082">
        <v>6000000</v>
      </c>
      <c r="D3082">
        <v>27457409</v>
      </c>
      <c r="E3082" t="s">
        <v>27229</v>
      </c>
      <c r="F3082" t="s">
        <v>37</v>
      </c>
      <c r="G3082" t="s">
        <v>38</v>
      </c>
      <c r="H3082">
        <v>6.3</v>
      </c>
      <c r="I3082" t="s">
        <v>1671</v>
      </c>
      <c r="J3082" t="s">
        <v>3409</v>
      </c>
    </row>
    <row r="3083" spans="1:13" x14ac:dyDescent="0.35">
      <c r="A3083" t="s">
        <v>13454</v>
      </c>
      <c r="B3083">
        <v>106</v>
      </c>
      <c r="C3083">
        <v>6000000</v>
      </c>
      <c r="D3083">
        <v>25047631</v>
      </c>
      <c r="E3083" t="s">
        <v>27230</v>
      </c>
      <c r="F3083" t="s">
        <v>37</v>
      </c>
      <c r="G3083" t="s">
        <v>38</v>
      </c>
      <c r="H3083">
        <v>6.9</v>
      </c>
      <c r="I3083" t="s">
        <v>1671</v>
      </c>
      <c r="J3083" t="s">
        <v>3409</v>
      </c>
      <c r="K3083" t="s">
        <v>19711</v>
      </c>
    </row>
    <row r="3084" spans="1:13" x14ac:dyDescent="0.35">
      <c r="A3084" t="s">
        <v>118</v>
      </c>
      <c r="B3084">
        <v>106</v>
      </c>
      <c r="C3084">
        <v>6000000</v>
      </c>
      <c r="D3084">
        <v>23272306</v>
      </c>
      <c r="E3084" t="s">
        <v>27231</v>
      </c>
      <c r="F3084" t="s">
        <v>37</v>
      </c>
      <c r="G3084" t="s">
        <v>38</v>
      </c>
      <c r="H3084">
        <v>8.6</v>
      </c>
      <c r="I3084" t="s">
        <v>27949</v>
      </c>
      <c r="J3084" t="s">
        <v>3409</v>
      </c>
      <c r="K3084" t="s">
        <v>27947</v>
      </c>
      <c r="L3084" t="s">
        <v>10413</v>
      </c>
    </row>
    <row r="3085" spans="1:13" x14ac:dyDescent="0.35">
      <c r="A3085" t="s">
        <v>2722</v>
      </c>
      <c r="B3085">
        <v>89</v>
      </c>
      <c r="C3085">
        <v>8000000</v>
      </c>
      <c r="D3085">
        <v>22168359</v>
      </c>
      <c r="E3085" t="s">
        <v>27232</v>
      </c>
      <c r="F3085" t="s">
        <v>37</v>
      </c>
      <c r="G3085" t="s">
        <v>38</v>
      </c>
      <c r="H3085">
        <v>5.0999999999999996</v>
      </c>
      <c r="I3085" t="s">
        <v>1266</v>
      </c>
      <c r="J3085" t="s">
        <v>6403</v>
      </c>
      <c r="K3085" t="s">
        <v>19711</v>
      </c>
      <c r="L3085" t="s">
        <v>10413</v>
      </c>
    </row>
    <row r="3086" spans="1:13" x14ac:dyDescent="0.35">
      <c r="A3086" t="s">
        <v>2166</v>
      </c>
      <c r="B3086">
        <v>94</v>
      </c>
      <c r="C3086">
        <v>6000000</v>
      </c>
      <c r="D3086">
        <v>21005329</v>
      </c>
      <c r="E3086" t="s">
        <v>27233</v>
      </c>
      <c r="F3086" t="s">
        <v>37</v>
      </c>
      <c r="G3086" t="s">
        <v>767</v>
      </c>
      <c r="H3086">
        <v>6.4</v>
      </c>
      <c r="I3086" t="s">
        <v>1671</v>
      </c>
      <c r="J3086" t="s">
        <v>19711</v>
      </c>
    </row>
    <row r="3087" spans="1:13" x14ac:dyDescent="0.35">
      <c r="A3087" t="s">
        <v>1204</v>
      </c>
      <c r="B3087">
        <v>109</v>
      </c>
      <c r="C3087">
        <v>6000000</v>
      </c>
      <c r="D3087">
        <v>26236603</v>
      </c>
      <c r="E3087" t="s">
        <v>27234</v>
      </c>
      <c r="F3087" t="s">
        <v>37</v>
      </c>
      <c r="G3087" t="s">
        <v>38</v>
      </c>
      <c r="H3087">
        <v>7.9</v>
      </c>
      <c r="I3087" t="s">
        <v>3409</v>
      </c>
      <c r="J3087" t="s">
        <v>27948</v>
      </c>
    </row>
    <row r="3088" spans="1:13" x14ac:dyDescent="0.35">
      <c r="A3088" t="s">
        <v>17041</v>
      </c>
      <c r="B3088">
        <v>144</v>
      </c>
      <c r="C3088">
        <v>8000000</v>
      </c>
      <c r="D3088">
        <v>20400000</v>
      </c>
      <c r="E3088" t="s">
        <v>27235</v>
      </c>
      <c r="F3088" t="s">
        <v>37</v>
      </c>
      <c r="G3088" t="s">
        <v>38</v>
      </c>
      <c r="H3088">
        <v>6.9</v>
      </c>
      <c r="I3088" t="s">
        <v>3409</v>
      </c>
      <c r="J3088" t="s">
        <v>19711</v>
      </c>
      <c r="K3088" t="s">
        <v>15011</v>
      </c>
    </row>
    <row r="3089" spans="1:12" x14ac:dyDescent="0.35">
      <c r="A3089" t="s">
        <v>11224</v>
      </c>
      <c r="B3089">
        <v>90</v>
      </c>
      <c r="C3089">
        <v>6000000</v>
      </c>
      <c r="D3089">
        <v>18621249</v>
      </c>
      <c r="E3089" t="s">
        <v>27236</v>
      </c>
      <c r="F3089" t="s">
        <v>37</v>
      </c>
      <c r="G3089" t="s">
        <v>38</v>
      </c>
      <c r="H3089">
        <v>7.5</v>
      </c>
      <c r="I3089" t="s">
        <v>1671</v>
      </c>
    </row>
    <row r="3090" spans="1:12" x14ac:dyDescent="0.35">
      <c r="A3090" t="s">
        <v>5367</v>
      </c>
      <c r="B3090">
        <v>106</v>
      </c>
      <c r="C3090">
        <v>6000000</v>
      </c>
      <c r="D3090">
        <v>25244700</v>
      </c>
      <c r="E3090" t="s">
        <v>27237</v>
      </c>
      <c r="F3090" t="s">
        <v>37</v>
      </c>
      <c r="G3090" t="s">
        <v>56</v>
      </c>
      <c r="H3090">
        <v>7.2</v>
      </c>
      <c r="I3090" t="s">
        <v>1325</v>
      </c>
      <c r="J3090" t="s">
        <v>12332</v>
      </c>
    </row>
    <row r="3091" spans="1:12" x14ac:dyDescent="0.35">
      <c r="A3091" t="s">
        <v>5076</v>
      </c>
      <c r="B3091">
        <v>121</v>
      </c>
      <c r="C3091">
        <v>6500000</v>
      </c>
      <c r="D3091">
        <v>14545844</v>
      </c>
      <c r="E3091" t="s">
        <v>27238</v>
      </c>
      <c r="F3091" t="s">
        <v>37</v>
      </c>
      <c r="G3091" t="s">
        <v>38</v>
      </c>
      <c r="H3091">
        <v>5.8</v>
      </c>
      <c r="I3091" t="s">
        <v>1671</v>
      </c>
      <c r="J3091" t="s">
        <v>3409</v>
      </c>
      <c r="K3091" t="s">
        <v>17378</v>
      </c>
    </row>
    <row r="3092" spans="1:12" x14ac:dyDescent="0.35">
      <c r="A3092" t="s">
        <v>17058</v>
      </c>
      <c r="B3092">
        <v>89</v>
      </c>
      <c r="C3092">
        <v>6000000</v>
      </c>
      <c r="D3092">
        <v>13235267</v>
      </c>
      <c r="E3092" t="s">
        <v>27239</v>
      </c>
      <c r="F3092" t="s">
        <v>37</v>
      </c>
      <c r="G3092" t="s">
        <v>38</v>
      </c>
      <c r="H3092">
        <v>2.9</v>
      </c>
      <c r="I3092" t="s">
        <v>1671</v>
      </c>
      <c r="J3092" t="s">
        <v>18089</v>
      </c>
    </row>
    <row r="3093" spans="1:12" x14ac:dyDescent="0.35">
      <c r="A3093" t="s">
        <v>4239</v>
      </c>
      <c r="B3093">
        <v>104</v>
      </c>
      <c r="C3093">
        <v>6000000</v>
      </c>
      <c r="D3093">
        <v>12793213</v>
      </c>
      <c r="E3093" t="s">
        <v>27240</v>
      </c>
      <c r="F3093" t="s">
        <v>37</v>
      </c>
      <c r="G3093" t="s">
        <v>38</v>
      </c>
      <c r="H3093">
        <v>6.2</v>
      </c>
      <c r="I3093" t="s">
        <v>1671</v>
      </c>
      <c r="J3093" t="s">
        <v>3409</v>
      </c>
      <c r="K3093" t="s">
        <v>19711</v>
      </c>
    </row>
    <row r="3094" spans="1:12" x14ac:dyDescent="0.35">
      <c r="A3094" t="s">
        <v>5867</v>
      </c>
      <c r="B3094">
        <v>99</v>
      </c>
      <c r="C3094">
        <v>9000000</v>
      </c>
      <c r="D3094">
        <v>11883495</v>
      </c>
      <c r="E3094" t="s">
        <v>27241</v>
      </c>
      <c r="F3094" t="s">
        <v>37</v>
      </c>
      <c r="G3094" t="s">
        <v>56</v>
      </c>
      <c r="H3094">
        <v>6.8</v>
      </c>
      <c r="I3094" t="s">
        <v>1671</v>
      </c>
      <c r="J3094" t="s">
        <v>3409</v>
      </c>
      <c r="K3094" t="s">
        <v>1266</v>
      </c>
      <c r="L3094" t="s">
        <v>19711</v>
      </c>
    </row>
    <row r="3095" spans="1:12" x14ac:dyDescent="0.35">
      <c r="A3095" t="s">
        <v>17080</v>
      </c>
      <c r="B3095">
        <v>98</v>
      </c>
      <c r="C3095">
        <v>6000000</v>
      </c>
      <c r="D3095">
        <v>11797927</v>
      </c>
      <c r="E3095" t="s">
        <v>27242</v>
      </c>
      <c r="F3095" t="s">
        <v>37</v>
      </c>
      <c r="G3095" t="s">
        <v>38</v>
      </c>
      <c r="H3095">
        <v>6.1</v>
      </c>
      <c r="I3095" t="s">
        <v>1671</v>
      </c>
      <c r="J3095" t="s">
        <v>6403</v>
      </c>
      <c r="K3095" t="s">
        <v>10413</v>
      </c>
    </row>
    <row r="3096" spans="1:12" x14ac:dyDescent="0.35">
      <c r="A3096" t="s">
        <v>4229</v>
      </c>
      <c r="B3096">
        <v>121</v>
      </c>
      <c r="C3096">
        <v>6000000</v>
      </c>
      <c r="D3096">
        <v>17605861</v>
      </c>
      <c r="E3096" t="s">
        <v>27243</v>
      </c>
      <c r="F3096" t="s">
        <v>37</v>
      </c>
      <c r="G3096" t="s">
        <v>56</v>
      </c>
      <c r="H3096">
        <v>7.7</v>
      </c>
      <c r="I3096" t="s">
        <v>13307</v>
      </c>
      <c r="J3096" t="s">
        <v>3409</v>
      </c>
      <c r="K3096" t="s">
        <v>22704</v>
      </c>
      <c r="L3096" t="s">
        <v>10413</v>
      </c>
    </row>
    <row r="3097" spans="1:12" x14ac:dyDescent="0.35">
      <c r="A3097" t="s">
        <v>17089</v>
      </c>
      <c r="B3097">
        <v>96</v>
      </c>
      <c r="C3097">
        <v>3000000</v>
      </c>
      <c r="D3097">
        <v>11642254</v>
      </c>
      <c r="E3097" t="s">
        <v>27244</v>
      </c>
      <c r="F3097" t="s">
        <v>37</v>
      </c>
      <c r="G3097" t="s">
        <v>38</v>
      </c>
      <c r="H3097">
        <v>5.2</v>
      </c>
      <c r="I3097" t="s">
        <v>6403</v>
      </c>
      <c r="J3097" t="s">
        <v>10413</v>
      </c>
    </row>
    <row r="3098" spans="1:12" x14ac:dyDescent="0.35">
      <c r="A3098" t="s">
        <v>9162</v>
      </c>
      <c r="B3098">
        <v>99</v>
      </c>
      <c r="C3098">
        <v>5000000</v>
      </c>
      <c r="D3098">
        <v>9203192</v>
      </c>
      <c r="E3098" t="s">
        <v>27245</v>
      </c>
      <c r="F3098" t="s">
        <v>37</v>
      </c>
      <c r="G3098" t="s">
        <v>38</v>
      </c>
      <c r="H3098">
        <v>6.8</v>
      </c>
      <c r="I3098" t="s">
        <v>1671</v>
      </c>
      <c r="J3098" t="s">
        <v>27949</v>
      </c>
      <c r="K3098" t="s">
        <v>3409</v>
      </c>
    </row>
    <row r="3099" spans="1:12" x14ac:dyDescent="0.35">
      <c r="A3099" t="s">
        <v>17099</v>
      </c>
      <c r="B3099">
        <v>42</v>
      </c>
      <c r="C3099">
        <v>6000000</v>
      </c>
      <c r="D3099">
        <v>7518876</v>
      </c>
      <c r="E3099" t="s">
        <v>27246</v>
      </c>
      <c r="F3099" t="s">
        <v>37</v>
      </c>
      <c r="G3099" t="s">
        <v>56</v>
      </c>
      <c r="H3099">
        <v>6.5</v>
      </c>
      <c r="I3099" t="s">
        <v>953</v>
      </c>
      <c r="J3099" t="s">
        <v>67</v>
      </c>
      <c r="K3099" t="s">
        <v>27950</v>
      </c>
    </row>
    <row r="3100" spans="1:12" x14ac:dyDescent="0.35">
      <c r="A3100" t="s">
        <v>11018</v>
      </c>
      <c r="B3100">
        <v>122</v>
      </c>
      <c r="C3100">
        <v>6000000</v>
      </c>
      <c r="D3100">
        <v>8596914</v>
      </c>
      <c r="E3100" t="s">
        <v>27247</v>
      </c>
      <c r="F3100" t="s">
        <v>37</v>
      </c>
      <c r="G3100" t="s">
        <v>38</v>
      </c>
      <c r="H3100">
        <v>7</v>
      </c>
      <c r="I3100" t="s">
        <v>13307</v>
      </c>
      <c r="J3100" t="s">
        <v>3409</v>
      </c>
    </row>
    <row r="3101" spans="1:12" x14ac:dyDescent="0.35">
      <c r="A3101" t="s">
        <v>17109</v>
      </c>
      <c r="B3101">
        <v>101</v>
      </c>
      <c r="C3101">
        <v>6000000</v>
      </c>
      <c r="D3101">
        <v>6851636</v>
      </c>
      <c r="E3101" t="s">
        <v>27248</v>
      </c>
      <c r="F3101" t="s">
        <v>37</v>
      </c>
      <c r="G3101" t="s">
        <v>38</v>
      </c>
      <c r="H3101">
        <v>5.9</v>
      </c>
      <c r="I3101" t="s">
        <v>1671</v>
      </c>
      <c r="J3101" t="s">
        <v>3409</v>
      </c>
      <c r="K3101" t="s">
        <v>19711</v>
      </c>
    </row>
    <row r="3102" spans="1:12" x14ac:dyDescent="0.35">
      <c r="A3102" t="s">
        <v>17113</v>
      </c>
      <c r="B3102">
        <v>102</v>
      </c>
      <c r="C3102">
        <v>6000000</v>
      </c>
      <c r="D3102">
        <v>11434867</v>
      </c>
      <c r="E3102" t="s">
        <v>27249</v>
      </c>
      <c r="F3102" t="s">
        <v>37</v>
      </c>
      <c r="G3102" t="s">
        <v>38</v>
      </c>
      <c r="H3102">
        <v>7.1</v>
      </c>
      <c r="I3102" t="s">
        <v>3409</v>
      </c>
      <c r="J3102" t="s">
        <v>27947</v>
      </c>
      <c r="K3102" t="s">
        <v>19711</v>
      </c>
      <c r="L3102" t="s">
        <v>10413</v>
      </c>
    </row>
    <row r="3103" spans="1:12" x14ac:dyDescent="0.35">
      <c r="A3103" t="s">
        <v>17117</v>
      </c>
      <c r="B3103">
        <v>84</v>
      </c>
      <c r="C3103">
        <v>6000000</v>
      </c>
      <c r="D3103">
        <v>5895238</v>
      </c>
      <c r="E3103" t="s">
        <v>27250</v>
      </c>
      <c r="F3103" t="s">
        <v>2778</v>
      </c>
      <c r="G3103" t="s">
        <v>38</v>
      </c>
      <c r="H3103">
        <v>5.5</v>
      </c>
      <c r="I3103" t="s">
        <v>1671</v>
      </c>
      <c r="J3103" t="s">
        <v>15011</v>
      </c>
    </row>
    <row r="3104" spans="1:12" x14ac:dyDescent="0.35">
      <c r="A3104" t="s">
        <v>17122</v>
      </c>
      <c r="B3104">
        <v>104</v>
      </c>
      <c r="C3104">
        <v>6000000</v>
      </c>
      <c r="D3104">
        <v>6670712</v>
      </c>
      <c r="E3104" t="s">
        <v>27251</v>
      </c>
      <c r="F3104" t="s">
        <v>37</v>
      </c>
      <c r="G3104" t="s">
        <v>38</v>
      </c>
      <c r="H3104">
        <v>7.4</v>
      </c>
      <c r="I3104" t="s">
        <v>1671</v>
      </c>
      <c r="J3104" t="s">
        <v>3409</v>
      </c>
    </row>
    <row r="3105" spans="1:12" x14ac:dyDescent="0.35">
      <c r="A3105" t="s">
        <v>17127</v>
      </c>
      <c r="B3105">
        <v>96</v>
      </c>
      <c r="C3105">
        <v>6000000</v>
      </c>
      <c r="D3105">
        <v>5359774</v>
      </c>
      <c r="E3105" t="s">
        <v>27252</v>
      </c>
      <c r="F3105" t="s">
        <v>37</v>
      </c>
      <c r="G3105" t="s">
        <v>7987</v>
      </c>
      <c r="H3105">
        <v>7.3</v>
      </c>
      <c r="I3105" t="s">
        <v>1671</v>
      </c>
      <c r="J3105" t="s">
        <v>27949</v>
      </c>
      <c r="K3105" t="s">
        <v>10413</v>
      </c>
    </row>
    <row r="3106" spans="1:12" x14ac:dyDescent="0.35">
      <c r="A3106" t="s">
        <v>17132</v>
      </c>
      <c r="B3106">
        <v>94</v>
      </c>
      <c r="C3106">
        <v>6500000</v>
      </c>
      <c r="D3106">
        <v>4693919</v>
      </c>
      <c r="E3106" t="s">
        <v>27253</v>
      </c>
      <c r="F3106" t="s">
        <v>37</v>
      </c>
      <c r="G3106" t="s">
        <v>38</v>
      </c>
      <c r="H3106">
        <v>4.5999999999999996</v>
      </c>
      <c r="I3106" t="s">
        <v>1671</v>
      </c>
    </row>
    <row r="3107" spans="1:12" x14ac:dyDescent="0.35">
      <c r="A3107" t="s">
        <v>6724</v>
      </c>
      <c r="B3107">
        <v>90</v>
      </c>
      <c r="C3107">
        <v>6000000</v>
      </c>
      <c r="D3107">
        <v>4859475</v>
      </c>
      <c r="E3107" t="s">
        <v>27254</v>
      </c>
      <c r="F3107" t="s">
        <v>37</v>
      </c>
      <c r="G3107" t="s">
        <v>38</v>
      </c>
      <c r="H3107">
        <v>7.2</v>
      </c>
      <c r="I3107" t="s">
        <v>3409</v>
      </c>
      <c r="J3107" t="s">
        <v>19711</v>
      </c>
    </row>
    <row r="3108" spans="1:12" x14ac:dyDescent="0.35">
      <c r="A3108" t="s">
        <v>17143</v>
      </c>
      <c r="B3108">
        <v>90</v>
      </c>
      <c r="C3108">
        <v>6000000</v>
      </c>
      <c r="D3108">
        <v>4542775</v>
      </c>
      <c r="E3108" t="s">
        <v>27255</v>
      </c>
      <c r="F3108" t="s">
        <v>37</v>
      </c>
      <c r="G3108" t="s">
        <v>38</v>
      </c>
      <c r="H3108">
        <v>5.0999999999999996</v>
      </c>
      <c r="I3108" t="s">
        <v>1671</v>
      </c>
      <c r="J3108" t="s">
        <v>19711</v>
      </c>
    </row>
    <row r="3109" spans="1:12" x14ac:dyDescent="0.35">
      <c r="A3109" t="s">
        <v>17150</v>
      </c>
      <c r="B3109">
        <v>106</v>
      </c>
      <c r="C3109">
        <v>6000000</v>
      </c>
      <c r="D3109">
        <v>3588432</v>
      </c>
      <c r="E3109" t="s">
        <v>27256</v>
      </c>
      <c r="F3109" t="s">
        <v>37</v>
      </c>
      <c r="G3109" t="s">
        <v>38</v>
      </c>
      <c r="H3109">
        <v>6.7</v>
      </c>
      <c r="I3109" t="s">
        <v>1671</v>
      </c>
      <c r="J3109" t="s">
        <v>3409</v>
      </c>
    </row>
    <row r="3110" spans="1:12" x14ac:dyDescent="0.35">
      <c r="A3110" t="s">
        <v>17154</v>
      </c>
      <c r="B3110">
        <v>96</v>
      </c>
      <c r="C3110">
        <v>6000000</v>
      </c>
      <c r="D3110">
        <v>4394936</v>
      </c>
      <c r="E3110" t="s">
        <v>27257</v>
      </c>
      <c r="F3110" t="s">
        <v>37</v>
      </c>
      <c r="G3110" t="s">
        <v>767</v>
      </c>
      <c r="H3110">
        <v>5.3</v>
      </c>
      <c r="I3110" t="s">
        <v>1671</v>
      </c>
      <c r="J3110" t="s">
        <v>3409</v>
      </c>
      <c r="K3110" t="s">
        <v>1266</v>
      </c>
      <c r="L3110" t="s">
        <v>19711</v>
      </c>
    </row>
    <row r="3111" spans="1:12" x14ac:dyDescent="0.35">
      <c r="A3111" t="s">
        <v>17163</v>
      </c>
      <c r="B3111">
        <v>95</v>
      </c>
      <c r="C3111">
        <v>6000000</v>
      </c>
      <c r="D3111">
        <v>3029081</v>
      </c>
      <c r="E3111" t="s">
        <v>27258</v>
      </c>
      <c r="F3111" t="s">
        <v>37</v>
      </c>
      <c r="G3111" t="s">
        <v>38</v>
      </c>
      <c r="H3111">
        <v>7.8</v>
      </c>
      <c r="I3111" t="s">
        <v>1671</v>
      </c>
      <c r="J3111" t="s">
        <v>3409</v>
      </c>
      <c r="K3111" t="s">
        <v>17378</v>
      </c>
      <c r="L3111" t="s">
        <v>17378</v>
      </c>
    </row>
    <row r="3112" spans="1:12" x14ac:dyDescent="0.35">
      <c r="A3112" t="s">
        <v>12448</v>
      </c>
      <c r="B3112">
        <v>99</v>
      </c>
      <c r="C3112">
        <v>6000000</v>
      </c>
      <c r="D3112">
        <v>3273588</v>
      </c>
      <c r="E3112" t="s">
        <v>27259</v>
      </c>
      <c r="F3112" t="s">
        <v>37</v>
      </c>
      <c r="G3112" t="s">
        <v>38</v>
      </c>
      <c r="H3112">
        <v>6.7</v>
      </c>
      <c r="I3112" t="s">
        <v>1325</v>
      </c>
      <c r="J3112" t="s">
        <v>3409</v>
      </c>
    </row>
    <row r="3113" spans="1:12" x14ac:dyDescent="0.35">
      <c r="A3113" t="s">
        <v>11148</v>
      </c>
      <c r="B3113">
        <v>99</v>
      </c>
      <c r="C3113">
        <v>6000000</v>
      </c>
      <c r="D3113">
        <v>2207975</v>
      </c>
      <c r="E3113" t="s">
        <v>27260</v>
      </c>
      <c r="F3113" t="s">
        <v>37</v>
      </c>
      <c r="G3113" t="s">
        <v>38</v>
      </c>
      <c r="H3113">
        <v>7.2</v>
      </c>
      <c r="I3113" t="s">
        <v>3409</v>
      </c>
      <c r="J3113" t="s">
        <v>22704</v>
      </c>
    </row>
    <row r="3114" spans="1:12" x14ac:dyDescent="0.35">
      <c r="A3114" t="s">
        <v>17183</v>
      </c>
      <c r="B3114">
        <v>95</v>
      </c>
      <c r="C3114">
        <v>6000000</v>
      </c>
      <c r="D3114">
        <v>2025238</v>
      </c>
      <c r="E3114" t="s">
        <v>27261</v>
      </c>
      <c r="F3114" t="s">
        <v>37</v>
      </c>
      <c r="G3114" t="s">
        <v>38</v>
      </c>
      <c r="H3114">
        <v>5.8</v>
      </c>
      <c r="I3114" t="s">
        <v>1671</v>
      </c>
      <c r="J3114" t="s">
        <v>27949</v>
      </c>
      <c r="K3114" t="s">
        <v>3409</v>
      </c>
      <c r="L3114" t="s">
        <v>10413</v>
      </c>
    </row>
    <row r="3115" spans="1:12" x14ac:dyDescent="0.35">
      <c r="A3115" t="s">
        <v>8197</v>
      </c>
      <c r="B3115">
        <v>99</v>
      </c>
      <c r="C3115">
        <v>6000000</v>
      </c>
      <c r="D3115">
        <v>2077046</v>
      </c>
      <c r="E3115" t="s">
        <v>27262</v>
      </c>
      <c r="F3115" t="s">
        <v>37</v>
      </c>
      <c r="G3115" t="s">
        <v>38</v>
      </c>
      <c r="H3115">
        <v>7</v>
      </c>
      <c r="I3115" t="s">
        <v>1671</v>
      </c>
      <c r="J3115" t="s">
        <v>3409</v>
      </c>
      <c r="K3115" t="s">
        <v>19711</v>
      </c>
    </row>
    <row r="3116" spans="1:12" x14ac:dyDescent="0.35">
      <c r="A3116" t="s">
        <v>17217</v>
      </c>
      <c r="B3116">
        <v>107</v>
      </c>
      <c r="C3116">
        <v>6000000</v>
      </c>
      <c r="D3116">
        <v>869325</v>
      </c>
      <c r="E3116" t="s">
        <v>27263</v>
      </c>
      <c r="F3116" t="s">
        <v>37</v>
      </c>
      <c r="G3116" t="s">
        <v>38</v>
      </c>
      <c r="H3116">
        <v>3.8</v>
      </c>
      <c r="I3116" t="s">
        <v>1325</v>
      </c>
      <c r="J3116" t="s">
        <v>953</v>
      </c>
      <c r="K3116" t="s">
        <v>1266</v>
      </c>
      <c r="L3116" t="s">
        <v>12332</v>
      </c>
    </row>
    <row r="3117" spans="1:12" x14ac:dyDescent="0.35">
      <c r="A3117" t="s">
        <v>17223</v>
      </c>
      <c r="B3117">
        <v>90</v>
      </c>
      <c r="C3117">
        <v>6000000</v>
      </c>
      <c r="D3117">
        <v>399611</v>
      </c>
      <c r="E3117" t="s">
        <v>27264</v>
      </c>
      <c r="F3117" t="s">
        <v>37</v>
      </c>
      <c r="G3117" t="s">
        <v>38</v>
      </c>
      <c r="H3117">
        <v>5.7</v>
      </c>
      <c r="I3117" t="s">
        <v>13307</v>
      </c>
      <c r="J3117" t="s">
        <v>3409</v>
      </c>
      <c r="K3117" t="s">
        <v>27948</v>
      </c>
    </row>
    <row r="3118" spans="1:12" x14ac:dyDescent="0.35">
      <c r="A3118" t="s">
        <v>11043</v>
      </c>
      <c r="B3118">
        <v>96</v>
      </c>
      <c r="C3118">
        <v>6000000</v>
      </c>
      <c r="D3118">
        <v>115862</v>
      </c>
      <c r="E3118" t="s">
        <v>27265</v>
      </c>
      <c r="F3118" t="s">
        <v>37</v>
      </c>
      <c r="G3118" t="s">
        <v>38</v>
      </c>
      <c r="H3118">
        <v>6.7</v>
      </c>
      <c r="I3118" t="s">
        <v>3409</v>
      </c>
      <c r="J3118" t="s">
        <v>19711</v>
      </c>
    </row>
    <row r="3119" spans="1:12" x14ac:dyDescent="0.35">
      <c r="A3119" t="s">
        <v>4619</v>
      </c>
      <c r="B3119">
        <v>104</v>
      </c>
      <c r="C3119">
        <v>6000000</v>
      </c>
      <c r="D3119">
        <v>1346503</v>
      </c>
      <c r="E3119" t="s">
        <v>27266</v>
      </c>
      <c r="F3119" t="s">
        <v>37</v>
      </c>
      <c r="G3119" t="s">
        <v>892</v>
      </c>
      <c r="H3119">
        <v>6.1</v>
      </c>
      <c r="I3119" t="s">
        <v>3409</v>
      </c>
      <c r="J3119" t="s">
        <v>22704</v>
      </c>
    </row>
    <row r="3120" spans="1:12" x14ac:dyDescent="0.35">
      <c r="A3120" t="s">
        <v>8089</v>
      </c>
      <c r="B3120">
        <v>97</v>
      </c>
      <c r="C3120">
        <v>6000000</v>
      </c>
      <c r="D3120">
        <v>117560</v>
      </c>
      <c r="E3120" t="s">
        <v>27267</v>
      </c>
      <c r="F3120" t="s">
        <v>37</v>
      </c>
      <c r="G3120" t="s">
        <v>38</v>
      </c>
      <c r="H3120">
        <v>6.2</v>
      </c>
      <c r="I3120" t="s">
        <v>3409</v>
      </c>
      <c r="J3120" t="s">
        <v>19711</v>
      </c>
    </row>
    <row r="3121" spans="1:12" x14ac:dyDescent="0.35">
      <c r="A3121" t="s">
        <v>13125</v>
      </c>
      <c r="B3121">
        <v>107</v>
      </c>
      <c r="C3121">
        <v>6000000</v>
      </c>
      <c r="D3121">
        <v>54606</v>
      </c>
      <c r="E3121" t="s">
        <v>27268</v>
      </c>
      <c r="F3121" t="s">
        <v>37</v>
      </c>
      <c r="G3121" t="s">
        <v>56</v>
      </c>
      <c r="H3121">
        <v>6.2</v>
      </c>
      <c r="I3121" t="s">
        <v>1671</v>
      </c>
      <c r="J3121" t="s">
        <v>27949</v>
      </c>
      <c r="K3121" t="s">
        <v>19711</v>
      </c>
    </row>
    <row r="3122" spans="1:12" x14ac:dyDescent="0.35">
      <c r="A3122" t="s">
        <v>17255</v>
      </c>
      <c r="B3122">
        <v>85</v>
      </c>
      <c r="C3122">
        <v>6000000</v>
      </c>
      <c r="D3122">
        <v>36497</v>
      </c>
      <c r="E3122" t="s">
        <v>27269</v>
      </c>
      <c r="F3122" t="s">
        <v>37</v>
      </c>
      <c r="G3122" t="s">
        <v>38</v>
      </c>
      <c r="H3122">
        <v>4.7</v>
      </c>
      <c r="I3122" t="s">
        <v>1671</v>
      </c>
    </row>
    <row r="3123" spans="1:12" x14ac:dyDescent="0.35">
      <c r="A3123" t="s">
        <v>13271</v>
      </c>
      <c r="B3123">
        <v>95</v>
      </c>
      <c r="C3123">
        <v>12000000</v>
      </c>
      <c r="D3123">
        <v>65804</v>
      </c>
      <c r="E3123" t="s">
        <v>27270</v>
      </c>
      <c r="F3123" t="s">
        <v>37</v>
      </c>
      <c r="G3123" t="s">
        <v>38</v>
      </c>
      <c r="H3123">
        <v>6.3</v>
      </c>
      <c r="I3123" t="s">
        <v>27949</v>
      </c>
      <c r="J3123" t="s">
        <v>3409</v>
      </c>
      <c r="K3123" t="s">
        <v>10413</v>
      </c>
    </row>
    <row r="3124" spans="1:12" x14ac:dyDescent="0.35">
      <c r="A3124" t="s">
        <v>17301</v>
      </c>
      <c r="B3124">
        <v>111</v>
      </c>
      <c r="C3124">
        <v>5300000</v>
      </c>
      <c r="D3124">
        <v>3895664</v>
      </c>
      <c r="E3124" t="s">
        <v>27271</v>
      </c>
      <c r="F3124" t="s">
        <v>1464</v>
      </c>
      <c r="G3124" t="s">
        <v>1465</v>
      </c>
      <c r="H3124">
        <v>7.3</v>
      </c>
      <c r="I3124" t="s">
        <v>1671</v>
      </c>
      <c r="J3124" t="s">
        <v>3409</v>
      </c>
    </row>
    <row r="3125" spans="1:12" x14ac:dyDescent="0.35">
      <c r="A3125" t="s">
        <v>17305</v>
      </c>
      <c r="B3125">
        <v>86</v>
      </c>
      <c r="C3125">
        <v>6000000</v>
      </c>
      <c r="D3125">
        <v>20200</v>
      </c>
      <c r="E3125" t="s">
        <v>27272</v>
      </c>
      <c r="F3125" t="s">
        <v>37</v>
      </c>
      <c r="G3125" t="s">
        <v>38</v>
      </c>
      <c r="H3125">
        <v>5.8</v>
      </c>
      <c r="I3125" t="s">
        <v>3409</v>
      </c>
      <c r="J3125" t="s">
        <v>17378</v>
      </c>
    </row>
    <row r="3126" spans="1:12" x14ac:dyDescent="0.35">
      <c r="A3126" t="s">
        <v>17311</v>
      </c>
      <c r="B3126">
        <v>103</v>
      </c>
      <c r="C3126">
        <v>4000000</v>
      </c>
      <c r="D3126">
        <v>542860</v>
      </c>
      <c r="E3126" t="s">
        <v>27273</v>
      </c>
      <c r="F3126" t="s">
        <v>10490</v>
      </c>
      <c r="G3126" t="s">
        <v>10491</v>
      </c>
      <c r="H3126">
        <v>7.1</v>
      </c>
      <c r="I3126" t="s">
        <v>3409</v>
      </c>
      <c r="J3126" t="s">
        <v>22704</v>
      </c>
      <c r="K3126" t="s">
        <v>25958</v>
      </c>
    </row>
    <row r="3127" spans="1:12" x14ac:dyDescent="0.35">
      <c r="A3127" t="s">
        <v>17333</v>
      </c>
      <c r="B3127">
        <v>111</v>
      </c>
      <c r="C3127">
        <v>200000000</v>
      </c>
      <c r="D3127">
        <v>11905519</v>
      </c>
      <c r="E3127" t="s">
        <v>27274</v>
      </c>
      <c r="F3127" t="s">
        <v>13246</v>
      </c>
      <c r="G3127" t="s">
        <v>13247</v>
      </c>
      <c r="H3127">
        <v>7.1</v>
      </c>
      <c r="I3127" t="s">
        <v>1325</v>
      </c>
      <c r="J3127" t="s">
        <v>27949</v>
      </c>
      <c r="K3127" t="s">
        <v>3409</v>
      </c>
      <c r="L3127" t="s">
        <v>10413</v>
      </c>
    </row>
    <row r="3128" spans="1:12" x14ac:dyDescent="0.35">
      <c r="A3128" t="s">
        <v>15467</v>
      </c>
      <c r="B3128">
        <v>112</v>
      </c>
      <c r="C3128">
        <v>3500159</v>
      </c>
      <c r="D3128">
        <v>32541719</v>
      </c>
      <c r="E3128" t="s">
        <v>27275</v>
      </c>
      <c r="F3128" t="s">
        <v>37</v>
      </c>
      <c r="G3128" t="s">
        <v>56</v>
      </c>
      <c r="H3128">
        <v>6.7</v>
      </c>
      <c r="I3128" t="s">
        <v>1671</v>
      </c>
      <c r="J3128" t="s">
        <v>3409</v>
      </c>
      <c r="K3128" t="s">
        <v>19711</v>
      </c>
      <c r="L3128" t="s">
        <v>27948</v>
      </c>
    </row>
    <row r="3129" spans="1:12" x14ac:dyDescent="0.35">
      <c r="A3129" t="s">
        <v>15906</v>
      </c>
      <c r="B3129">
        <v>141</v>
      </c>
      <c r="C3129">
        <v>5600000</v>
      </c>
      <c r="D3129">
        <v>3064356</v>
      </c>
      <c r="E3129" t="s">
        <v>27276</v>
      </c>
      <c r="F3129" t="s">
        <v>37</v>
      </c>
      <c r="G3129" t="s">
        <v>38</v>
      </c>
      <c r="H3129">
        <v>6.9</v>
      </c>
      <c r="I3129" t="s">
        <v>3409</v>
      </c>
      <c r="J3129" t="s">
        <v>19711</v>
      </c>
    </row>
    <row r="3130" spans="1:12" x14ac:dyDescent="0.35">
      <c r="A3130" t="s">
        <v>13712</v>
      </c>
      <c r="B3130">
        <v>95</v>
      </c>
      <c r="C3130">
        <v>5600000</v>
      </c>
      <c r="D3130">
        <v>7009668</v>
      </c>
      <c r="E3130" t="s">
        <v>27277</v>
      </c>
      <c r="F3130" t="s">
        <v>37</v>
      </c>
      <c r="G3130" t="s">
        <v>38</v>
      </c>
      <c r="H3130">
        <v>2.1</v>
      </c>
      <c r="I3130" t="s">
        <v>1325</v>
      </c>
      <c r="J3130" t="s">
        <v>27948</v>
      </c>
    </row>
    <row r="3131" spans="1:12" x14ac:dyDescent="0.35">
      <c r="A3131" t="s">
        <v>14719</v>
      </c>
      <c r="B3131">
        <v>85</v>
      </c>
      <c r="C3131">
        <v>5600000</v>
      </c>
      <c r="D3131">
        <v>27024</v>
      </c>
      <c r="E3131" t="s">
        <v>27278</v>
      </c>
      <c r="F3131" t="s">
        <v>2778</v>
      </c>
      <c r="G3131" t="s">
        <v>3571</v>
      </c>
      <c r="H3131">
        <v>6.6</v>
      </c>
      <c r="I3131" t="s">
        <v>6403</v>
      </c>
    </row>
    <row r="3132" spans="1:12" x14ac:dyDescent="0.35">
      <c r="A3132" t="s">
        <v>16986</v>
      </c>
      <c r="B3132">
        <v>129</v>
      </c>
      <c r="C3132">
        <v>5500000</v>
      </c>
      <c r="D3132">
        <v>159600000</v>
      </c>
      <c r="E3132" t="s">
        <v>27279</v>
      </c>
      <c r="F3132" t="s">
        <v>37</v>
      </c>
      <c r="G3132" t="s">
        <v>38</v>
      </c>
      <c r="H3132">
        <v>8.3000000000000007</v>
      </c>
      <c r="I3132" t="s">
        <v>1671</v>
      </c>
      <c r="J3132" t="s">
        <v>27949</v>
      </c>
      <c r="K3132" t="s">
        <v>3409</v>
      </c>
    </row>
    <row r="3133" spans="1:12" x14ac:dyDescent="0.35">
      <c r="A3133" t="s">
        <v>7796</v>
      </c>
      <c r="B3133">
        <v>125</v>
      </c>
      <c r="C3133">
        <v>5500000</v>
      </c>
      <c r="D3133">
        <v>58800000</v>
      </c>
      <c r="E3133" t="s">
        <v>27280</v>
      </c>
      <c r="F3133" t="s">
        <v>37</v>
      </c>
      <c r="G3133" t="s">
        <v>56</v>
      </c>
      <c r="H3133">
        <v>7.2</v>
      </c>
      <c r="I3133" t="s">
        <v>13307</v>
      </c>
      <c r="J3133" t="s">
        <v>3409</v>
      </c>
      <c r="K3133" t="s">
        <v>27948</v>
      </c>
    </row>
    <row r="3134" spans="1:12" x14ac:dyDescent="0.35">
      <c r="A3134" t="s">
        <v>17390</v>
      </c>
      <c r="B3134">
        <v>116</v>
      </c>
      <c r="C3134">
        <v>5500000</v>
      </c>
      <c r="D3134">
        <v>50382128</v>
      </c>
      <c r="E3134" t="s">
        <v>27281</v>
      </c>
      <c r="F3134" t="s">
        <v>37</v>
      </c>
      <c r="G3134" t="s">
        <v>38</v>
      </c>
      <c r="H3134">
        <v>5.6</v>
      </c>
      <c r="I3134" t="s">
        <v>1671</v>
      </c>
      <c r="J3134" t="s">
        <v>3409</v>
      </c>
      <c r="K3134" t="s">
        <v>19711</v>
      </c>
    </row>
    <row r="3135" spans="1:12" x14ac:dyDescent="0.35">
      <c r="A3135" t="s">
        <v>7204</v>
      </c>
      <c r="B3135">
        <v>105</v>
      </c>
      <c r="C3135">
        <v>5500000</v>
      </c>
      <c r="D3135">
        <v>35811509</v>
      </c>
      <c r="E3135" t="s">
        <v>27282</v>
      </c>
      <c r="F3135" t="s">
        <v>37</v>
      </c>
      <c r="G3135" t="s">
        <v>370</v>
      </c>
      <c r="H3135">
        <v>7.7</v>
      </c>
      <c r="I3135" t="s">
        <v>13307</v>
      </c>
      <c r="J3135" t="s">
        <v>3409</v>
      </c>
      <c r="K3135" t="s">
        <v>17378</v>
      </c>
      <c r="L3135" t="s">
        <v>19711</v>
      </c>
    </row>
    <row r="3136" spans="1:12" x14ac:dyDescent="0.35">
      <c r="A3136" t="s">
        <v>62</v>
      </c>
      <c r="B3136">
        <v>90</v>
      </c>
      <c r="C3136">
        <v>3000000</v>
      </c>
      <c r="D3136">
        <v>24475193</v>
      </c>
      <c r="E3136" t="s">
        <v>27283</v>
      </c>
      <c r="F3136" t="s">
        <v>37</v>
      </c>
      <c r="G3136" t="s">
        <v>38</v>
      </c>
      <c r="H3136">
        <v>6.6</v>
      </c>
      <c r="I3136" t="s">
        <v>1671</v>
      </c>
      <c r="J3136" t="s">
        <v>3409</v>
      </c>
      <c r="K3136" t="s">
        <v>19711</v>
      </c>
    </row>
    <row r="3137" spans="1:13" x14ac:dyDescent="0.35">
      <c r="A3137" t="s">
        <v>11761</v>
      </c>
      <c r="B3137">
        <v>111</v>
      </c>
      <c r="C3137">
        <v>7000000</v>
      </c>
      <c r="D3137">
        <v>6200756</v>
      </c>
      <c r="E3137" t="s">
        <v>27284</v>
      </c>
      <c r="F3137" t="s">
        <v>37</v>
      </c>
      <c r="G3137" t="s">
        <v>38</v>
      </c>
      <c r="H3137">
        <v>7.4</v>
      </c>
      <c r="I3137" t="s">
        <v>1671</v>
      </c>
      <c r="J3137" t="s">
        <v>3409</v>
      </c>
    </row>
    <row r="3138" spans="1:13" x14ac:dyDescent="0.35">
      <c r="A3138" t="s">
        <v>9070</v>
      </c>
      <c r="B3138">
        <v>91</v>
      </c>
      <c r="C3138">
        <v>5500000</v>
      </c>
      <c r="D3138">
        <v>1292119</v>
      </c>
      <c r="E3138" t="s">
        <v>27285</v>
      </c>
      <c r="F3138" t="s">
        <v>37</v>
      </c>
      <c r="G3138" t="s">
        <v>56</v>
      </c>
      <c r="H3138">
        <v>7.1</v>
      </c>
      <c r="I3138" t="s">
        <v>13307</v>
      </c>
      <c r="J3138" t="s">
        <v>3409</v>
      </c>
      <c r="K3138" t="s">
        <v>19711</v>
      </c>
    </row>
    <row r="3139" spans="1:13" x14ac:dyDescent="0.35">
      <c r="A3139" t="s">
        <v>17419</v>
      </c>
      <c r="B3139">
        <v>97</v>
      </c>
      <c r="C3139">
        <v>5500000</v>
      </c>
      <c r="D3139">
        <v>3629758</v>
      </c>
      <c r="E3139" t="s">
        <v>27286</v>
      </c>
      <c r="F3139" t="s">
        <v>1464</v>
      </c>
      <c r="G3139" t="s">
        <v>1465</v>
      </c>
      <c r="H3139">
        <v>7.9</v>
      </c>
      <c r="I3139" t="s">
        <v>3409</v>
      </c>
      <c r="J3139" t="s">
        <v>17378</v>
      </c>
    </row>
    <row r="3140" spans="1:13" x14ac:dyDescent="0.35">
      <c r="A3140" t="s">
        <v>24162</v>
      </c>
      <c r="B3140">
        <v>92</v>
      </c>
      <c r="C3140">
        <v>5000000</v>
      </c>
      <c r="D3140">
        <v>6239558</v>
      </c>
      <c r="E3140" t="s">
        <v>27287</v>
      </c>
      <c r="F3140" t="s">
        <v>37</v>
      </c>
      <c r="G3140" t="s">
        <v>268</v>
      </c>
      <c r="H3140">
        <v>6.7</v>
      </c>
      <c r="I3140" t="s">
        <v>1671</v>
      </c>
      <c r="J3140" t="s">
        <v>3409</v>
      </c>
    </row>
    <row r="3141" spans="1:13" x14ac:dyDescent="0.35">
      <c r="A3141" t="s">
        <v>17432</v>
      </c>
      <c r="B3141">
        <v>104</v>
      </c>
      <c r="C3141">
        <v>5000000</v>
      </c>
      <c r="D3141">
        <v>1056102</v>
      </c>
      <c r="E3141" t="s">
        <v>27288</v>
      </c>
      <c r="F3141" t="s">
        <v>37</v>
      </c>
      <c r="G3141" t="s">
        <v>38</v>
      </c>
      <c r="H3141">
        <v>6.6</v>
      </c>
      <c r="I3141" t="s">
        <v>27949</v>
      </c>
      <c r="J3141" t="s">
        <v>3409</v>
      </c>
      <c r="K3141" t="s">
        <v>27947</v>
      </c>
      <c r="L3141" t="s">
        <v>10413</v>
      </c>
    </row>
    <row r="3142" spans="1:13" x14ac:dyDescent="0.35">
      <c r="A3142" t="s">
        <v>5076</v>
      </c>
      <c r="B3142">
        <v>120</v>
      </c>
      <c r="C3142">
        <v>6500000</v>
      </c>
      <c r="D3142">
        <v>27545445</v>
      </c>
      <c r="E3142" t="s">
        <v>27289</v>
      </c>
      <c r="F3142" t="s">
        <v>37</v>
      </c>
      <c r="G3142" t="s">
        <v>38</v>
      </c>
      <c r="H3142">
        <v>7.9</v>
      </c>
      <c r="I3142" t="s">
        <v>3409</v>
      </c>
    </row>
    <row r="3143" spans="1:13" x14ac:dyDescent="0.35">
      <c r="A3143" t="s">
        <v>17441</v>
      </c>
      <c r="B3143">
        <v>99</v>
      </c>
      <c r="C3143">
        <v>5500000</v>
      </c>
      <c r="D3143">
        <v>56007</v>
      </c>
      <c r="E3143" t="s">
        <v>27290</v>
      </c>
      <c r="F3143" t="s">
        <v>37</v>
      </c>
      <c r="G3143" t="s">
        <v>38</v>
      </c>
      <c r="H3143">
        <v>4.9000000000000004</v>
      </c>
      <c r="I3143" t="s">
        <v>1671</v>
      </c>
      <c r="J3143" t="s">
        <v>27949</v>
      </c>
      <c r="K3143" t="s">
        <v>3409</v>
      </c>
      <c r="L3143" t="s">
        <v>19711</v>
      </c>
      <c r="M3143" t="s">
        <v>10413</v>
      </c>
    </row>
    <row r="3144" spans="1:13" x14ac:dyDescent="0.35">
      <c r="A3144" t="s">
        <v>17445</v>
      </c>
      <c r="B3144">
        <v>93</v>
      </c>
      <c r="C3144">
        <v>3850000</v>
      </c>
      <c r="D3144">
        <v>611709</v>
      </c>
      <c r="E3144" t="s">
        <v>27291</v>
      </c>
      <c r="F3144" t="s">
        <v>1464</v>
      </c>
      <c r="G3144" t="s">
        <v>17452</v>
      </c>
      <c r="H3144">
        <v>7.2</v>
      </c>
      <c r="I3144" t="s">
        <v>1671</v>
      </c>
      <c r="J3144" t="s">
        <v>3409</v>
      </c>
    </row>
    <row r="3145" spans="1:13" x14ac:dyDescent="0.35">
      <c r="A3145" t="s">
        <v>17457</v>
      </c>
      <c r="B3145">
        <v>99</v>
      </c>
      <c r="C3145">
        <v>5500000</v>
      </c>
      <c r="D3145">
        <v>22770</v>
      </c>
      <c r="E3145" t="s">
        <v>27292</v>
      </c>
      <c r="F3145" t="s">
        <v>676</v>
      </c>
      <c r="G3145" t="s">
        <v>677</v>
      </c>
      <c r="H3145">
        <v>6.1</v>
      </c>
      <c r="I3145" t="s">
        <v>1671</v>
      </c>
      <c r="J3145" t="s">
        <v>3409</v>
      </c>
    </row>
    <row r="3146" spans="1:13" x14ac:dyDescent="0.35">
      <c r="A3146" t="s">
        <v>17474</v>
      </c>
      <c r="B3146">
        <v>96</v>
      </c>
      <c r="C3146">
        <v>9000000</v>
      </c>
      <c r="D3146">
        <v>27445</v>
      </c>
      <c r="E3146" t="s">
        <v>27293</v>
      </c>
      <c r="F3146" t="s">
        <v>37</v>
      </c>
      <c r="G3146" t="s">
        <v>38</v>
      </c>
      <c r="H3146">
        <v>5.3</v>
      </c>
      <c r="I3146" t="s">
        <v>1325</v>
      </c>
      <c r="J3146" t="s">
        <v>1671</v>
      </c>
      <c r="K3146" t="s">
        <v>3409</v>
      </c>
      <c r="L3146" t="s">
        <v>10413</v>
      </c>
    </row>
    <row r="3147" spans="1:13" x14ac:dyDescent="0.35">
      <c r="A3147" t="s">
        <v>7885</v>
      </c>
      <c r="B3147">
        <v>96</v>
      </c>
      <c r="C3147">
        <v>5250000</v>
      </c>
      <c r="D3147">
        <v>766487</v>
      </c>
      <c r="E3147" t="s">
        <v>27294</v>
      </c>
      <c r="F3147" t="s">
        <v>37</v>
      </c>
      <c r="G3147" t="s">
        <v>38</v>
      </c>
      <c r="H3147">
        <v>5</v>
      </c>
      <c r="I3147" t="s">
        <v>1671</v>
      </c>
      <c r="J3147" t="s">
        <v>19711</v>
      </c>
    </row>
    <row r="3148" spans="1:13" x14ac:dyDescent="0.35">
      <c r="A3148" t="s">
        <v>12702</v>
      </c>
      <c r="B3148">
        <v>100</v>
      </c>
      <c r="C3148">
        <v>30300000</v>
      </c>
      <c r="D3148">
        <v>1196752</v>
      </c>
      <c r="E3148" t="s">
        <v>27295</v>
      </c>
      <c r="F3148" t="s">
        <v>17494</v>
      </c>
      <c r="G3148" t="s">
        <v>12616</v>
      </c>
      <c r="H3148">
        <v>7.6</v>
      </c>
      <c r="I3148" t="s">
        <v>27949</v>
      </c>
      <c r="J3148" t="s">
        <v>3409</v>
      </c>
      <c r="K3148" t="s">
        <v>10413</v>
      </c>
    </row>
    <row r="3149" spans="1:13" x14ac:dyDescent="0.35">
      <c r="A3149" t="s">
        <v>17500</v>
      </c>
      <c r="B3149">
        <v>98</v>
      </c>
      <c r="C3149">
        <v>6000000</v>
      </c>
      <c r="D3149">
        <v>795126</v>
      </c>
      <c r="E3149" t="s">
        <v>27296</v>
      </c>
      <c r="F3149" t="s">
        <v>37</v>
      </c>
      <c r="G3149" t="s">
        <v>268</v>
      </c>
      <c r="H3149">
        <v>7.6</v>
      </c>
      <c r="I3149" t="s">
        <v>1671</v>
      </c>
      <c r="J3149" t="s">
        <v>3409</v>
      </c>
      <c r="K3149" t="s">
        <v>27948</v>
      </c>
    </row>
    <row r="3150" spans="1:13" x14ac:dyDescent="0.35">
      <c r="A3150" t="s">
        <v>332</v>
      </c>
      <c r="B3150">
        <v>106</v>
      </c>
      <c r="C3150">
        <v>5000000</v>
      </c>
      <c r="D3150">
        <v>83574831</v>
      </c>
      <c r="E3150" t="s">
        <v>27297</v>
      </c>
      <c r="F3150" t="s">
        <v>37</v>
      </c>
      <c r="G3150" t="s">
        <v>38</v>
      </c>
      <c r="H3150">
        <v>6.6</v>
      </c>
      <c r="I3150" t="s">
        <v>1266</v>
      </c>
      <c r="J3150" t="s">
        <v>6403</v>
      </c>
      <c r="K3150" t="s">
        <v>10413</v>
      </c>
    </row>
    <row r="3151" spans="1:13" x14ac:dyDescent="0.35">
      <c r="A3151" t="s">
        <v>14787</v>
      </c>
      <c r="B3151">
        <v>95</v>
      </c>
      <c r="C3151">
        <v>4000000</v>
      </c>
      <c r="D3151">
        <v>87025093</v>
      </c>
      <c r="E3151" t="s">
        <v>27298</v>
      </c>
      <c r="F3151" t="s">
        <v>37</v>
      </c>
      <c r="G3151" t="s">
        <v>38</v>
      </c>
      <c r="H3151">
        <v>6.6</v>
      </c>
      <c r="I3151" t="s">
        <v>6403</v>
      </c>
      <c r="J3151" t="s">
        <v>27947</v>
      </c>
    </row>
    <row r="3152" spans="1:13" x14ac:dyDescent="0.35">
      <c r="A3152" t="s">
        <v>17528</v>
      </c>
      <c r="B3152">
        <v>104</v>
      </c>
      <c r="C3152">
        <v>15000000</v>
      </c>
      <c r="D3152">
        <v>71897215</v>
      </c>
      <c r="E3152" t="s">
        <v>27299</v>
      </c>
      <c r="F3152" t="s">
        <v>37</v>
      </c>
      <c r="G3152" t="s">
        <v>38</v>
      </c>
      <c r="H3152">
        <v>7.3</v>
      </c>
      <c r="I3152" t="s">
        <v>3409</v>
      </c>
      <c r="J3152" t="s">
        <v>6403</v>
      </c>
      <c r="K3152" t="s">
        <v>27947</v>
      </c>
      <c r="L3152" t="s">
        <v>12332</v>
      </c>
      <c r="M3152" t="s">
        <v>10413</v>
      </c>
    </row>
    <row r="3153" spans="1:12" x14ac:dyDescent="0.35">
      <c r="A3153" t="s">
        <v>10665</v>
      </c>
      <c r="B3153">
        <v>87</v>
      </c>
      <c r="C3153">
        <v>5000000</v>
      </c>
      <c r="D3153">
        <v>64267897</v>
      </c>
      <c r="E3153" t="s">
        <v>27300</v>
      </c>
      <c r="F3153" t="s">
        <v>37</v>
      </c>
      <c r="G3153" t="s">
        <v>38</v>
      </c>
      <c r="H3153">
        <v>6.6</v>
      </c>
      <c r="I3153" t="s">
        <v>1671</v>
      </c>
      <c r="J3153" t="s">
        <v>67</v>
      </c>
    </row>
    <row r="3154" spans="1:12" x14ac:dyDescent="0.35">
      <c r="A3154" t="s">
        <v>17538</v>
      </c>
      <c r="B3154">
        <v>81</v>
      </c>
      <c r="C3154">
        <v>4900000</v>
      </c>
      <c r="D3154">
        <v>56536016</v>
      </c>
      <c r="E3154" t="s">
        <v>27301</v>
      </c>
      <c r="F3154" t="s">
        <v>37</v>
      </c>
      <c r="G3154" t="s">
        <v>38</v>
      </c>
      <c r="H3154">
        <v>6.9</v>
      </c>
      <c r="I3154" t="s">
        <v>6403</v>
      </c>
    </row>
    <row r="3155" spans="1:12" x14ac:dyDescent="0.35">
      <c r="A3155" t="s">
        <v>11012</v>
      </c>
      <c r="B3155">
        <v>94</v>
      </c>
      <c r="C3155">
        <v>5000000</v>
      </c>
      <c r="D3155">
        <v>104007828</v>
      </c>
      <c r="E3155" t="s">
        <v>27302</v>
      </c>
      <c r="F3155" t="s">
        <v>37</v>
      </c>
      <c r="G3155" t="s">
        <v>38</v>
      </c>
      <c r="H3155">
        <v>5.8</v>
      </c>
      <c r="I3155" t="s">
        <v>6403</v>
      </c>
    </row>
    <row r="3156" spans="1:12" x14ac:dyDescent="0.35">
      <c r="A3156" t="s">
        <v>17547</v>
      </c>
      <c r="B3156">
        <v>89</v>
      </c>
      <c r="C3156">
        <v>5000000</v>
      </c>
      <c r="D3156">
        <v>50820940</v>
      </c>
      <c r="E3156" t="s">
        <v>27303</v>
      </c>
      <c r="F3156" t="s">
        <v>37</v>
      </c>
      <c r="G3156" t="s">
        <v>38</v>
      </c>
      <c r="H3156">
        <v>4.4000000000000004</v>
      </c>
      <c r="I3156" t="s">
        <v>1266</v>
      </c>
      <c r="J3156" t="s">
        <v>6403</v>
      </c>
    </row>
    <row r="3157" spans="1:12" x14ac:dyDescent="0.35">
      <c r="A3157" t="s">
        <v>1757</v>
      </c>
      <c r="B3157">
        <v>88</v>
      </c>
      <c r="C3157">
        <v>4500000</v>
      </c>
      <c r="D3157">
        <v>44793200</v>
      </c>
      <c r="E3157" t="s">
        <v>27304</v>
      </c>
      <c r="F3157" t="s">
        <v>37</v>
      </c>
      <c r="G3157" t="s">
        <v>38</v>
      </c>
      <c r="H3157">
        <v>6.6</v>
      </c>
      <c r="I3157" t="s">
        <v>1325</v>
      </c>
      <c r="J3157" t="s">
        <v>1266</v>
      </c>
      <c r="K3157" t="s">
        <v>6403</v>
      </c>
      <c r="L3157" t="s">
        <v>10413</v>
      </c>
    </row>
    <row r="3158" spans="1:12" x14ac:dyDescent="0.35">
      <c r="A3158" t="s">
        <v>17558</v>
      </c>
      <c r="B3158">
        <v>115</v>
      </c>
      <c r="C3158">
        <v>5000000</v>
      </c>
      <c r="D3158">
        <v>44456509</v>
      </c>
      <c r="E3158" t="s">
        <v>27305</v>
      </c>
      <c r="F3158" t="s">
        <v>2778</v>
      </c>
      <c r="G3158" t="s">
        <v>2913</v>
      </c>
      <c r="H3158">
        <v>7.6</v>
      </c>
      <c r="I3158" t="s">
        <v>1671</v>
      </c>
      <c r="J3158" t="s">
        <v>3409</v>
      </c>
    </row>
    <row r="3159" spans="1:12" x14ac:dyDescent="0.35">
      <c r="A3159" t="s">
        <v>11012</v>
      </c>
      <c r="B3159">
        <v>96</v>
      </c>
      <c r="C3159">
        <v>5000000</v>
      </c>
      <c r="D3159">
        <v>53884821</v>
      </c>
      <c r="E3159" t="s">
        <v>27306</v>
      </c>
      <c r="F3159" t="s">
        <v>37</v>
      </c>
      <c r="G3159" t="s">
        <v>38</v>
      </c>
      <c r="H3159">
        <v>4.5999999999999996</v>
      </c>
      <c r="I3159" t="s">
        <v>6403</v>
      </c>
    </row>
    <row r="3160" spans="1:12" x14ac:dyDescent="0.35">
      <c r="A3160" t="s">
        <v>17570</v>
      </c>
      <c r="B3160">
        <v>135</v>
      </c>
      <c r="C3160">
        <v>5000000</v>
      </c>
      <c r="D3160">
        <v>36000000</v>
      </c>
      <c r="E3160" t="s">
        <v>27307</v>
      </c>
      <c r="F3160" t="s">
        <v>37</v>
      </c>
      <c r="G3160" t="s">
        <v>38</v>
      </c>
      <c r="H3160">
        <v>6.8</v>
      </c>
      <c r="I3160" t="s">
        <v>3409</v>
      </c>
      <c r="J3160" t="s">
        <v>22704</v>
      </c>
    </row>
    <row r="3161" spans="1:12" x14ac:dyDescent="0.35">
      <c r="A3161" t="s">
        <v>9970</v>
      </c>
      <c r="B3161">
        <v>93</v>
      </c>
      <c r="C3161">
        <v>8500000</v>
      </c>
      <c r="D3161">
        <v>34872293</v>
      </c>
      <c r="E3161" t="s">
        <v>27308</v>
      </c>
      <c r="F3161" t="s">
        <v>37</v>
      </c>
      <c r="G3161" t="s">
        <v>38</v>
      </c>
      <c r="H3161">
        <v>4.9000000000000004</v>
      </c>
      <c r="I3161" t="s">
        <v>1671</v>
      </c>
      <c r="J3161" t="s">
        <v>1266</v>
      </c>
      <c r="K3161" t="s">
        <v>6403</v>
      </c>
      <c r="L3161" t="s">
        <v>10413</v>
      </c>
    </row>
    <row r="3162" spans="1:12" x14ac:dyDescent="0.35">
      <c r="A3162" t="s">
        <v>17582</v>
      </c>
      <c r="B3162">
        <v>109</v>
      </c>
      <c r="C3162">
        <v>4500000</v>
      </c>
      <c r="D3162">
        <v>34468224</v>
      </c>
      <c r="E3162" t="s">
        <v>27309</v>
      </c>
      <c r="F3162" t="s">
        <v>37</v>
      </c>
      <c r="G3162" t="s">
        <v>38</v>
      </c>
      <c r="H3162">
        <v>7.3</v>
      </c>
      <c r="I3162" t="s">
        <v>13307</v>
      </c>
      <c r="J3162" t="s">
        <v>27949</v>
      </c>
      <c r="K3162" t="s">
        <v>3409</v>
      </c>
      <c r="L3162" t="s">
        <v>10413</v>
      </c>
    </row>
    <row r="3163" spans="1:12" x14ac:dyDescent="0.35">
      <c r="A3163" t="s">
        <v>17592</v>
      </c>
      <c r="B3163">
        <v>101</v>
      </c>
      <c r="C3163">
        <v>5000000</v>
      </c>
      <c r="D3163">
        <v>32453345</v>
      </c>
      <c r="E3163" t="s">
        <v>27310</v>
      </c>
      <c r="F3163" t="s">
        <v>37</v>
      </c>
      <c r="G3163" t="s">
        <v>38</v>
      </c>
      <c r="H3163">
        <v>5</v>
      </c>
      <c r="I3163" t="s">
        <v>1266</v>
      </c>
      <c r="J3163" t="s">
        <v>6403</v>
      </c>
      <c r="K3163" t="s">
        <v>10413</v>
      </c>
    </row>
    <row r="3164" spans="1:12" x14ac:dyDescent="0.35">
      <c r="A3164" t="s">
        <v>7644</v>
      </c>
      <c r="B3164">
        <v>117</v>
      </c>
      <c r="C3164">
        <v>5000000</v>
      </c>
      <c r="D3164">
        <v>27296514</v>
      </c>
      <c r="E3164" t="s">
        <v>27311</v>
      </c>
      <c r="F3164" t="s">
        <v>37</v>
      </c>
      <c r="G3164" t="s">
        <v>38</v>
      </c>
      <c r="H3164">
        <v>8</v>
      </c>
      <c r="I3164" t="s">
        <v>13307</v>
      </c>
      <c r="J3164" t="s">
        <v>3409</v>
      </c>
    </row>
    <row r="3165" spans="1:12" x14ac:dyDescent="0.35">
      <c r="A3165" t="s">
        <v>17605</v>
      </c>
      <c r="B3165">
        <v>83</v>
      </c>
      <c r="C3165">
        <v>3300000</v>
      </c>
      <c r="D3165">
        <v>25799043</v>
      </c>
      <c r="E3165" t="s">
        <v>27312</v>
      </c>
      <c r="F3165" t="s">
        <v>37</v>
      </c>
      <c r="G3165" t="s">
        <v>38</v>
      </c>
      <c r="H3165">
        <v>5.2</v>
      </c>
      <c r="I3165" t="s">
        <v>6403</v>
      </c>
      <c r="J3165" t="s">
        <v>12332</v>
      </c>
      <c r="K3165" t="s">
        <v>10413</v>
      </c>
    </row>
    <row r="3166" spans="1:12" x14ac:dyDescent="0.35">
      <c r="A3166" t="s">
        <v>57</v>
      </c>
      <c r="B3166">
        <v>113</v>
      </c>
      <c r="C3166">
        <v>9000000</v>
      </c>
      <c r="D3166">
        <v>25530884</v>
      </c>
      <c r="E3166" t="s">
        <v>27313</v>
      </c>
      <c r="F3166" t="s">
        <v>37</v>
      </c>
      <c r="G3166" t="s">
        <v>38</v>
      </c>
      <c r="H3166">
        <v>8.5</v>
      </c>
      <c r="I3166" t="s">
        <v>27947</v>
      </c>
      <c r="J3166" t="s">
        <v>10413</v>
      </c>
    </row>
    <row r="3167" spans="1:12" x14ac:dyDescent="0.35">
      <c r="A3167" t="s">
        <v>17613</v>
      </c>
      <c r="B3167">
        <v>104</v>
      </c>
      <c r="C3167">
        <v>5000000</v>
      </c>
      <c r="D3167">
        <v>27689474</v>
      </c>
      <c r="E3167" t="s">
        <v>27314</v>
      </c>
      <c r="F3167" t="s">
        <v>37</v>
      </c>
      <c r="G3167" t="s">
        <v>38</v>
      </c>
      <c r="H3167">
        <v>6.5</v>
      </c>
      <c r="I3167" t="s">
        <v>6403</v>
      </c>
      <c r="J3167" t="s">
        <v>27947</v>
      </c>
    </row>
    <row r="3168" spans="1:12" x14ac:dyDescent="0.35">
      <c r="A3168" t="s">
        <v>7134</v>
      </c>
      <c r="B3168">
        <v>97</v>
      </c>
      <c r="C3168">
        <v>5000000</v>
      </c>
      <c r="D3168">
        <v>24138847</v>
      </c>
      <c r="E3168" t="s">
        <v>27315</v>
      </c>
      <c r="F3168" t="s">
        <v>37</v>
      </c>
      <c r="G3168" t="s">
        <v>38</v>
      </c>
      <c r="H3168">
        <v>7.4</v>
      </c>
      <c r="I3168" t="s">
        <v>1671</v>
      </c>
    </row>
    <row r="3169" spans="1:12" x14ac:dyDescent="0.35">
      <c r="A3169" t="s">
        <v>6620</v>
      </c>
      <c r="B3169">
        <v>110</v>
      </c>
      <c r="C3169">
        <v>5000000</v>
      </c>
      <c r="D3169">
        <v>21994911</v>
      </c>
      <c r="E3169" t="s">
        <v>27316</v>
      </c>
      <c r="F3169" t="s">
        <v>37</v>
      </c>
      <c r="G3169" t="s">
        <v>56</v>
      </c>
      <c r="H3169">
        <v>7.7</v>
      </c>
      <c r="I3169" t="s">
        <v>3409</v>
      </c>
      <c r="J3169" t="s">
        <v>17378</v>
      </c>
    </row>
    <row r="3170" spans="1:12" x14ac:dyDescent="0.35">
      <c r="A3170" t="s">
        <v>6575</v>
      </c>
      <c r="B3170">
        <v>103</v>
      </c>
      <c r="C3170">
        <v>5000000</v>
      </c>
      <c r="D3170">
        <v>21501098</v>
      </c>
      <c r="E3170" t="s">
        <v>27317</v>
      </c>
      <c r="F3170" t="s">
        <v>37</v>
      </c>
      <c r="G3170" t="s">
        <v>38</v>
      </c>
      <c r="H3170">
        <v>7.4</v>
      </c>
      <c r="I3170" t="s">
        <v>1671</v>
      </c>
      <c r="J3170" t="s">
        <v>3409</v>
      </c>
    </row>
    <row r="3171" spans="1:12" x14ac:dyDescent="0.35">
      <c r="A3171" t="s">
        <v>17630</v>
      </c>
      <c r="B3171">
        <v>94</v>
      </c>
      <c r="C3171">
        <v>5000000</v>
      </c>
      <c r="D3171">
        <v>19281235</v>
      </c>
      <c r="E3171" t="s">
        <v>27318</v>
      </c>
      <c r="F3171" t="s">
        <v>37</v>
      </c>
      <c r="G3171" t="s">
        <v>38</v>
      </c>
      <c r="H3171">
        <v>5.0999999999999996</v>
      </c>
      <c r="I3171" t="s">
        <v>1671</v>
      </c>
      <c r="J3171" t="s">
        <v>3409</v>
      </c>
      <c r="K3171" t="s">
        <v>17378</v>
      </c>
      <c r="L3171" t="s">
        <v>19711</v>
      </c>
    </row>
    <row r="3172" spans="1:12" x14ac:dyDescent="0.35">
      <c r="A3172" t="s">
        <v>17642</v>
      </c>
      <c r="B3172">
        <v>77</v>
      </c>
      <c r="C3172">
        <v>5000000</v>
      </c>
      <c r="D3172">
        <v>19421271</v>
      </c>
      <c r="E3172" t="s">
        <v>27319</v>
      </c>
      <c r="F3172" t="s">
        <v>37</v>
      </c>
      <c r="G3172" t="s">
        <v>38</v>
      </c>
      <c r="H3172">
        <v>5</v>
      </c>
      <c r="I3172" t="s">
        <v>11526</v>
      </c>
      <c r="J3172" t="s">
        <v>1671</v>
      </c>
      <c r="K3172" t="s">
        <v>18089</v>
      </c>
    </row>
    <row r="3173" spans="1:12" x14ac:dyDescent="0.35">
      <c r="A3173" t="s">
        <v>1689</v>
      </c>
      <c r="B3173">
        <v>134</v>
      </c>
      <c r="C3173">
        <v>5000000</v>
      </c>
      <c r="D3173">
        <v>20733485</v>
      </c>
      <c r="E3173" t="s">
        <v>27320</v>
      </c>
      <c r="F3173" t="s">
        <v>37</v>
      </c>
      <c r="G3173" t="s">
        <v>38</v>
      </c>
      <c r="H3173">
        <v>7.2</v>
      </c>
      <c r="I3173" t="s">
        <v>3409</v>
      </c>
    </row>
    <row r="3174" spans="1:12" x14ac:dyDescent="0.35">
      <c r="A3174" t="s">
        <v>17658</v>
      </c>
      <c r="B3174">
        <v>90</v>
      </c>
      <c r="C3174">
        <v>5000000</v>
      </c>
      <c r="D3174">
        <v>24809547</v>
      </c>
      <c r="E3174" t="s">
        <v>27321</v>
      </c>
      <c r="F3174" t="s">
        <v>37</v>
      </c>
      <c r="G3174" t="s">
        <v>38</v>
      </c>
      <c r="H3174">
        <v>6.4</v>
      </c>
      <c r="I3174" t="s">
        <v>1671</v>
      </c>
      <c r="J3174" t="s">
        <v>3409</v>
      </c>
    </row>
    <row r="3175" spans="1:12" x14ac:dyDescent="0.35">
      <c r="A3175" t="s">
        <v>17665</v>
      </c>
      <c r="B3175">
        <v>104</v>
      </c>
      <c r="C3175">
        <v>4500000</v>
      </c>
      <c r="D3175">
        <v>23031390</v>
      </c>
      <c r="E3175" t="s">
        <v>27322</v>
      </c>
      <c r="F3175" t="s">
        <v>37</v>
      </c>
      <c r="G3175" t="s">
        <v>38</v>
      </c>
      <c r="H3175">
        <v>5.6</v>
      </c>
      <c r="I3175" t="s">
        <v>1671</v>
      </c>
      <c r="J3175" t="s">
        <v>3409</v>
      </c>
    </row>
    <row r="3176" spans="1:12" x14ac:dyDescent="0.35">
      <c r="A3176" t="s">
        <v>14108</v>
      </c>
      <c r="B3176">
        <v>93</v>
      </c>
      <c r="C3176">
        <v>5000000</v>
      </c>
      <c r="D3176">
        <v>21197315</v>
      </c>
      <c r="E3176" t="s">
        <v>27323</v>
      </c>
      <c r="F3176" t="s">
        <v>37</v>
      </c>
      <c r="G3176" t="s">
        <v>38</v>
      </c>
      <c r="H3176">
        <v>6.1</v>
      </c>
      <c r="I3176" t="s">
        <v>6403</v>
      </c>
      <c r="J3176" t="s">
        <v>27947</v>
      </c>
      <c r="K3176" t="s">
        <v>10413</v>
      </c>
    </row>
    <row r="3177" spans="1:12" x14ac:dyDescent="0.35">
      <c r="A3177" t="s">
        <v>9593</v>
      </c>
      <c r="B3177">
        <v>106</v>
      </c>
      <c r="C3177">
        <v>5000000</v>
      </c>
      <c r="D3177">
        <v>17382982</v>
      </c>
      <c r="E3177" t="s">
        <v>27324</v>
      </c>
      <c r="F3177" t="s">
        <v>2778</v>
      </c>
      <c r="G3177" t="s">
        <v>38</v>
      </c>
      <c r="H3177">
        <v>5.2</v>
      </c>
      <c r="I3177" t="s">
        <v>3409</v>
      </c>
      <c r="J3177" t="s">
        <v>10413</v>
      </c>
    </row>
    <row r="3178" spans="1:12" x14ac:dyDescent="0.35">
      <c r="A3178" t="s">
        <v>12120</v>
      </c>
      <c r="B3178">
        <v>109</v>
      </c>
      <c r="C3178">
        <v>6000000</v>
      </c>
      <c r="D3178">
        <v>14821531</v>
      </c>
      <c r="E3178" t="s">
        <v>27325</v>
      </c>
      <c r="F3178" t="s">
        <v>37</v>
      </c>
      <c r="G3178" t="s">
        <v>38</v>
      </c>
      <c r="H3178">
        <v>7.3</v>
      </c>
      <c r="I3178" t="s">
        <v>3409</v>
      </c>
    </row>
    <row r="3179" spans="1:12" x14ac:dyDescent="0.35">
      <c r="A3179" t="s">
        <v>17683</v>
      </c>
      <c r="B3179">
        <v>101</v>
      </c>
      <c r="C3179">
        <v>5000000</v>
      </c>
      <c r="D3179">
        <v>18656400</v>
      </c>
      <c r="E3179" t="s">
        <v>27326</v>
      </c>
      <c r="F3179" t="s">
        <v>37</v>
      </c>
      <c r="G3179" t="s">
        <v>38</v>
      </c>
      <c r="H3179">
        <v>7.5</v>
      </c>
      <c r="I3179" t="s">
        <v>3409</v>
      </c>
    </row>
    <row r="3180" spans="1:12" x14ac:dyDescent="0.35">
      <c r="A3180" t="s">
        <v>17698</v>
      </c>
      <c r="B3180">
        <v>100</v>
      </c>
      <c r="C3180">
        <v>5000000</v>
      </c>
      <c r="D3180">
        <v>14343976</v>
      </c>
      <c r="E3180" t="s">
        <v>27327</v>
      </c>
      <c r="F3180" t="s">
        <v>37</v>
      </c>
      <c r="G3180" t="s">
        <v>38</v>
      </c>
      <c r="H3180">
        <v>4.5</v>
      </c>
      <c r="I3180" t="s">
        <v>953</v>
      </c>
      <c r="J3180" t="s">
        <v>6403</v>
      </c>
    </row>
    <row r="3181" spans="1:12" x14ac:dyDescent="0.35">
      <c r="A3181" t="s">
        <v>5829</v>
      </c>
      <c r="B3181">
        <v>95</v>
      </c>
      <c r="C3181">
        <v>5000000</v>
      </c>
      <c r="D3181">
        <v>241437427</v>
      </c>
      <c r="E3181" t="s">
        <v>27328</v>
      </c>
      <c r="F3181" t="s">
        <v>37</v>
      </c>
      <c r="G3181" t="s">
        <v>38</v>
      </c>
      <c r="H3181">
        <v>6.6</v>
      </c>
      <c r="I3181" t="s">
        <v>1671</v>
      </c>
      <c r="J3181" t="s">
        <v>18089</v>
      </c>
      <c r="K3181" t="s">
        <v>19711</v>
      </c>
    </row>
    <row r="3182" spans="1:12" x14ac:dyDescent="0.35">
      <c r="A3182" t="s">
        <v>14343</v>
      </c>
      <c r="B3182">
        <v>94</v>
      </c>
      <c r="C3182">
        <v>5000000</v>
      </c>
      <c r="D3182">
        <v>14123773</v>
      </c>
      <c r="E3182" t="s">
        <v>27329</v>
      </c>
      <c r="F3182" t="s">
        <v>37</v>
      </c>
      <c r="G3182" t="s">
        <v>38</v>
      </c>
      <c r="H3182">
        <v>5.3</v>
      </c>
      <c r="I3182" t="s">
        <v>27949</v>
      </c>
      <c r="J3182" t="s">
        <v>3409</v>
      </c>
    </row>
    <row r="3183" spans="1:12" x14ac:dyDescent="0.35">
      <c r="A3183" t="s">
        <v>17712</v>
      </c>
      <c r="B3183">
        <v>93</v>
      </c>
      <c r="C3183">
        <v>5000000</v>
      </c>
      <c r="D3183">
        <v>15126948</v>
      </c>
      <c r="E3183" t="s">
        <v>27330</v>
      </c>
      <c r="F3183" t="s">
        <v>37</v>
      </c>
      <c r="G3183" t="s">
        <v>38</v>
      </c>
      <c r="H3183">
        <v>4.9000000000000004</v>
      </c>
      <c r="I3183" t="s">
        <v>6403</v>
      </c>
      <c r="J3183" t="s">
        <v>10413</v>
      </c>
    </row>
    <row r="3184" spans="1:12" x14ac:dyDescent="0.35">
      <c r="A3184" t="s">
        <v>1217</v>
      </c>
      <c r="B3184">
        <v>106</v>
      </c>
      <c r="C3184">
        <v>2000000</v>
      </c>
      <c r="D3184">
        <v>13622333</v>
      </c>
      <c r="E3184" t="s">
        <v>27331</v>
      </c>
      <c r="F3184" t="s">
        <v>2778</v>
      </c>
      <c r="G3184" t="s">
        <v>2913</v>
      </c>
      <c r="H3184">
        <v>7.7</v>
      </c>
      <c r="I3184" t="s">
        <v>953</v>
      </c>
      <c r="J3184" t="s">
        <v>1671</v>
      </c>
      <c r="K3184" t="s">
        <v>3409</v>
      </c>
      <c r="L3184" t="s">
        <v>19711</v>
      </c>
    </row>
    <row r="3185" spans="1:13" x14ac:dyDescent="0.35">
      <c r="A3185" t="s">
        <v>2453</v>
      </c>
      <c r="B3185">
        <v>99</v>
      </c>
      <c r="C3185">
        <v>4000000</v>
      </c>
      <c r="D3185">
        <v>13464388</v>
      </c>
      <c r="E3185" t="s">
        <v>27332</v>
      </c>
      <c r="F3185" t="s">
        <v>37</v>
      </c>
      <c r="G3185" t="s">
        <v>56</v>
      </c>
      <c r="H3185">
        <v>8</v>
      </c>
      <c r="I3185" t="s">
        <v>1671</v>
      </c>
      <c r="J3185" t="s">
        <v>6403</v>
      </c>
    </row>
    <row r="3186" spans="1:13" x14ac:dyDescent="0.35">
      <c r="A3186" t="s">
        <v>17726</v>
      </c>
      <c r="B3186">
        <v>82</v>
      </c>
      <c r="C3186">
        <v>5000000</v>
      </c>
      <c r="D3186">
        <v>13350177</v>
      </c>
      <c r="E3186" t="s">
        <v>27333</v>
      </c>
      <c r="F3186" t="s">
        <v>37</v>
      </c>
      <c r="G3186" t="s">
        <v>38</v>
      </c>
      <c r="H3186">
        <v>3.8</v>
      </c>
      <c r="I3186" t="s">
        <v>3409</v>
      </c>
      <c r="J3186" t="s">
        <v>6403</v>
      </c>
      <c r="K3186" t="s">
        <v>10413</v>
      </c>
    </row>
    <row r="3187" spans="1:13" x14ac:dyDescent="0.35">
      <c r="A3187" t="s">
        <v>15906</v>
      </c>
      <c r="B3187">
        <v>135</v>
      </c>
      <c r="C3187">
        <v>5000000</v>
      </c>
      <c r="D3187">
        <v>13269963</v>
      </c>
      <c r="E3187" t="s">
        <v>27334</v>
      </c>
      <c r="F3187" t="s">
        <v>37</v>
      </c>
      <c r="G3187" t="s">
        <v>38</v>
      </c>
      <c r="H3187">
        <v>7.6</v>
      </c>
      <c r="I3187" t="s">
        <v>3409</v>
      </c>
      <c r="J3187" t="s">
        <v>27947</v>
      </c>
    </row>
    <row r="3188" spans="1:13" x14ac:dyDescent="0.35">
      <c r="A3188" t="s">
        <v>9639</v>
      </c>
      <c r="B3188">
        <v>88</v>
      </c>
      <c r="C3188">
        <v>5000000</v>
      </c>
      <c r="D3188">
        <v>17768000</v>
      </c>
      <c r="E3188" t="s">
        <v>27335</v>
      </c>
      <c r="F3188" t="s">
        <v>37</v>
      </c>
      <c r="G3188" t="s">
        <v>38</v>
      </c>
      <c r="H3188">
        <v>5.9</v>
      </c>
      <c r="I3188" t="s">
        <v>6403</v>
      </c>
      <c r="J3188" t="s">
        <v>10413</v>
      </c>
    </row>
    <row r="3189" spans="1:13" x14ac:dyDescent="0.35">
      <c r="A3189" t="s">
        <v>17740</v>
      </c>
      <c r="B3189">
        <v>89</v>
      </c>
      <c r="C3189">
        <v>5000000</v>
      </c>
      <c r="D3189">
        <v>12947763</v>
      </c>
      <c r="E3189" t="s">
        <v>27336</v>
      </c>
      <c r="F3189" t="s">
        <v>37</v>
      </c>
      <c r="G3189" t="s">
        <v>38</v>
      </c>
      <c r="H3189">
        <v>6.2</v>
      </c>
      <c r="I3189" t="s">
        <v>6403</v>
      </c>
      <c r="J3189" t="s">
        <v>27947</v>
      </c>
    </row>
    <row r="3190" spans="1:13" x14ac:dyDescent="0.35">
      <c r="A3190" t="s">
        <v>3122</v>
      </c>
      <c r="B3190">
        <v>110</v>
      </c>
      <c r="C3190">
        <v>5000000</v>
      </c>
      <c r="D3190">
        <v>14100000</v>
      </c>
      <c r="E3190" t="s">
        <v>27337</v>
      </c>
      <c r="F3190" t="s">
        <v>37</v>
      </c>
      <c r="G3190" t="s">
        <v>38</v>
      </c>
      <c r="H3190">
        <v>7.2</v>
      </c>
      <c r="I3190" t="s">
        <v>1671</v>
      </c>
      <c r="J3190" t="s">
        <v>3409</v>
      </c>
    </row>
    <row r="3191" spans="1:13" x14ac:dyDescent="0.35">
      <c r="A3191" t="s">
        <v>17749</v>
      </c>
      <c r="B3191">
        <v>107</v>
      </c>
      <c r="C3191">
        <v>5000000</v>
      </c>
      <c r="D3191">
        <v>12200000</v>
      </c>
      <c r="E3191" t="s">
        <v>27338</v>
      </c>
      <c r="F3191" t="s">
        <v>37</v>
      </c>
      <c r="G3191" t="s">
        <v>38</v>
      </c>
      <c r="H3191">
        <v>6.3</v>
      </c>
      <c r="I3191" t="s">
        <v>1325</v>
      </c>
      <c r="J3191" t="s">
        <v>27949</v>
      </c>
      <c r="K3191" t="s">
        <v>3409</v>
      </c>
      <c r="L3191" t="s">
        <v>10413</v>
      </c>
      <c r="M3191" t="s">
        <v>15011</v>
      </c>
    </row>
    <row r="3192" spans="1:13" x14ac:dyDescent="0.35">
      <c r="A3192" t="s">
        <v>17755</v>
      </c>
      <c r="B3192">
        <v>86</v>
      </c>
      <c r="C3192">
        <v>5000000</v>
      </c>
      <c r="D3192">
        <v>17683670</v>
      </c>
      <c r="E3192" t="s">
        <v>27339</v>
      </c>
      <c r="F3192" t="s">
        <v>37</v>
      </c>
      <c r="G3192" t="s">
        <v>38</v>
      </c>
      <c r="H3192">
        <v>5.2</v>
      </c>
      <c r="I3192" t="s">
        <v>6403</v>
      </c>
      <c r="J3192" t="s">
        <v>27947</v>
      </c>
      <c r="K3192" t="s">
        <v>12332</v>
      </c>
      <c r="L3192" t="s">
        <v>10413</v>
      </c>
    </row>
    <row r="3193" spans="1:13" x14ac:dyDescent="0.35">
      <c r="A3193" t="s">
        <v>17761</v>
      </c>
      <c r="B3193">
        <v>91</v>
      </c>
      <c r="C3193">
        <v>8000000</v>
      </c>
      <c r="D3193">
        <v>12055108</v>
      </c>
      <c r="E3193" t="s">
        <v>27340</v>
      </c>
      <c r="F3193" t="s">
        <v>37</v>
      </c>
      <c r="G3193" t="s">
        <v>38</v>
      </c>
      <c r="H3193">
        <v>6.9</v>
      </c>
      <c r="I3193" t="s">
        <v>1671</v>
      </c>
      <c r="J3193" t="s">
        <v>3409</v>
      </c>
    </row>
    <row r="3194" spans="1:13" x14ac:dyDescent="0.35">
      <c r="A3194" t="s">
        <v>14108</v>
      </c>
      <c r="B3194">
        <v>103</v>
      </c>
      <c r="C3194">
        <v>5000000</v>
      </c>
      <c r="D3194">
        <v>27285953</v>
      </c>
      <c r="E3194" t="s">
        <v>27341</v>
      </c>
      <c r="F3194" t="s">
        <v>37</v>
      </c>
      <c r="G3194" t="s">
        <v>38</v>
      </c>
      <c r="H3194">
        <v>6.8</v>
      </c>
      <c r="I3194" t="s">
        <v>1325</v>
      </c>
      <c r="J3194" t="s">
        <v>10413</v>
      </c>
    </row>
    <row r="3195" spans="1:13" x14ac:dyDescent="0.35">
      <c r="A3195" t="s">
        <v>17782</v>
      </c>
      <c r="B3195">
        <v>92</v>
      </c>
      <c r="C3195">
        <v>5000000</v>
      </c>
      <c r="D3195">
        <v>11675178</v>
      </c>
      <c r="E3195" t="s">
        <v>27342</v>
      </c>
      <c r="F3195" t="s">
        <v>37</v>
      </c>
      <c r="G3195" t="s">
        <v>38</v>
      </c>
      <c r="H3195">
        <v>3.5</v>
      </c>
      <c r="I3195" t="s">
        <v>1671</v>
      </c>
    </row>
    <row r="3196" spans="1:13" x14ac:dyDescent="0.35">
      <c r="A3196" t="s">
        <v>5083</v>
      </c>
      <c r="B3196">
        <v>99</v>
      </c>
      <c r="C3196">
        <v>8000000</v>
      </c>
      <c r="D3196">
        <v>10572742</v>
      </c>
      <c r="E3196" t="s">
        <v>27343</v>
      </c>
      <c r="F3196" t="s">
        <v>37</v>
      </c>
      <c r="G3196" t="s">
        <v>38</v>
      </c>
      <c r="H3196">
        <v>6.1</v>
      </c>
      <c r="I3196" t="s">
        <v>3409</v>
      </c>
      <c r="J3196" t="s">
        <v>19711</v>
      </c>
    </row>
    <row r="3197" spans="1:13" x14ac:dyDescent="0.35">
      <c r="A3197" t="s">
        <v>9593</v>
      </c>
      <c r="B3197">
        <v>96</v>
      </c>
      <c r="C3197">
        <v>5000000</v>
      </c>
      <c r="D3197">
        <v>9658370</v>
      </c>
      <c r="E3197" t="s">
        <v>27344</v>
      </c>
      <c r="F3197" t="s">
        <v>37</v>
      </c>
      <c r="G3197" t="s">
        <v>38</v>
      </c>
      <c r="H3197">
        <v>4.5</v>
      </c>
      <c r="I3197" t="s">
        <v>1671</v>
      </c>
      <c r="J3197" t="s">
        <v>19711</v>
      </c>
    </row>
    <row r="3198" spans="1:13" x14ac:dyDescent="0.35">
      <c r="A3198" t="s">
        <v>17799</v>
      </c>
      <c r="B3198">
        <v>82</v>
      </c>
      <c r="C3198">
        <v>5000000</v>
      </c>
      <c r="D3198">
        <v>9628751</v>
      </c>
      <c r="E3198" t="s">
        <v>27345</v>
      </c>
      <c r="F3198" t="s">
        <v>37</v>
      </c>
      <c r="G3198" t="s">
        <v>38</v>
      </c>
      <c r="H3198">
        <v>5.9</v>
      </c>
      <c r="I3198" t="s">
        <v>1325</v>
      </c>
      <c r="J3198" t="s">
        <v>953</v>
      </c>
      <c r="K3198" t="s">
        <v>11526</v>
      </c>
      <c r="L3198" t="s">
        <v>18089</v>
      </c>
      <c r="M3198" t="s">
        <v>12332</v>
      </c>
    </row>
    <row r="3199" spans="1:13" x14ac:dyDescent="0.35">
      <c r="A3199" t="s">
        <v>17806</v>
      </c>
      <c r="B3199">
        <v>92</v>
      </c>
      <c r="C3199">
        <v>5000000</v>
      </c>
      <c r="D3199">
        <v>8786715</v>
      </c>
      <c r="E3199" t="s">
        <v>27346</v>
      </c>
      <c r="F3199" t="s">
        <v>37</v>
      </c>
      <c r="G3199" t="s">
        <v>38</v>
      </c>
      <c r="H3199">
        <v>6.9</v>
      </c>
      <c r="I3199" t="s">
        <v>1671</v>
      </c>
      <c r="J3199" t="s">
        <v>3409</v>
      </c>
    </row>
    <row r="3200" spans="1:13" x14ac:dyDescent="0.35">
      <c r="A3200" t="s">
        <v>17810</v>
      </c>
      <c r="B3200">
        <v>112</v>
      </c>
      <c r="C3200">
        <v>6000000</v>
      </c>
      <c r="D3200">
        <v>3432342</v>
      </c>
      <c r="E3200" t="s">
        <v>27347</v>
      </c>
      <c r="F3200" t="s">
        <v>1464</v>
      </c>
      <c r="G3200" t="s">
        <v>268</v>
      </c>
      <c r="H3200">
        <v>7.7</v>
      </c>
      <c r="I3200" t="s">
        <v>1671</v>
      </c>
      <c r="J3200" t="s">
        <v>27949</v>
      </c>
      <c r="K3200" t="s">
        <v>3409</v>
      </c>
      <c r="L3200" t="s">
        <v>27947</v>
      </c>
      <c r="M3200" t="s">
        <v>19711</v>
      </c>
    </row>
    <row r="3201" spans="1:13" x14ac:dyDescent="0.35">
      <c r="A3201" t="s">
        <v>17820</v>
      </c>
      <c r="B3201">
        <v>90</v>
      </c>
      <c r="C3201">
        <v>5000000</v>
      </c>
      <c r="D3201">
        <v>6755271</v>
      </c>
      <c r="E3201" t="s">
        <v>27348</v>
      </c>
      <c r="F3201" t="s">
        <v>37</v>
      </c>
      <c r="G3201" t="s">
        <v>38</v>
      </c>
      <c r="H3201">
        <v>5.3</v>
      </c>
      <c r="I3201" t="s">
        <v>6403</v>
      </c>
      <c r="J3201" t="s">
        <v>10413</v>
      </c>
    </row>
    <row r="3202" spans="1:13" x14ac:dyDescent="0.35">
      <c r="A3202" t="s">
        <v>17827</v>
      </c>
      <c r="B3202">
        <v>150</v>
      </c>
      <c r="C3202">
        <v>5000000</v>
      </c>
      <c r="D3202">
        <v>6157157</v>
      </c>
      <c r="E3202" t="s">
        <v>27349</v>
      </c>
      <c r="F3202" t="s">
        <v>37</v>
      </c>
      <c r="G3202" t="s">
        <v>38</v>
      </c>
      <c r="H3202">
        <v>7</v>
      </c>
      <c r="I3202" t="s">
        <v>1671</v>
      </c>
      <c r="J3202" t="s">
        <v>3409</v>
      </c>
    </row>
    <row r="3203" spans="1:13" x14ac:dyDescent="0.35">
      <c r="A3203" t="s">
        <v>15678</v>
      </c>
      <c r="B3203">
        <v>91</v>
      </c>
      <c r="C3203">
        <v>5000000</v>
      </c>
      <c r="D3203">
        <v>5480318</v>
      </c>
      <c r="E3203" t="s">
        <v>27350</v>
      </c>
      <c r="F3203" t="s">
        <v>37</v>
      </c>
      <c r="G3203" t="s">
        <v>38</v>
      </c>
      <c r="H3203">
        <v>6.6</v>
      </c>
      <c r="I3203" t="s">
        <v>1671</v>
      </c>
      <c r="J3203" t="s">
        <v>3409</v>
      </c>
    </row>
    <row r="3204" spans="1:13" x14ac:dyDescent="0.35">
      <c r="A3204" t="s">
        <v>250</v>
      </c>
      <c r="B3204">
        <v>95</v>
      </c>
      <c r="C3204">
        <v>5000000</v>
      </c>
      <c r="D3204">
        <v>5308707</v>
      </c>
      <c r="E3204" t="s">
        <v>27351</v>
      </c>
      <c r="F3204" t="s">
        <v>37</v>
      </c>
      <c r="G3204" t="s">
        <v>38</v>
      </c>
      <c r="H3204">
        <v>6.4</v>
      </c>
      <c r="I3204" t="s">
        <v>1671</v>
      </c>
      <c r="J3204" t="s">
        <v>27949</v>
      </c>
      <c r="K3204" t="s">
        <v>3409</v>
      </c>
      <c r="L3204" t="s">
        <v>10413</v>
      </c>
    </row>
    <row r="3205" spans="1:13" x14ac:dyDescent="0.35">
      <c r="A3205" t="s">
        <v>728</v>
      </c>
      <c r="B3205">
        <v>97</v>
      </c>
      <c r="C3205">
        <v>5000000</v>
      </c>
      <c r="D3205">
        <v>5009677</v>
      </c>
      <c r="E3205" t="s">
        <v>27352</v>
      </c>
      <c r="F3205" t="s">
        <v>37</v>
      </c>
      <c r="G3205" t="s">
        <v>56</v>
      </c>
      <c r="H3205">
        <v>7.9</v>
      </c>
      <c r="I3205" t="s">
        <v>3409</v>
      </c>
      <c r="J3205" t="s">
        <v>27947</v>
      </c>
      <c r="K3205" t="s">
        <v>12332</v>
      </c>
    </row>
    <row r="3206" spans="1:13" x14ac:dyDescent="0.35">
      <c r="A3206" t="s">
        <v>17858</v>
      </c>
      <c r="B3206">
        <v>41</v>
      </c>
      <c r="C3206">
        <v>5000000</v>
      </c>
      <c r="D3206">
        <v>4074023</v>
      </c>
      <c r="E3206" t="s">
        <v>27353</v>
      </c>
      <c r="F3206" t="s">
        <v>37</v>
      </c>
      <c r="G3206" t="s">
        <v>56</v>
      </c>
      <c r="H3206">
        <v>6.9</v>
      </c>
      <c r="I3206" t="s">
        <v>67</v>
      </c>
    </row>
    <row r="3207" spans="1:13" x14ac:dyDescent="0.35">
      <c r="A3207" t="s">
        <v>8638</v>
      </c>
      <c r="B3207">
        <v>112</v>
      </c>
      <c r="C3207">
        <v>5000000</v>
      </c>
      <c r="D3207">
        <v>4306697</v>
      </c>
      <c r="E3207" t="s">
        <v>27354</v>
      </c>
      <c r="F3207" t="s">
        <v>37</v>
      </c>
      <c r="G3207" t="s">
        <v>268</v>
      </c>
      <c r="H3207">
        <v>7.7</v>
      </c>
      <c r="I3207" t="s">
        <v>3409</v>
      </c>
    </row>
    <row r="3208" spans="1:13" x14ac:dyDescent="0.35">
      <c r="A3208" t="s">
        <v>17869</v>
      </c>
      <c r="B3208">
        <v>122</v>
      </c>
      <c r="C3208">
        <v>4000000</v>
      </c>
      <c r="D3208">
        <v>3950029</v>
      </c>
      <c r="E3208" t="s">
        <v>27355</v>
      </c>
      <c r="F3208" t="s">
        <v>1464</v>
      </c>
      <c r="G3208" t="s">
        <v>1465</v>
      </c>
      <c r="H3208">
        <v>7.2</v>
      </c>
      <c r="I3208" t="s">
        <v>3409</v>
      </c>
    </row>
    <row r="3209" spans="1:13" x14ac:dyDescent="0.35">
      <c r="A3209" t="s">
        <v>17874</v>
      </c>
      <c r="B3209">
        <v>110</v>
      </c>
      <c r="C3209">
        <v>5000000</v>
      </c>
      <c r="D3209">
        <v>4040588</v>
      </c>
      <c r="E3209" t="s">
        <v>27356</v>
      </c>
      <c r="F3209" t="s">
        <v>37</v>
      </c>
      <c r="G3209" t="s">
        <v>38</v>
      </c>
      <c r="H3209">
        <v>6.8</v>
      </c>
      <c r="I3209" t="s">
        <v>1671</v>
      </c>
      <c r="J3209" t="s">
        <v>3409</v>
      </c>
    </row>
    <row r="3210" spans="1:13" x14ac:dyDescent="0.35">
      <c r="A3210" t="s">
        <v>171</v>
      </c>
      <c r="B3210">
        <v>108</v>
      </c>
      <c r="C3210">
        <v>5000000</v>
      </c>
      <c r="D3210">
        <v>3049135</v>
      </c>
      <c r="E3210" t="s">
        <v>27357</v>
      </c>
      <c r="F3210" t="s">
        <v>37</v>
      </c>
      <c r="G3210" t="s">
        <v>179</v>
      </c>
      <c r="H3210">
        <v>7.4</v>
      </c>
      <c r="I3210" t="s">
        <v>13307</v>
      </c>
      <c r="J3210" t="s">
        <v>27949</v>
      </c>
      <c r="K3210" t="s">
        <v>3409</v>
      </c>
      <c r="L3210" t="s">
        <v>19711</v>
      </c>
      <c r="M3210" t="s">
        <v>10413</v>
      </c>
    </row>
    <row r="3211" spans="1:13" x14ac:dyDescent="0.35">
      <c r="A3211" t="s">
        <v>13777</v>
      </c>
      <c r="B3211">
        <v>121</v>
      </c>
      <c r="C3211">
        <v>5000000</v>
      </c>
      <c r="D3211">
        <v>4700361</v>
      </c>
      <c r="E3211" t="s">
        <v>27358</v>
      </c>
      <c r="F3211" t="s">
        <v>37</v>
      </c>
      <c r="G3211" t="s">
        <v>38</v>
      </c>
      <c r="H3211">
        <v>4.5999999999999996</v>
      </c>
      <c r="I3211" t="s">
        <v>3409</v>
      </c>
    </row>
    <row r="3212" spans="1:13" x14ac:dyDescent="0.35">
      <c r="A3212" t="s">
        <v>17896</v>
      </c>
      <c r="B3212">
        <v>97</v>
      </c>
      <c r="C3212">
        <v>5000000</v>
      </c>
      <c r="D3212">
        <v>2711210</v>
      </c>
      <c r="E3212" t="s">
        <v>27359</v>
      </c>
      <c r="F3212" t="s">
        <v>37</v>
      </c>
      <c r="G3212" t="s">
        <v>38</v>
      </c>
      <c r="H3212">
        <v>6.4</v>
      </c>
      <c r="I3212" t="s">
        <v>1671</v>
      </c>
      <c r="J3212" t="s">
        <v>3409</v>
      </c>
    </row>
    <row r="3213" spans="1:13" x14ac:dyDescent="0.35">
      <c r="A3213" t="s">
        <v>6573</v>
      </c>
      <c r="B3213">
        <v>116</v>
      </c>
      <c r="C3213">
        <v>5000000</v>
      </c>
      <c r="D3213">
        <v>1980338</v>
      </c>
      <c r="E3213" t="s">
        <v>27360</v>
      </c>
      <c r="F3213" t="s">
        <v>37</v>
      </c>
      <c r="G3213" t="s">
        <v>38</v>
      </c>
      <c r="H3213">
        <v>7</v>
      </c>
      <c r="I3213" t="s">
        <v>1671</v>
      </c>
      <c r="J3213" t="s">
        <v>27949</v>
      </c>
      <c r="K3213" t="s">
        <v>3409</v>
      </c>
      <c r="L3213" t="s">
        <v>27947</v>
      </c>
      <c r="M3213" t="s">
        <v>10413</v>
      </c>
    </row>
    <row r="3214" spans="1:13" x14ac:dyDescent="0.35">
      <c r="A3214" t="s">
        <v>13181</v>
      </c>
      <c r="B3214">
        <v>94</v>
      </c>
      <c r="C3214">
        <v>5000000</v>
      </c>
      <c r="D3214">
        <v>1082044</v>
      </c>
      <c r="E3214" t="s">
        <v>27361</v>
      </c>
      <c r="F3214" t="s">
        <v>37</v>
      </c>
      <c r="G3214" t="s">
        <v>3571</v>
      </c>
      <c r="H3214">
        <v>7.7</v>
      </c>
      <c r="I3214" t="s">
        <v>3409</v>
      </c>
      <c r="J3214" t="s">
        <v>10413</v>
      </c>
    </row>
    <row r="3215" spans="1:13" x14ac:dyDescent="0.35">
      <c r="A3215" t="s">
        <v>13940</v>
      </c>
      <c r="B3215">
        <v>103</v>
      </c>
      <c r="C3215">
        <v>5000000</v>
      </c>
      <c r="D3215">
        <v>1100000</v>
      </c>
      <c r="E3215" t="s">
        <v>27362</v>
      </c>
      <c r="F3215" t="s">
        <v>37</v>
      </c>
      <c r="G3215" t="s">
        <v>38</v>
      </c>
      <c r="H3215">
        <v>6.8</v>
      </c>
      <c r="I3215" t="s">
        <v>27949</v>
      </c>
      <c r="J3215" t="s">
        <v>3409</v>
      </c>
    </row>
    <row r="3216" spans="1:13" x14ac:dyDescent="0.35">
      <c r="A3216" t="s">
        <v>17910</v>
      </c>
      <c r="B3216">
        <v>112</v>
      </c>
      <c r="C3216">
        <v>5000000</v>
      </c>
      <c r="D3216">
        <v>2445646</v>
      </c>
      <c r="E3216" t="s">
        <v>27363</v>
      </c>
      <c r="F3216" t="s">
        <v>37</v>
      </c>
      <c r="G3216" t="s">
        <v>38</v>
      </c>
      <c r="H3216">
        <v>7</v>
      </c>
      <c r="I3216" t="s">
        <v>13307</v>
      </c>
      <c r="J3216" t="s">
        <v>27949</v>
      </c>
      <c r="K3216" t="s">
        <v>3409</v>
      </c>
      <c r="L3216" t="s">
        <v>27947</v>
      </c>
      <c r="M3216" t="s">
        <v>10413</v>
      </c>
    </row>
    <row r="3217" spans="1:12" x14ac:dyDescent="0.35">
      <c r="A3217" t="s">
        <v>17163</v>
      </c>
      <c r="B3217">
        <v>91</v>
      </c>
      <c r="C3217">
        <v>5000000</v>
      </c>
      <c r="D3217">
        <v>2221809</v>
      </c>
      <c r="E3217" t="s">
        <v>27364</v>
      </c>
      <c r="F3217" t="s">
        <v>37</v>
      </c>
      <c r="G3217" t="s">
        <v>38</v>
      </c>
      <c r="H3217">
        <v>7</v>
      </c>
      <c r="I3217" t="s">
        <v>3409</v>
      </c>
    </row>
    <row r="3218" spans="1:12" x14ac:dyDescent="0.35">
      <c r="A3218" t="s">
        <v>17918</v>
      </c>
      <c r="B3218">
        <v>98</v>
      </c>
      <c r="C3218">
        <v>5000000</v>
      </c>
      <c r="D3218">
        <v>296665</v>
      </c>
      <c r="E3218" t="s">
        <v>27365</v>
      </c>
      <c r="F3218" t="s">
        <v>37</v>
      </c>
      <c r="G3218" t="s">
        <v>38</v>
      </c>
      <c r="H3218">
        <v>6.3</v>
      </c>
      <c r="I3218" t="s">
        <v>13307</v>
      </c>
      <c r="J3218" t="s">
        <v>27949</v>
      </c>
      <c r="K3218" t="s">
        <v>3409</v>
      </c>
      <c r="L3218" t="s">
        <v>10413</v>
      </c>
    </row>
    <row r="3219" spans="1:12" x14ac:dyDescent="0.35">
      <c r="A3219" t="s">
        <v>17923</v>
      </c>
      <c r="B3219">
        <v>95</v>
      </c>
      <c r="C3219">
        <v>5000000</v>
      </c>
      <c r="D3219">
        <v>3219029</v>
      </c>
      <c r="E3219" t="s">
        <v>27366</v>
      </c>
      <c r="F3219" t="s">
        <v>37</v>
      </c>
      <c r="G3219" t="s">
        <v>38</v>
      </c>
      <c r="H3219">
        <v>7.1</v>
      </c>
      <c r="I3219" t="s">
        <v>27949</v>
      </c>
      <c r="J3219" t="s">
        <v>6403</v>
      </c>
      <c r="K3219" t="s">
        <v>17378</v>
      </c>
      <c r="L3219" t="s">
        <v>10413</v>
      </c>
    </row>
    <row r="3220" spans="1:12" x14ac:dyDescent="0.35">
      <c r="A3220" t="s">
        <v>17934</v>
      </c>
      <c r="B3220">
        <v>99</v>
      </c>
      <c r="C3220">
        <v>5000000</v>
      </c>
      <c r="D3220">
        <v>830210</v>
      </c>
      <c r="E3220" t="s">
        <v>27367</v>
      </c>
      <c r="F3220" t="s">
        <v>37</v>
      </c>
      <c r="G3220" t="s">
        <v>38</v>
      </c>
      <c r="H3220">
        <v>4.4000000000000004</v>
      </c>
      <c r="I3220" t="s">
        <v>3409</v>
      </c>
      <c r="J3220" t="s">
        <v>27947</v>
      </c>
      <c r="K3220" t="s">
        <v>12332</v>
      </c>
    </row>
    <row r="3221" spans="1:12" x14ac:dyDescent="0.35">
      <c r="A3221" t="s">
        <v>5382</v>
      </c>
      <c r="B3221">
        <v>91</v>
      </c>
      <c r="C3221">
        <v>7000000</v>
      </c>
      <c r="D3221">
        <v>1040879</v>
      </c>
      <c r="E3221" t="s">
        <v>27368</v>
      </c>
      <c r="F3221" t="s">
        <v>37</v>
      </c>
      <c r="G3221" t="s">
        <v>38</v>
      </c>
      <c r="H3221">
        <v>7.1</v>
      </c>
      <c r="I3221" t="s">
        <v>1671</v>
      </c>
      <c r="J3221" t="s">
        <v>27949</v>
      </c>
      <c r="K3221" t="s">
        <v>3409</v>
      </c>
    </row>
    <row r="3222" spans="1:12" x14ac:dyDescent="0.35">
      <c r="A3222" t="s">
        <v>120</v>
      </c>
      <c r="B3222">
        <v>97</v>
      </c>
      <c r="C3222">
        <v>5000000</v>
      </c>
      <c r="D3222">
        <v>326308</v>
      </c>
      <c r="E3222" t="s">
        <v>27369</v>
      </c>
      <c r="F3222" t="s">
        <v>37</v>
      </c>
      <c r="G3222" t="s">
        <v>38</v>
      </c>
      <c r="H3222">
        <v>6.1</v>
      </c>
      <c r="I3222" t="s">
        <v>27949</v>
      </c>
      <c r="J3222" t="s">
        <v>3409</v>
      </c>
      <c r="K3222" t="s">
        <v>10413</v>
      </c>
    </row>
    <row r="3223" spans="1:12" x14ac:dyDescent="0.35">
      <c r="A3223" t="s">
        <v>17973</v>
      </c>
      <c r="B3223">
        <v>90</v>
      </c>
      <c r="C3223">
        <v>5000000</v>
      </c>
      <c r="D3223">
        <v>124720</v>
      </c>
      <c r="E3223" t="s">
        <v>27370</v>
      </c>
      <c r="F3223" t="s">
        <v>37</v>
      </c>
      <c r="G3223" t="s">
        <v>38</v>
      </c>
      <c r="H3223">
        <v>7.3</v>
      </c>
      <c r="I3223" t="s">
        <v>3409</v>
      </c>
      <c r="J3223" t="s">
        <v>19711</v>
      </c>
    </row>
    <row r="3224" spans="1:12" x14ac:dyDescent="0.35">
      <c r="A3224" t="s">
        <v>17984</v>
      </c>
      <c r="B3224">
        <v>90</v>
      </c>
      <c r="C3224">
        <v>2000000</v>
      </c>
      <c r="D3224">
        <v>99147</v>
      </c>
      <c r="E3224" t="s">
        <v>27371</v>
      </c>
      <c r="F3224" t="s">
        <v>37</v>
      </c>
      <c r="G3224" t="s">
        <v>38</v>
      </c>
      <c r="H3224">
        <v>6.2</v>
      </c>
      <c r="I3224" t="s">
        <v>3409</v>
      </c>
    </row>
    <row r="3225" spans="1:12" x14ac:dyDescent="0.35">
      <c r="A3225" t="s">
        <v>912</v>
      </c>
      <c r="B3225">
        <v>94</v>
      </c>
      <c r="C3225">
        <v>5000000</v>
      </c>
      <c r="D3225">
        <v>65069140</v>
      </c>
      <c r="E3225" t="s">
        <v>27372</v>
      </c>
      <c r="F3225" t="s">
        <v>37</v>
      </c>
      <c r="G3225" t="s">
        <v>38</v>
      </c>
      <c r="H3225">
        <v>6.2</v>
      </c>
      <c r="I3225" t="s">
        <v>6403</v>
      </c>
      <c r="J3225" t="s">
        <v>10413</v>
      </c>
    </row>
    <row r="3226" spans="1:12" x14ac:dyDescent="0.35">
      <c r="A3226" t="s">
        <v>2246</v>
      </c>
      <c r="B3226">
        <v>90</v>
      </c>
      <c r="C3226">
        <v>5000000</v>
      </c>
      <c r="D3226">
        <v>65087</v>
      </c>
      <c r="E3226" t="s">
        <v>27373</v>
      </c>
      <c r="F3226" t="s">
        <v>37</v>
      </c>
      <c r="G3226" t="s">
        <v>38</v>
      </c>
      <c r="H3226">
        <v>6.2</v>
      </c>
      <c r="I3226" t="s">
        <v>27949</v>
      </c>
      <c r="J3226" t="s">
        <v>10413</v>
      </c>
      <c r="K3226" t="s">
        <v>25958</v>
      </c>
    </row>
    <row r="3227" spans="1:12" x14ac:dyDescent="0.35">
      <c r="A3227" t="s">
        <v>18009</v>
      </c>
      <c r="B3227">
        <v>103</v>
      </c>
      <c r="C3227">
        <v>5000000</v>
      </c>
      <c r="D3227">
        <v>16066</v>
      </c>
      <c r="E3227" t="s">
        <v>27374</v>
      </c>
      <c r="F3227" t="s">
        <v>37</v>
      </c>
      <c r="G3227" t="s">
        <v>767</v>
      </c>
      <c r="H3227">
        <v>3.3</v>
      </c>
      <c r="I3227" t="s">
        <v>27947</v>
      </c>
      <c r="J3227" t="s">
        <v>19711</v>
      </c>
      <c r="K3227" t="s">
        <v>10413</v>
      </c>
    </row>
    <row r="3228" spans="1:12" x14ac:dyDescent="0.35">
      <c r="A3228" t="s">
        <v>18054</v>
      </c>
      <c r="B3228">
        <v>105</v>
      </c>
      <c r="C3228">
        <v>5000000</v>
      </c>
      <c r="D3228">
        <v>37440</v>
      </c>
      <c r="E3228" t="s">
        <v>27375</v>
      </c>
      <c r="F3228" t="s">
        <v>37</v>
      </c>
      <c r="G3228" t="s">
        <v>38</v>
      </c>
      <c r="H3228">
        <v>7.5</v>
      </c>
      <c r="I3228" t="s">
        <v>1671</v>
      </c>
      <c r="J3228" t="s">
        <v>3409</v>
      </c>
      <c r="K3228" t="s">
        <v>17378</v>
      </c>
    </row>
    <row r="3229" spans="1:12" x14ac:dyDescent="0.35">
      <c r="A3229" t="s">
        <v>18103</v>
      </c>
      <c r="B3229">
        <v>113</v>
      </c>
      <c r="C3229">
        <v>84450000</v>
      </c>
      <c r="D3229">
        <v>617228</v>
      </c>
      <c r="E3229" t="s">
        <v>27376</v>
      </c>
      <c r="F3229" t="s">
        <v>18111</v>
      </c>
      <c r="G3229" t="s">
        <v>5560</v>
      </c>
      <c r="H3229">
        <v>7.4</v>
      </c>
      <c r="I3229" t="s">
        <v>1671</v>
      </c>
      <c r="J3229" t="s">
        <v>3409</v>
      </c>
      <c r="K3229" t="s">
        <v>19711</v>
      </c>
      <c r="L3229" t="s">
        <v>25958</v>
      </c>
    </row>
    <row r="3230" spans="1:12" x14ac:dyDescent="0.35">
      <c r="A3230" t="s">
        <v>18112</v>
      </c>
      <c r="B3230">
        <v>99</v>
      </c>
      <c r="C3230">
        <v>4000000</v>
      </c>
      <c r="D3230">
        <v>274385</v>
      </c>
      <c r="E3230" t="s">
        <v>27377</v>
      </c>
      <c r="F3230" t="s">
        <v>8731</v>
      </c>
      <c r="G3230" t="s">
        <v>767</v>
      </c>
      <c r="H3230">
        <v>7.3</v>
      </c>
      <c r="I3230" t="s">
        <v>1671</v>
      </c>
      <c r="J3230" t="s">
        <v>3409</v>
      </c>
    </row>
    <row r="3231" spans="1:12" x14ac:dyDescent="0.35">
      <c r="A3231" t="s">
        <v>5935</v>
      </c>
      <c r="B3231">
        <v>148</v>
      </c>
      <c r="C3231">
        <v>890000</v>
      </c>
      <c r="D3231">
        <v>24475416</v>
      </c>
      <c r="E3231" t="s">
        <v>27378</v>
      </c>
      <c r="F3231" t="s">
        <v>37</v>
      </c>
      <c r="G3231" t="s">
        <v>38</v>
      </c>
      <c r="H3231">
        <v>8</v>
      </c>
      <c r="I3231" t="s">
        <v>3409</v>
      </c>
    </row>
    <row r="3232" spans="1:12" x14ac:dyDescent="0.35">
      <c r="A3232" t="s">
        <v>16339</v>
      </c>
      <c r="B3232">
        <v>93</v>
      </c>
      <c r="C3232">
        <v>4800000</v>
      </c>
      <c r="D3232">
        <v>47277326</v>
      </c>
      <c r="E3232" t="s">
        <v>27379</v>
      </c>
      <c r="F3232" t="s">
        <v>37</v>
      </c>
      <c r="G3232" t="s">
        <v>38</v>
      </c>
      <c r="H3232">
        <v>5.9</v>
      </c>
      <c r="I3232" t="s">
        <v>6403</v>
      </c>
    </row>
    <row r="3233" spans="1:12" x14ac:dyDescent="0.35">
      <c r="A3233" t="s">
        <v>9430</v>
      </c>
      <c r="B3233">
        <v>94</v>
      </c>
      <c r="C3233">
        <v>2800000</v>
      </c>
      <c r="D3233">
        <v>1247453</v>
      </c>
      <c r="E3233" t="s">
        <v>27380</v>
      </c>
      <c r="F3233" t="s">
        <v>37</v>
      </c>
      <c r="G3233" t="s">
        <v>56</v>
      </c>
      <c r="H3233">
        <v>6.8</v>
      </c>
      <c r="I3233" t="s">
        <v>1671</v>
      </c>
      <c r="J3233" t="s">
        <v>3409</v>
      </c>
    </row>
    <row r="3234" spans="1:12" x14ac:dyDescent="0.35">
      <c r="A3234" t="s">
        <v>11999</v>
      </c>
      <c r="B3234">
        <v>121</v>
      </c>
      <c r="C3234">
        <v>5000000</v>
      </c>
      <c r="D3234">
        <v>1729969</v>
      </c>
      <c r="E3234" t="s">
        <v>27381</v>
      </c>
      <c r="F3234" t="s">
        <v>37</v>
      </c>
      <c r="G3234" t="s">
        <v>38</v>
      </c>
      <c r="H3234">
        <v>7.4</v>
      </c>
      <c r="I3234" t="s">
        <v>3409</v>
      </c>
      <c r="J3234" t="s">
        <v>10413</v>
      </c>
    </row>
    <row r="3235" spans="1:12" x14ac:dyDescent="0.35">
      <c r="A3235" t="s">
        <v>18136</v>
      </c>
      <c r="B3235">
        <v>118</v>
      </c>
      <c r="C3235">
        <v>4700000</v>
      </c>
      <c r="D3235">
        <v>1705139</v>
      </c>
      <c r="E3235" t="s">
        <v>27382</v>
      </c>
      <c r="F3235" t="s">
        <v>37</v>
      </c>
      <c r="G3235" t="s">
        <v>38</v>
      </c>
      <c r="H3235">
        <v>6.7</v>
      </c>
      <c r="I3235" t="s">
        <v>1266</v>
      </c>
      <c r="J3235" t="s">
        <v>6403</v>
      </c>
      <c r="K3235" t="s">
        <v>27947</v>
      </c>
      <c r="L3235" t="s">
        <v>10413</v>
      </c>
    </row>
    <row r="3236" spans="1:12" x14ac:dyDescent="0.35">
      <c r="A3236" t="s">
        <v>7404</v>
      </c>
      <c r="B3236">
        <v>101</v>
      </c>
      <c r="C3236">
        <v>4700000</v>
      </c>
      <c r="D3236">
        <v>8025872</v>
      </c>
      <c r="E3236" t="s">
        <v>27383</v>
      </c>
      <c r="F3236" t="s">
        <v>37</v>
      </c>
      <c r="G3236" t="s">
        <v>38</v>
      </c>
      <c r="H3236">
        <v>5.5</v>
      </c>
      <c r="I3236" t="s">
        <v>1671</v>
      </c>
      <c r="J3236" t="s">
        <v>6403</v>
      </c>
    </row>
    <row r="3237" spans="1:12" x14ac:dyDescent="0.35">
      <c r="A3237" t="s">
        <v>12849</v>
      </c>
      <c r="B3237">
        <v>90</v>
      </c>
      <c r="C3237">
        <v>4800000</v>
      </c>
      <c r="D3237">
        <v>778565</v>
      </c>
      <c r="E3237" t="s">
        <v>27384</v>
      </c>
      <c r="F3237" t="s">
        <v>37</v>
      </c>
      <c r="G3237" t="s">
        <v>7711</v>
      </c>
      <c r="H3237">
        <v>5.7</v>
      </c>
      <c r="I3237" t="s">
        <v>27949</v>
      </c>
      <c r="J3237" t="s">
        <v>3409</v>
      </c>
    </row>
    <row r="3238" spans="1:12" x14ac:dyDescent="0.35">
      <c r="A3238" t="s">
        <v>18174</v>
      </c>
      <c r="B3238">
        <v>105</v>
      </c>
      <c r="C3238">
        <v>4210888</v>
      </c>
      <c r="D3238">
        <v>21054442</v>
      </c>
      <c r="E3238" t="s">
        <v>27385</v>
      </c>
      <c r="F3238" t="s">
        <v>18180</v>
      </c>
      <c r="G3238" t="s">
        <v>5612</v>
      </c>
      <c r="H3238">
        <v>7.1</v>
      </c>
      <c r="I3238" t="s">
        <v>1671</v>
      </c>
      <c r="J3238" t="s">
        <v>19711</v>
      </c>
    </row>
    <row r="3239" spans="1:12" x14ac:dyDescent="0.35">
      <c r="A3239" t="s">
        <v>18191</v>
      </c>
      <c r="B3239">
        <v>100</v>
      </c>
      <c r="C3239">
        <v>4600000</v>
      </c>
      <c r="D3239">
        <v>513836</v>
      </c>
      <c r="E3239" t="s">
        <v>27386</v>
      </c>
      <c r="F3239" t="s">
        <v>1464</v>
      </c>
      <c r="G3239" t="s">
        <v>1465</v>
      </c>
      <c r="H3239">
        <v>7.2</v>
      </c>
      <c r="I3239" t="s">
        <v>1671</v>
      </c>
      <c r="J3239" t="s">
        <v>3409</v>
      </c>
      <c r="K3239" t="s">
        <v>19711</v>
      </c>
    </row>
    <row r="3240" spans="1:12" x14ac:dyDescent="0.35">
      <c r="A3240" t="s">
        <v>18201</v>
      </c>
      <c r="B3240">
        <v>97</v>
      </c>
      <c r="C3240">
        <v>4600000</v>
      </c>
      <c r="D3240">
        <v>434417</v>
      </c>
      <c r="E3240" t="s">
        <v>27387</v>
      </c>
      <c r="F3240" t="s">
        <v>37</v>
      </c>
      <c r="G3240" t="s">
        <v>3571</v>
      </c>
      <c r="H3240">
        <v>5.9</v>
      </c>
      <c r="I3240" t="s">
        <v>3409</v>
      </c>
    </row>
    <row r="3241" spans="1:12" x14ac:dyDescent="0.35">
      <c r="A3241" t="s">
        <v>7498</v>
      </c>
      <c r="B3241">
        <v>96</v>
      </c>
      <c r="C3241">
        <v>4500000</v>
      </c>
      <c r="D3241">
        <v>81200000</v>
      </c>
      <c r="E3241" t="s">
        <v>27388</v>
      </c>
      <c r="F3241" t="s">
        <v>37</v>
      </c>
      <c r="G3241" t="s">
        <v>38</v>
      </c>
      <c r="H3241">
        <v>6.7</v>
      </c>
      <c r="I3241" t="s">
        <v>1671</v>
      </c>
    </row>
    <row r="3242" spans="1:12" x14ac:dyDescent="0.35">
      <c r="A3242" t="s">
        <v>371</v>
      </c>
      <c r="B3242">
        <v>117</v>
      </c>
      <c r="C3242">
        <v>4500000</v>
      </c>
      <c r="D3242">
        <v>52700832</v>
      </c>
      <c r="E3242" t="s">
        <v>27389</v>
      </c>
      <c r="F3242" t="s">
        <v>37</v>
      </c>
      <c r="G3242" t="s">
        <v>56</v>
      </c>
      <c r="H3242">
        <v>7.1</v>
      </c>
      <c r="I3242" t="s">
        <v>1671</v>
      </c>
      <c r="J3242" t="s">
        <v>3409</v>
      </c>
      <c r="K3242" t="s">
        <v>19711</v>
      </c>
    </row>
    <row r="3243" spans="1:12" x14ac:dyDescent="0.35">
      <c r="A3243" t="s">
        <v>5076</v>
      </c>
      <c r="B3243">
        <v>108</v>
      </c>
      <c r="C3243">
        <v>15000000</v>
      </c>
      <c r="D3243">
        <v>13060843</v>
      </c>
      <c r="E3243" t="s">
        <v>27390</v>
      </c>
      <c r="F3243" t="s">
        <v>37</v>
      </c>
      <c r="G3243" t="s">
        <v>38</v>
      </c>
      <c r="H3243">
        <v>7.7</v>
      </c>
      <c r="I3243" t="s">
        <v>3409</v>
      </c>
    </row>
    <row r="3244" spans="1:12" x14ac:dyDescent="0.35">
      <c r="A3244" t="s">
        <v>443</v>
      </c>
      <c r="B3244">
        <v>109</v>
      </c>
      <c r="C3244">
        <v>4500000</v>
      </c>
      <c r="D3244">
        <v>3798532</v>
      </c>
      <c r="E3244" t="s">
        <v>27391</v>
      </c>
      <c r="F3244" t="s">
        <v>37</v>
      </c>
      <c r="G3244" t="s">
        <v>38</v>
      </c>
      <c r="H3244">
        <v>7.4</v>
      </c>
      <c r="I3244" t="s">
        <v>27949</v>
      </c>
      <c r="J3244" t="s">
        <v>3409</v>
      </c>
      <c r="K3244" t="s">
        <v>19711</v>
      </c>
      <c r="L3244" t="s">
        <v>10413</v>
      </c>
    </row>
    <row r="3245" spans="1:12" x14ac:dyDescent="0.35">
      <c r="A3245" t="s">
        <v>1204</v>
      </c>
      <c r="B3245">
        <v>102</v>
      </c>
      <c r="C3245">
        <v>4500000</v>
      </c>
      <c r="D3245">
        <v>3609278</v>
      </c>
      <c r="E3245" t="s">
        <v>27392</v>
      </c>
      <c r="F3245" t="s">
        <v>37</v>
      </c>
      <c r="G3245" t="s">
        <v>38</v>
      </c>
      <c r="H3245">
        <v>8.4</v>
      </c>
      <c r="I3245" t="s">
        <v>3409</v>
      </c>
    </row>
    <row r="3246" spans="1:12" x14ac:dyDescent="0.35">
      <c r="A3246" t="s">
        <v>18255</v>
      </c>
      <c r="B3246">
        <v>115</v>
      </c>
      <c r="C3246">
        <v>700000000</v>
      </c>
      <c r="D3246">
        <v>1687311</v>
      </c>
      <c r="E3246" t="s">
        <v>27393</v>
      </c>
      <c r="F3246" t="s">
        <v>2778</v>
      </c>
      <c r="G3246" t="s">
        <v>3571</v>
      </c>
      <c r="H3246">
        <v>7.2</v>
      </c>
      <c r="I3246" t="s">
        <v>3409</v>
      </c>
      <c r="J3246" t="s">
        <v>17378</v>
      </c>
    </row>
    <row r="3247" spans="1:12" x14ac:dyDescent="0.35">
      <c r="A3247" t="s">
        <v>18267</v>
      </c>
      <c r="B3247">
        <v>98</v>
      </c>
      <c r="C3247">
        <v>5000000</v>
      </c>
      <c r="D3247">
        <v>10429707</v>
      </c>
      <c r="E3247" t="s">
        <v>27394</v>
      </c>
      <c r="F3247" t="s">
        <v>37</v>
      </c>
      <c r="G3247" t="s">
        <v>38</v>
      </c>
      <c r="H3247">
        <v>5.4</v>
      </c>
      <c r="I3247" t="s">
        <v>1671</v>
      </c>
    </row>
    <row r="3248" spans="1:12" x14ac:dyDescent="0.35">
      <c r="A3248" t="s">
        <v>9802</v>
      </c>
      <c r="B3248">
        <v>133</v>
      </c>
      <c r="C3248">
        <v>4500000</v>
      </c>
      <c r="D3248">
        <v>727883</v>
      </c>
      <c r="E3248" t="s">
        <v>27395</v>
      </c>
      <c r="F3248" t="s">
        <v>37</v>
      </c>
      <c r="G3248" t="s">
        <v>38</v>
      </c>
      <c r="H3248">
        <v>8.1</v>
      </c>
      <c r="I3248" t="s">
        <v>3409</v>
      </c>
      <c r="J3248" t="s">
        <v>12332</v>
      </c>
      <c r="K3248" t="s">
        <v>10413</v>
      </c>
    </row>
    <row r="3249" spans="1:12" x14ac:dyDescent="0.35">
      <c r="A3249" t="s">
        <v>18285</v>
      </c>
      <c r="B3249">
        <v>122</v>
      </c>
      <c r="C3249">
        <v>4500000</v>
      </c>
      <c r="D3249">
        <v>713413</v>
      </c>
      <c r="E3249" t="s">
        <v>27396</v>
      </c>
      <c r="F3249" t="s">
        <v>10490</v>
      </c>
      <c r="G3249" t="s">
        <v>10491</v>
      </c>
      <c r="H3249">
        <v>7.8</v>
      </c>
      <c r="I3249" t="s">
        <v>27949</v>
      </c>
      <c r="J3249" t="s">
        <v>3409</v>
      </c>
      <c r="K3249" t="s">
        <v>27947</v>
      </c>
    </row>
    <row r="3250" spans="1:12" x14ac:dyDescent="0.35">
      <c r="A3250" t="s">
        <v>18292</v>
      </c>
      <c r="B3250">
        <v>106</v>
      </c>
      <c r="C3250">
        <v>2000000</v>
      </c>
      <c r="D3250">
        <v>410241</v>
      </c>
      <c r="E3250" t="s">
        <v>27397</v>
      </c>
      <c r="F3250" t="s">
        <v>37</v>
      </c>
      <c r="G3250" t="s">
        <v>38</v>
      </c>
      <c r="H3250">
        <v>6.8</v>
      </c>
      <c r="I3250" t="s">
        <v>1671</v>
      </c>
      <c r="J3250" t="s">
        <v>27949</v>
      </c>
      <c r="K3250" t="s">
        <v>3409</v>
      </c>
    </row>
    <row r="3251" spans="1:12" x14ac:dyDescent="0.35">
      <c r="A3251" t="s">
        <v>14340</v>
      </c>
      <c r="B3251">
        <v>112</v>
      </c>
      <c r="C3251">
        <v>4200000000</v>
      </c>
      <c r="D3251">
        <v>211667</v>
      </c>
      <c r="E3251" t="s">
        <v>27398</v>
      </c>
      <c r="F3251" t="s">
        <v>12700</v>
      </c>
      <c r="G3251" t="s">
        <v>5694</v>
      </c>
      <c r="H3251">
        <v>7.7</v>
      </c>
      <c r="I3251" t="s">
        <v>27949</v>
      </c>
      <c r="J3251" t="s">
        <v>3409</v>
      </c>
    </row>
    <row r="3252" spans="1:12" x14ac:dyDescent="0.35">
      <c r="A3252" t="s">
        <v>18313</v>
      </c>
      <c r="B3252">
        <v>99</v>
      </c>
      <c r="C3252">
        <v>2500000</v>
      </c>
      <c r="D3252">
        <v>92191</v>
      </c>
      <c r="E3252" t="s">
        <v>27399</v>
      </c>
      <c r="F3252" t="s">
        <v>37</v>
      </c>
      <c r="G3252" t="s">
        <v>56</v>
      </c>
      <c r="H3252">
        <v>6.5</v>
      </c>
      <c r="I3252" t="s">
        <v>1671</v>
      </c>
      <c r="J3252" t="s">
        <v>3409</v>
      </c>
      <c r="K3252" t="s">
        <v>27948</v>
      </c>
    </row>
    <row r="3253" spans="1:12" x14ac:dyDescent="0.35">
      <c r="A3253" t="s">
        <v>18317</v>
      </c>
      <c r="B3253">
        <v>110</v>
      </c>
      <c r="C3253">
        <v>35000000</v>
      </c>
      <c r="D3253">
        <v>49413</v>
      </c>
      <c r="E3253" t="s">
        <v>27400</v>
      </c>
      <c r="F3253" t="s">
        <v>7241</v>
      </c>
      <c r="G3253" t="s">
        <v>3859</v>
      </c>
      <c r="H3253">
        <v>7.3</v>
      </c>
      <c r="I3253" t="s">
        <v>1325</v>
      </c>
      <c r="J3253" t="s">
        <v>27949</v>
      </c>
      <c r="K3253" t="s">
        <v>10413</v>
      </c>
    </row>
    <row r="3254" spans="1:12" x14ac:dyDescent="0.35">
      <c r="A3254" t="s">
        <v>18331</v>
      </c>
      <c r="B3254">
        <v>104</v>
      </c>
      <c r="C3254">
        <v>4500000</v>
      </c>
      <c r="D3254">
        <v>108229</v>
      </c>
      <c r="E3254" t="s">
        <v>27401</v>
      </c>
      <c r="F3254" t="s">
        <v>37</v>
      </c>
      <c r="G3254" t="s">
        <v>38</v>
      </c>
      <c r="H3254">
        <v>5.9</v>
      </c>
      <c r="I3254" t="s">
        <v>3409</v>
      </c>
      <c r="J3254" t="s">
        <v>6403</v>
      </c>
      <c r="K3254" t="s">
        <v>27947</v>
      </c>
      <c r="L3254" t="s">
        <v>10413</v>
      </c>
    </row>
    <row r="3255" spans="1:12" x14ac:dyDescent="0.35">
      <c r="A3255" t="s">
        <v>4955</v>
      </c>
      <c r="B3255">
        <v>133</v>
      </c>
      <c r="C3255">
        <v>4400000</v>
      </c>
      <c r="D3255">
        <v>112000000</v>
      </c>
      <c r="E3255" t="s">
        <v>27402</v>
      </c>
      <c r="F3255" t="s">
        <v>37</v>
      </c>
      <c r="G3255" t="s">
        <v>38</v>
      </c>
      <c r="H3255">
        <v>8.6999999999999993</v>
      </c>
      <c r="I3255" t="s">
        <v>3409</v>
      </c>
    </row>
    <row r="3256" spans="1:12" x14ac:dyDescent="0.35">
      <c r="A3256" t="s">
        <v>10325</v>
      </c>
      <c r="B3256">
        <v>87</v>
      </c>
      <c r="C3256">
        <v>4400000</v>
      </c>
      <c r="D3256">
        <v>36145695</v>
      </c>
      <c r="E3256" t="s">
        <v>27403</v>
      </c>
      <c r="F3256" t="s">
        <v>37</v>
      </c>
      <c r="G3256" t="s">
        <v>38</v>
      </c>
      <c r="H3256">
        <v>6.7</v>
      </c>
      <c r="I3256" t="s">
        <v>1671</v>
      </c>
      <c r="J3256" t="s">
        <v>19711</v>
      </c>
    </row>
    <row r="3257" spans="1:12" x14ac:dyDescent="0.35">
      <c r="A3257" t="s">
        <v>16444</v>
      </c>
      <c r="B3257">
        <v>103</v>
      </c>
      <c r="C3257">
        <v>4500000</v>
      </c>
      <c r="D3257">
        <v>8691</v>
      </c>
      <c r="E3257" t="s">
        <v>27404</v>
      </c>
      <c r="F3257" t="s">
        <v>37</v>
      </c>
      <c r="G3257" t="s">
        <v>38</v>
      </c>
      <c r="H3257">
        <v>5.8</v>
      </c>
      <c r="I3257" t="s">
        <v>1325</v>
      </c>
      <c r="J3257" t="s">
        <v>953</v>
      </c>
    </row>
    <row r="3258" spans="1:12" x14ac:dyDescent="0.35">
      <c r="A3258" t="s">
        <v>18369</v>
      </c>
      <c r="B3258">
        <v>112</v>
      </c>
      <c r="C3258">
        <v>3000000</v>
      </c>
      <c r="D3258">
        <v>26345</v>
      </c>
      <c r="E3258" t="s">
        <v>27405</v>
      </c>
      <c r="F3258" t="s">
        <v>37</v>
      </c>
      <c r="G3258" t="s">
        <v>56</v>
      </c>
      <c r="H3258">
        <v>6.1</v>
      </c>
      <c r="I3258" t="s">
        <v>1325</v>
      </c>
      <c r="J3258" t="s">
        <v>27949</v>
      </c>
      <c r="K3258" t="s">
        <v>3409</v>
      </c>
    </row>
    <row r="3259" spans="1:12" x14ac:dyDescent="0.35">
      <c r="A3259" t="s">
        <v>8546</v>
      </c>
      <c r="B3259">
        <v>101</v>
      </c>
      <c r="C3259">
        <v>6000000</v>
      </c>
      <c r="D3259">
        <v>20772796</v>
      </c>
      <c r="E3259" t="s">
        <v>27406</v>
      </c>
      <c r="F3259" t="s">
        <v>37</v>
      </c>
      <c r="G3259" t="s">
        <v>179</v>
      </c>
      <c r="H3259">
        <v>7.6</v>
      </c>
      <c r="I3259" t="s">
        <v>3409</v>
      </c>
      <c r="J3259" t="s">
        <v>18089</v>
      </c>
    </row>
    <row r="3260" spans="1:12" x14ac:dyDescent="0.35">
      <c r="A3260" t="s">
        <v>18388</v>
      </c>
      <c r="B3260">
        <v>133</v>
      </c>
      <c r="C3260">
        <v>150000000</v>
      </c>
      <c r="D3260">
        <v>199228</v>
      </c>
      <c r="E3260" t="s">
        <v>27407</v>
      </c>
      <c r="F3260" t="s">
        <v>5611</v>
      </c>
      <c r="G3260" t="s">
        <v>5612</v>
      </c>
      <c r="H3260">
        <v>7.2</v>
      </c>
      <c r="I3260" t="s">
        <v>1671</v>
      </c>
      <c r="J3260" t="s">
        <v>3409</v>
      </c>
    </row>
    <row r="3261" spans="1:12" x14ac:dyDescent="0.35">
      <c r="A3261" t="s">
        <v>2156</v>
      </c>
      <c r="B3261">
        <v>104</v>
      </c>
      <c r="C3261">
        <v>4200000</v>
      </c>
      <c r="D3261">
        <v>1487477</v>
      </c>
      <c r="E3261" t="s">
        <v>27408</v>
      </c>
      <c r="F3261" t="s">
        <v>5641</v>
      </c>
      <c r="G3261" t="s">
        <v>7170</v>
      </c>
      <c r="H3261">
        <v>6.5</v>
      </c>
      <c r="I3261" t="s">
        <v>1266</v>
      </c>
      <c r="J3261" t="s">
        <v>10413</v>
      </c>
    </row>
    <row r="3262" spans="1:12" x14ac:dyDescent="0.35">
      <c r="A3262" t="s">
        <v>5050</v>
      </c>
      <c r="B3262">
        <v>112</v>
      </c>
      <c r="C3262">
        <v>2300000</v>
      </c>
      <c r="D3262">
        <v>62549000</v>
      </c>
      <c r="E3262" t="s">
        <v>27409</v>
      </c>
      <c r="F3262" t="s">
        <v>37</v>
      </c>
      <c r="G3262" t="s">
        <v>56</v>
      </c>
      <c r="H3262">
        <v>7.3</v>
      </c>
      <c r="I3262" t="s">
        <v>27949</v>
      </c>
      <c r="J3262" t="s">
        <v>3409</v>
      </c>
      <c r="K3262" t="s">
        <v>19711</v>
      </c>
      <c r="L3262" t="s">
        <v>10413</v>
      </c>
    </row>
    <row r="3263" spans="1:12" x14ac:dyDescent="0.35">
      <c r="A3263" t="s">
        <v>11263</v>
      </c>
      <c r="B3263">
        <v>94</v>
      </c>
      <c r="C3263">
        <v>4000000</v>
      </c>
      <c r="D3263">
        <v>105500000</v>
      </c>
      <c r="E3263" t="s">
        <v>27410</v>
      </c>
      <c r="F3263" t="s">
        <v>37</v>
      </c>
      <c r="G3263" t="s">
        <v>268</v>
      </c>
      <c r="H3263">
        <v>6.2</v>
      </c>
      <c r="I3263" t="s">
        <v>1671</v>
      </c>
    </row>
    <row r="3264" spans="1:12" x14ac:dyDescent="0.35">
      <c r="A3264" t="s">
        <v>2495</v>
      </c>
      <c r="B3264">
        <v>90</v>
      </c>
      <c r="C3264">
        <v>4000000</v>
      </c>
      <c r="D3264">
        <v>101055</v>
      </c>
      <c r="E3264" t="s">
        <v>27411</v>
      </c>
      <c r="F3264" t="s">
        <v>37</v>
      </c>
      <c r="G3264" t="s">
        <v>38</v>
      </c>
      <c r="H3264">
        <v>5</v>
      </c>
      <c r="I3264" t="s">
        <v>6403</v>
      </c>
    </row>
    <row r="3265" spans="1:12" x14ac:dyDescent="0.35">
      <c r="A3265" t="s">
        <v>6724</v>
      </c>
      <c r="B3265">
        <v>101</v>
      </c>
      <c r="C3265">
        <v>4000000</v>
      </c>
      <c r="D3265">
        <v>44566004</v>
      </c>
      <c r="E3265" t="s">
        <v>27412</v>
      </c>
      <c r="F3265" t="s">
        <v>37</v>
      </c>
      <c r="G3265" t="s">
        <v>38</v>
      </c>
      <c r="H3265">
        <v>7.8</v>
      </c>
      <c r="I3265" t="s">
        <v>3409</v>
      </c>
    </row>
    <row r="3266" spans="1:12" x14ac:dyDescent="0.35">
      <c r="A3266" t="s">
        <v>4003</v>
      </c>
      <c r="B3266">
        <v>93</v>
      </c>
      <c r="C3266">
        <v>4000000</v>
      </c>
      <c r="D3266">
        <v>39200000</v>
      </c>
      <c r="E3266" t="s">
        <v>27413</v>
      </c>
      <c r="F3266" t="s">
        <v>37</v>
      </c>
      <c r="G3266" t="s">
        <v>38</v>
      </c>
      <c r="H3266">
        <v>8.1</v>
      </c>
      <c r="I3266" t="s">
        <v>1671</v>
      </c>
      <c r="J3266" t="s">
        <v>19711</v>
      </c>
    </row>
    <row r="3267" spans="1:12" x14ac:dyDescent="0.35">
      <c r="A3267" t="s">
        <v>18443</v>
      </c>
      <c r="B3267">
        <v>152</v>
      </c>
      <c r="C3267">
        <v>4000000</v>
      </c>
      <c r="D3267">
        <v>36000000</v>
      </c>
      <c r="E3267" t="s">
        <v>27414</v>
      </c>
      <c r="F3267" t="s">
        <v>37</v>
      </c>
      <c r="G3267" t="s">
        <v>38</v>
      </c>
      <c r="H3267">
        <v>6.7</v>
      </c>
      <c r="I3267" t="s">
        <v>3409</v>
      </c>
      <c r="J3267" t="s">
        <v>18089</v>
      </c>
      <c r="K3267" t="s">
        <v>19711</v>
      </c>
    </row>
    <row r="3268" spans="1:12" x14ac:dyDescent="0.35">
      <c r="A3268" t="s">
        <v>125</v>
      </c>
      <c r="B3268">
        <v>112</v>
      </c>
      <c r="C3268">
        <v>4000000</v>
      </c>
      <c r="D3268">
        <v>31252964</v>
      </c>
      <c r="E3268" t="s">
        <v>27415</v>
      </c>
      <c r="F3268" t="s">
        <v>37</v>
      </c>
      <c r="G3268" t="s">
        <v>38</v>
      </c>
      <c r="H3268">
        <v>7.1</v>
      </c>
      <c r="I3268" t="s">
        <v>3409</v>
      </c>
      <c r="J3268" t="s">
        <v>19711</v>
      </c>
    </row>
    <row r="3269" spans="1:12" x14ac:dyDescent="0.35">
      <c r="A3269" t="s">
        <v>18454</v>
      </c>
      <c r="B3269">
        <v>95</v>
      </c>
      <c r="C3269">
        <v>8500000</v>
      </c>
      <c r="D3269">
        <v>131175</v>
      </c>
      <c r="E3269" t="s">
        <v>27416</v>
      </c>
      <c r="F3269" t="s">
        <v>37</v>
      </c>
      <c r="G3269" t="s">
        <v>38</v>
      </c>
      <c r="H3269">
        <v>5.6</v>
      </c>
      <c r="I3269" t="s">
        <v>3409</v>
      </c>
      <c r="J3269" t="s">
        <v>6403</v>
      </c>
    </row>
    <row r="3270" spans="1:12" x14ac:dyDescent="0.35">
      <c r="A3270" t="s">
        <v>18459</v>
      </c>
      <c r="B3270">
        <v>111</v>
      </c>
      <c r="C3270">
        <v>3600000</v>
      </c>
      <c r="D3270">
        <v>31968347</v>
      </c>
      <c r="E3270" t="s">
        <v>27417</v>
      </c>
      <c r="F3270" t="s">
        <v>37</v>
      </c>
      <c r="G3270" t="s">
        <v>38</v>
      </c>
      <c r="H3270">
        <v>7.6</v>
      </c>
      <c r="I3270" t="s">
        <v>3409</v>
      </c>
      <c r="J3270" t="s">
        <v>19711</v>
      </c>
    </row>
    <row r="3271" spans="1:12" x14ac:dyDescent="0.35">
      <c r="A3271" t="s">
        <v>499</v>
      </c>
      <c r="B3271">
        <v>91</v>
      </c>
      <c r="C3271">
        <v>4000000</v>
      </c>
      <c r="D3271">
        <v>35385560</v>
      </c>
      <c r="E3271" t="s">
        <v>27418</v>
      </c>
      <c r="F3271" t="s">
        <v>37</v>
      </c>
      <c r="G3271" t="s">
        <v>38</v>
      </c>
      <c r="H3271">
        <v>4.5999999999999996</v>
      </c>
      <c r="I3271" t="s">
        <v>27947</v>
      </c>
      <c r="J3271" t="s">
        <v>10413</v>
      </c>
    </row>
    <row r="3272" spans="1:12" x14ac:dyDescent="0.35">
      <c r="A3272" t="s">
        <v>18481</v>
      </c>
      <c r="B3272">
        <v>106</v>
      </c>
      <c r="C3272">
        <v>3500000</v>
      </c>
      <c r="D3272">
        <v>20803237</v>
      </c>
      <c r="E3272" t="s">
        <v>27419</v>
      </c>
      <c r="F3272" t="s">
        <v>37</v>
      </c>
      <c r="G3272" t="s">
        <v>38</v>
      </c>
      <c r="H3272">
        <v>7.1</v>
      </c>
      <c r="I3272" t="s">
        <v>1671</v>
      </c>
      <c r="J3272" t="s">
        <v>3409</v>
      </c>
    </row>
    <row r="3273" spans="1:12" x14ac:dyDescent="0.35">
      <c r="A3273" t="s">
        <v>5367</v>
      </c>
      <c r="B3273">
        <v>93</v>
      </c>
      <c r="C3273">
        <v>4000000</v>
      </c>
      <c r="D3273">
        <v>13008928</v>
      </c>
      <c r="E3273" t="s">
        <v>27420</v>
      </c>
      <c r="F3273" t="s">
        <v>37</v>
      </c>
      <c r="G3273" t="s">
        <v>38</v>
      </c>
      <c r="H3273">
        <v>7.3</v>
      </c>
      <c r="I3273" t="s">
        <v>6403</v>
      </c>
      <c r="J3273" t="s">
        <v>12332</v>
      </c>
      <c r="K3273" t="s">
        <v>10413</v>
      </c>
    </row>
    <row r="3274" spans="1:12" x14ac:dyDescent="0.35">
      <c r="A3274" t="s">
        <v>18503</v>
      </c>
      <c r="B3274">
        <v>93</v>
      </c>
      <c r="C3274">
        <v>5000000</v>
      </c>
      <c r="D3274">
        <v>15152879</v>
      </c>
      <c r="E3274" t="s">
        <v>27421</v>
      </c>
      <c r="F3274" t="s">
        <v>37</v>
      </c>
      <c r="G3274" t="s">
        <v>1465</v>
      </c>
      <c r="H3274">
        <v>4</v>
      </c>
      <c r="I3274" t="s">
        <v>3409</v>
      </c>
      <c r="J3274" t="s">
        <v>6403</v>
      </c>
      <c r="K3274" t="s">
        <v>10413</v>
      </c>
    </row>
    <row r="3275" spans="1:12" x14ac:dyDescent="0.35">
      <c r="A3275" t="s">
        <v>9162</v>
      </c>
      <c r="B3275">
        <v>165</v>
      </c>
      <c r="C3275">
        <v>4000000</v>
      </c>
      <c r="D3275">
        <v>25359200</v>
      </c>
      <c r="E3275" t="s">
        <v>27422</v>
      </c>
      <c r="F3275" t="s">
        <v>37</v>
      </c>
      <c r="G3275" t="s">
        <v>38</v>
      </c>
      <c r="H3275">
        <v>8</v>
      </c>
      <c r="I3275" t="s">
        <v>3409</v>
      </c>
    </row>
    <row r="3276" spans="1:12" x14ac:dyDescent="0.35">
      <c r="A3276" t="s">
        <v>4003</v>
      </c>
      <c r="B3276">
        <v>96</v>
      </c>
      <c r="C3276">
        <v>4000000</v>
      </c>
      <c r="D3276">
        <v>10515579</v>
      </c>
      <c r="E3276" t="s">
        <v>27423</v>
      </c>
      <c r="F3276" t="s">
        <v>37</v>
      </c>
      <c r="G3276" t="s">
        <v>56</v>
      </c>
      <c r="H3276">
        <v>6.7</v>
      </c>
      <c r="I3276" t="s">
        <v>1671</v>
      </c>
      <c r="J3276" t="s">
        <v>27949</v>
      </c>
      <c r="K3276" t="s">
        <v>27947</v>
      </c>
    </row>
    <row r="3277" spans="1:12" x14ac:dyDescent="0.35">
      <c r="A3277" t="s">
        <v>18517</v>
      </c>
      <c r="B3277">
        <v>93</v>
      </c>
      <c r="C3277">
        <v>4000000</v>
      </c>
      <c r="D3277">
        <v>10097096</v>
      </c>
      <c r="E3277" t="s">
        <v>27424</v>
      </c>
      <c r="F3277" t="s">
        <v>37</v>
      </c>
      <c r="G3277" t="s">
        <v>38</v>
      </c>
      <c r="H3277">
        <v>4.5999999999999996</v>
      </c>
      <c r="I3277" t="s">
        <v>1671</v>
      </c>
    </row>
    <row r="3278" spans="1:12" x14ac:dyDescent="0.35">
      <c r="A3278" t="s">
        <v>18517</v>
      </c>
      <c r="B3278">
        <v>82</v>
      </c>
      <c r="C3278">
        <v>6000000</v>
      </c>
      <c r="D3278">
        <v>9821335</v>
      </c>
      <c r="E3278" t="s">
        <v>27425</v>
      </c>
      <c r="F3278" t="s">
        <v>37</v>
      </c>
      <c r="G3278" t="s">
        <v>38</v>
      </c>
      <c r="H3278">
        <v>4</v>
      </c>
      <c r="I3278" t="s">
        <v>1671</v>
      </c>
    </row>
    <row r="3279" spans="1:12" x14ac:dyDescent="0.35">
      <c r="A3279" t="s">
        <v>12287</v>
      </c>
      <c r="B3279">
        <v>101</v>
      </c>
      <c r="C3279">
        <v>3200000</v>
      </c>
      <c r="D3279">
        <v>8243880</v>
      </c>
      <c r="E3279" t="s">
        <v>27426</v>
      </c>
      <c r="F3279" t="s">
        <v>37</v>
      </c>
      <c r="G3279" t="s">
        <v>38</v>
      </c>
      <c r="H3279">
        <v>7</v>
      </c>
      <c r="I3279" t="s">
        <v>27949</v>
      </c>
      <c r="J3279" t="s">
        <v>3409</v>
      </c>
      <c r="K3279" t="s">
        <v>1266</v>
      </c>
      <c r="L3279" t="s">
        <v>19711</v>
      </c>
    </row>
    <row r="3280" spans="1:12" x14ac:dyDescent="0.35">
      <c r="A3280" t="s">
        <v>17189</v>
      </c>
      <c r="B3280">
        <v>81</v>
      </c>
      <c r="C3280">
        <v>4000000</v>
      </c>
      <c r="D3280">
        <v>7825820</v>
      </c>
      <c r="E3280" t="s">
        <v>27427</v>
      </c>
      <c r="F3280" t="s">
        <v>37</v>
      </c>
      <c r="G3280" t="s">
        <v>38</v>
      </c>
      <c r="H3280">
        <v>5.9</v>
      </c>
      <c r="I3280" t="s">
        <v>27949</v>
      </c>
      <c r="J3280" t="s">
        <v>27947</v>
      </c>
      <c r="K3280" t="s">
        <v>10413</v>
      </c>
    </row>
    <row r="3281" spans="1:12" x14ac:dyDescent="0.35">
      <c r="A3281" t="s">
        <v>6736</v>
      </c>
      <c r="B3281">
        <v>105</v>
      </c>
      <c r="C3281">
        <v>3400000</v>
      </c>
      <c r="D3281">
        <v>7159147</v>
      </c>
      <c r="E3281" t="s">
        <v>27428</v>
      </c>
      <c r="F3281" t="s">
        <v>2778</v>
      </c>
      <c r="G3281" t="s">
        <v>3571</v>
      </c>
      <c r="H3281">
        <v>7.5</v>
      </c>
      <c r="I3281" t="s">
        <v>3409</v>
      </c>
      <c r="J3281" t="s">
        <v>27947</v>
      </c>
      <c r="K3281" t="s">
        <v>10413</v>
      </c>
    </row>
    <row r="3282" spans="1:12" x14ac:dyDescent="0.35">
      <c r="A3282" t="s">
        <v>17782</v>
      </c>
      <c r="B3282">
        <v>86</v>
      </c>
      <c r="C3282">
        <v>4000000</v>
      </c>
      <c r="D3282">
        <v>17314483</v>
      </c>
      <c r="E3282" t="s">
        <v>27429</v>
      </c>
      <c r="F3282" t="s">
        <v>37</v>
      </c>
      <c r="G3282" t="s">
        <v>38</v>
      </c>
      <c r="H3282">
        <v>4.7</v>
      </c>
      <c r="I3282" t="s">
        <v>1671</v>
      </c>
      <c r="J3282" t="s">
        <v>1266</v>
      </c>
    </row>
    <row r="3283" spans="1:12" x14ac:dyDescent="0.35">
      <c r="A3283" t="s">
        <v>18553</v>
      </c>
      <c r="B3283">
        <v>110</v>
      </c>
      <c r="C3283">
        <v>4000000</v>
      </c>
      <c r="D3283">
        <v>6525762</v>
      </c>
      <c r="E3283" t="s">
        <v>27430</v>
      </c>
      <c r="F3283" t="s">
        <v>37</v>
      </c>
      <c r="G3283" t="s">
        <v>38</v>
      </c>
      <c r="H3283">
        <v>6.7</v>
      </c>
      <c r="I3283" t="s">
        <v>1671</v>
      </c>
      <c r="J3283" t="s">
        <v>3409</v>
      </c>
      <c r="K3283" t="s">
        <v>19711</v>
      </c>
    </row>
    <row r="3284" spans="1:12" x14ac:dyDescent="0.35">
      <c r="A3284" t="s">
        <v>18565</v>
      </c>
      <c r="B3284">
        <v>110</v>
      </c>
      <c r="C3284">
        <v>4000000</v>
      </c>
      <c r="D3284">
        <v>4301331</v>
      </c>
      <c r="E3284" t="s">
        <v>27431</v>
      </c>
      <c r="F3284" t="s">
        <v>37</v>
      </c>
      <c r="G3284" t="s">
        <v>38</v>
      </c>
      <c r="H3284">
        <v>6.7</v>
      </c>
      <c r="I3284" t="s">
        <v>1671</v>
      </c>
      <c r="J3284" t="s">
        <v>1266</v>
      </c>
    </row>
    <row r="3285" spans="1:12" x14ac:dyDescent="0.35">
      <c r="A3285" t="s">
        <v>12348</v>
      </c>
      <c r="B3285">
        <v>104</v>
      </c>
      <c r="C3285">
        <v>4000000</v>
      </c>
      <c r="D3285">
        <v>4046737</v>
      </c>
      <c r="E3285" t="s">
        <v>27432</v>
      </c>
      <c r="F3285" t="s">
        <v>37</v>
      </c>
      <c r="G3285" t="s">
        <v>38</v>
      </c>
      <c r="H3285">
        <v>7.1</v>
      </c>
      <c r="I3285" t="s">
        <v>1671</v>
      </c>
      <c r="J3285" t="s">
        <v>3409</v>
      </c>
      <c r="K3285" t="s">
        <v>19711</v>
      </c>
    </row>
    <row r="3286" spans="1:12" x14ac:dyDescent="0.35">
      <c r="A3286" t="s">
        <v>18572</v>
      </c>
      <c r="B3286">
        <v>96</v>
      </c>
      <c r="C3286">
        <v>8000000</v>
      </c>
      <c r="D3286">
        <v>3713002</v>
      </c>
      <c r="E3286" t="s">
        <v>27433</v>
      </c>
      <c r="F3286" t="s">
        <v>37</v>
      </c>
      <c r="G3286" t="s">
        <v>38</v>
      </c>
      <c r="H3286">
        <v>2.7</v>
      </c>
      <c r="I3286" t="s">
        <v>67</v>
      </c>
    </row>
    <row r="3287" spans="1:12" x14ac:dyDescent="0.35">
      <c r="A3287" t="s">
        <v>760</v>
      </c>
      <c r="B3287">
        <v>110</v>
      </c>
      <c r="C3287">
        <v>4000000</v>
      </c>
      <c r="D3287">
        <v>3468572</v>
      </c>
      <c r="E3287" t="s">
        <v>27434</v>
      </c>
      <c r="F3287" t="s">
        <v>37</v>
      </c>
      <c r="G3287" t="s">
        <v>38</v>
      </c>
      <c r="H3287">
        <v>7.3</v>
      </c>
      <c r="I3287" t="s">
        <v>3409</v>
      </c>
    </row>
    <row r="3288" spans="1:12" x14ac:dyDescent="0.35">
      <c r="A3288" t="s">
        <v>11224</v>
      </c>
      <c r="B3288">
        <v>84</v>
      </c>
      <c r="C3288">
        <v>4000000</v>
      </c>
      <c r="D3288">
        <v>2892582</v>
      </c>
      <c r="E3288" t="s">
        <v>27435</v>
      </c>
      <c r="F3288" t="s">
        <v>37</v>
      </c>
      <c r="G3288" t="s">
        <v>38</v>
      </c>
      <c r="H3288">
        <v>7.6</v>
      </c>
      <c r="I3288" t="s">
        <v>1671</v>
      </c>
    </row>
    <row r="3289" spans="1:12" x14ac:dyDescent="0.35">
      <c r="A3289" t="s">
        <v>18583</v>
      </c>
      <c r="B3289">
        <v>94</v>
      </c>
      <c r="C3289">
        <v>4000000</v>
      </c>
      <c r="D3289">
        <v>2800000</v>
      </c>
      <c r="E3289" t="s">
        <v>27436</v>
      </c>
      <c r="F3289" t="s">
        <v>37</v>
      </c>
      <c r="G3289" t="s">
        <v>38</v>
      </c>
      <c r="H3289">
        <v>5.8</v>
      </c>
      <c r="I3289" t="s">
        <v>1671</v>
      </c>
    </row>
    <row r="3290" spans="1:12" x14ac:dyDescent="0.35">
      <c r="A3290" t="s">
        <v>4423</v>
      </c>
      <c r="B3290">
        <v>93</v>
      </c>
      <c r="C3290">
        <v>4000000</v>
      </c>
      <c r="D3290">
        <v>2426851</v>
      </c>
      <c r="E3290" t="s">
        <v>27437</v>
      </c>
      <c r="F3290" t="s">
        <v>37</v>
      </c>
      <c r="G3290" t="s">
        <v>38</v>
      </c>
      <c r="H3290">
        <v>6.5</v>
      </c>
      <c r="I3290" t="s">
        <v>1671</v>
      </c>
      <c r="J3290" t="s">
        <v>27949</v>
      </c>
      <c r="K3290" t="s">
        <v>19711</v>
      </c>
      <c r="L3290" t="s">
        <v>10413</v>
      </c>
    </row>
    <row r="3291" spans="1:12" x14ac:dyDescent="0.35">
      <c r="A3291" t="s">
        <v>18591</v>
      </c>
      <c r="B3291">
        <v>96</v>
      </c>
      <c r="C3291">
        <v>4000000</v>
      </c>
      <c r="D3291">
        <v>1325073</v>
      </c>
      <c r="E3291" t="s">
        <v>27438</v>
      </c>
      <c r="F3291" t="s">
        <v>37</v>
      </c>
      <c r="G3291" t="s">
        <v>38</v>
      </c>
      <c r="H3291">
        <v>6.6</v>
      </c>
      <c r="I3291" t="s">
        <v>1671</v>
      </c>
      <c r="J3291" t="s">
        <v>3409</v>
      </c>
    </row>
    <row r="3292" spans="1:12" x14ac:dyDescent="0.35">
      <c r="A3292" t="s">
        <v>18600</v>
      </c>
      <c r="B3292">
        <v>101</v>
      </c>
      <c r="C3292">
        <v>4000000</v>
      </c>
      <c r="D3292">
        <v>864959</v>
      </c>
      <c r="E3292" t="s">
        <v>27439</v>
      </c>
      <c r="F3292" t="s">
        <v>37</v>
      </c>
      <c r="G3292" t="s">
        <v>56</v>
      </c>
      <c r="H3292">
        <v>6.9</v>
      </c>
      <c r="I3292" t="s">
        <v>953</v>
      </c>
      <c r="J3292" t="s">
        <v>1266</v>
      </c>
    </row>
    <row r="3293" spans="1:12" x14ac:dyDescent="0.35">
      <c r="A3293" t="s">
        <v>18606</v>
      </c>
      <c r="B3293">
        <v>102</v>
      </c>
      <c r="C3293">
        <v>4000000</v>
      </c>
      <c r="D3293">
        <v>2601847</v>
      </c>
      <c r="E3293" t="s">
        <v>27440</v>
      </c>
      <c r="F3293" t="s">
        <v>37</v>
      </c>
      <c r="G3293" t="s">
        <v>38</v>
      </c>
      <c r="H3293">
        <v>8.5</v>
      </c>
      <c r="I3293" t="s">
        <v>67</v>
      </c>
      <c r="J3293" t="s">
        <v>17378</v>
      </c>
    </row>
    <row r="3294" spans="1:12" x14ac:dyDescent="0.35">
      <c r="A3294" t="s">
        <v>18613</v>
      </c>
      <c r="B3294">
        <v>87</v>
      </c>
      <c r="C3294">
        <v>4000000</v>
      </c>
      <c r="D3294">
        <v>800000</v>
      </c>
      <c r="E3294" t="s">
        <v>27441</v>
      </c>
      <c r="F3294" t="s">
        <v>37</v>
      </c>
      <c r="G3294" t="s">
        <v>38</v>
      </c>
      <c r="H3294">
        <v>4.8</v>
      </c>
      <c r="I3294" t="s">
        <v>953</v>
      </c>
      <c r="J3294" t="s">
        <v>1266</v>
      </c>
    </row>
    <row r="3295" spans="1:12" x14ac:dyDescent="0.35">
      <c r="A3295" t="s">
        <v>18627</v>
      </c>
      <c r="B3295">
        <v>99</v>
      </c>
      <c r="C3295">
        <v>4000000</v>
      </c>
      <c r="D3295">
        <v>562059</v>
      </c>
      <c r="E3295" t="s">
        <v>27442</v>
      </c>
      <c r="F3295" t="s">
        <v>37</v>
      </c>
      <c r="G3295" t="s">
        <v>38</v>
      </c>
      <c r="H3295">
        <v>7</v>
      </c>
      <c r="I3295" t="s">
        <v>3409</v>
      </c>
      <c r="J3295" t="s">
        <v>10413</v>
      </c>
    </row>
    <row r="3296" spans="1:12" x14ac:dyDescent="0.35">
      <c r="A3296" t="s">
        <v>18459</v>
      </c>
      <c r="B3296">
        <v>106</v>
      </c>
      <c r="C3296">
        <v>4000000</v>
      </c>
      <c r="D3296">
        <v>399793</v>
      </c>
      <c r="E3296" t="s">
        <v>27443</v>
      </c>
      <c r="F3296" t="s">
        <v>37</v>
      </c>
      <c r="G3296" t="s">
        <v>38</v>
      </c>
      <c r="H3296">
        <v>5.4</v>
      </c>
      <c r="I3296" t="s">
        <v>3409</v>
      </c>
    </row>
    <row r="3297" spans="1:12" x14ac:dyDescent="0.35">
      <c r="A3297" t="s">
        <v>5418</v>
      </c>
      <c r="B3297">
        <v>117</v>
      </c>
      <c r="C3297">
        <v>4000000</v>
      </c>
      <c r="D3297">
        <v>371897</v>
      </c>
      <c r="E3297" t="s">
        <v>27444</v>
      </c>
      <c r="F3297" t="s">
        <v>37</v>
      </c>
      <c r="G3297" t="s">
        <v>38</v>
      </c>
      <c r="H3297">
        <v>6.9</v>
      </c>
      <c r="I3297" t="s">
        <v>3409</v>
      </c>
    </row>
    <row r="3298" spans="1:12" x14ac:dyDescent="0.35">
      <c r="A3298" t="s">
        <v>18642</v>
      </c>
      <c r="B3298">
        <v>99</v>
      </c>
      <c r="C3298">
        <v>3000000</v>
      </c>
      <c r="D3298">
        <v>302204</v>
      </c>
      <c r="E3298" t="s">
        <v>27445</v>
      </c>
      <c r="F3298" t="s">
        <v>37</v>
      </c>
      <c r="G3298" t="s">
        <v>56</v>
      </c>
      <c r="H3298">
        <v>6.6</v>
      </c>
      <c r="I3298" t="s">
        <v>1671</v>
      </c>
      <c r="J3298" t="s">
        <v>27949</v>
      </c>
      <c r="K3298" t="s">
        <v>19711</v>
      </c>
    </row>
    <row r="3299" spans="1:12" x14ac:dyDescent="0.35">
      <c r="A3299" t="s">
        <v>2066</v>
      </c>
      <c r="B3299">
        <v>102</v>
      </c>
      <c r="C3299">
        <v>1300000</v>
      </c>
      <c r="D3299">
        <v>354704</v>
      </c>
      <c r="E3299" t="s">
        <v>27446</v>
      </c>
      <c r="F3299" t="s">
        <v>37</v>
      </c>
      <c r="G3299" t="s">
        <v>38</v>
      </c>
      <c r="H3299">
        <v>5.9</v>
      </c>
      <c r="I3299" t="s">
        <v>27949</v>
      </c>
      <c r="J3299" t="s">
        <v>3409</v>
      </c>
      <c r="K3299" t="s">
        <v>6403</v>
      </c>
      <c r="L3299" t="s">
        <v>10413</v>
      </c>
    </row>
    <row r="3300" spans="1:12" x14ac:dyDescent="0.35">
      <c r="A3300" t="s">
        <v>18650</v>
      </c>
      <c r="B3300">
        <v>85</v>
      </c>
      <c r="C3300">
        <v>1500000</v>
      </c>
      <c r="D3300">
        <v>265107</v>
      </c>
      <c r="E3300" t="s">
        <v>27447</v>
      </c>
      <c r="F3300" t="s">
        <v>37</v>
      </c>
      <c r="G3300" t="s">
        <v>370</v>
      </c>
      <c r="H3300">
        <v>6.3</v>
      </c>
      <c r="I3300" t="s">
        <v>1671</v>
      </c>
      <c r="J3300" t="s">
        <v>6403</v>
      </c>
      <c r="K3300" t="s">
        <v>27947</v>
      </c>
    </row>
    <row r="3301" spans="1:12" x14ac:dyDescent="0.35">
      <c r="A3301" t="s">
        <v>9305</v>
      </c>
      <c r="B3301">
        <v>86</v>
      </c>
      <c r="C3301">
        <v>4000000</v>
      </c>
      <c r="D3301">
        <v>185577</v>
      </c>
      <c r="E3301" t="s">
        <v>27448</v>
      </c>
      <c r="F3301" t="s">
        <v>37</v>
      </c>
      <c r="G3301" t="s">
        <v>56</v>
      </c>
      <c r="H3301">
        <v>6.3</v>
      </c>
      <c r="I3301" t="s">
        <v>1671</v>
      </c>
    </row>
    <row r="3302" spans="1:12" x14ac:dyDescent="0.35">
      <c r="A3302" t="s">
        <v>18660</v>
      </c>
      <c r="B3302">
        <v>120</v>
      </c>
      <c r="C3302">
        <v>4000000</v>
      </c>
      <c r="D3302">
        <v>100412</v>
      </c>
      <c r="E3302" t="s">
        <v>27449</v>
      </c>
      <c r="F3302" t="s">
        <v>8731</v>
      </c>
      <c r="G3302" t="s">
        <v>2913</v>
      </c>
      <c r="H3302">
        <v>7.7</v>
      </c>
      <c r="I3302" t="s">
        <v>3409</v>
      </c>
    </row>
    <row r="3303" spans="1:12" x14ac:dyDescent="0.35">
      <c r="A3303" t="s">
        <v>15148</v>
      </c>
      <c r="B3303">
        <v>106</v>
      </c>
      <c r="C3303">
        <v>9500000</v>
      </c>
      <c r="D3303">
        <v>58214</v>
      </c>
      <c r="E3303" t="s">
        <v>27450</v>
      </c>
      <c r="F3303" t="s">
        <v>37</v>
      </c>
      <c r="G3303" t="s">
        <v>38</v>
      </c>
      <c r="H3303">
        <v>7</v>
      </c>
      <c r="I3303" t="s">
        <v>27949</v>
      </c>
      <c r="J3303" t="s">
        <v>3409</v>
      </c>
      <c r="K3303" t="s">
        <v>10413</v>
      </c>
    </row>
    <row r="3304" spans="1:12" x14ac:dyDescent="0.35">
      <c r="A3304" t="s">
        <v>3122</v>
      </c>
      <c r="B3304">
        <v>103</v>
      </c>
      <c r="C3304">
        <v>14000000</v>
      </c>
      <c r="D3304">
        <v>75078</v>
      </c>
      <c r="E3304" t="s">
        <v>27451</v>
      </c>
      <c r="F3304" t="s">
        <v>37</v>
      </c>
      <c r="G3304" t="s">
        <v>38</v>
      </c>
      <c r="H3304">
        <v>6.3</v>
      </c>
      <c r="I3304" t="s">
        <v>1671</v>
      </c>
    </row>
    <row r="3305" spans="1:12" x14ac:dyDescent="0.35">
      <c r="A3305" t="s">
        <v>13736</v>
      </c>
      <c r="B3305">
        <v>93</v>
      </c>
      <c r="C3305">
        <v>2500000</v>
      </c>
      <c r="D3305">
        <v>64359</v>
      </c>
      <c r="E3305" t="s">
        <v>27452</v>
      </c>
      <c r="F3305" t="s">
        <v>37</v>
      </c>
      <c r="G3305" t="s">
        <v>56</v>
      </c>
      <c r="H3305">
        <v>5.9</v>
      </c>
      <c r="I3305" t="s">
        <v>1671</v>
      </c>
      <c r="J3305" t="s">
        <v>19711</v>
      </c>
    </row>
    <row r="3306" spans="1:12" x14ac:dyDescent="0.35">
      <c r="A3306" t="s">
        <v>10287</v>
      </c>
      <c r="B3306">
        <v>112</v>
      </c>
      <c r="C3306">
        <v>16000000</v>
      </c>
      <c r="D3306">
        <v>317125</v>
      </c>
      <c r="E3306" t="s">
        <v>27453</v>
      </c>
      <c r="F3306" t="s">
        <v>37</v>
      </c>
      <c r="G3306" t="s">
        <v>370</v>
      </c>
      <c r="H3306">
        <v>6.2</v>
      </c>
      <c r="I3306" t="s">
        <v>3409</v>
      </c>
      <c r="J3306" t="s">
        <v>19711</v>
      </c>
    </row>
    <row r="3307" spans="1:12" x14ac:dyDescent="0.35">
      <c r="A3307" t="s">
        <v>18688</v>
      </c>
      <c r="B3307">
        <v>113</v>
      </c>
      <c r="C3307">
        <v>4000000</v>
      </c>
      <c r="D3307">
        <v>146402</v>
      </c>
      <c r="E3307" t="s">
        <v>27454</v>
      </c>
      <c r="F3307" t="s">
        <v>2778</v>
      </c>
      <c r="G3307" t="s">
        <v>3571</v>
      </c>
      <c r="H3307">
        <v>7.7</v>
      </c>
      <c r="I3307" t="s">
        <v>1671</v>
      </c>
      <c r="J3307" t="s">
        <v>3409</v>
      </c>
    </row>
    <row r="3308" spans="1:12" x14ac:dyDescent="0.35">
      <c r="A3308" t="s">
        <v>18694</v>
      </c>
      <c r="B3308">
        <v>98</v>
      </c>
      <c r="C3308">
        <v>650000</v>
      </c>
      <c r="D3308">
        <v>18469</v>
      </c>
      <c r="E3308" t="s">
        <v>27455</v>
      </c>
      <c r="F3308" t="s">
        <v>37</v>
      </c>
      <c r="G3308" t="s">
        <v>38</v>
      </c>
      <c r="H3308">
        <v>6.5</v>
      </c>
      <c r="I3308" t="s">
        <v>3409</v>
      </c>
      <c r="J3308" t="s">
        <v>6403</v>
      </c>
      <c r="K3308" t="s">
        <v>12332</v>
      </c>
    </row>
    <row r="3309" spans="1:12" x14ac:dyDescent="0.35">
      <c r="A3309" t="s">
        <v>6731</v>
      </c>
      <c r="B3309">
        <v>92</v>
      </c>
      <c r="C3309">
        <v>4000000</v>
      </c>
      <c r="D3309">
        <v>12836</v>
      </c>
      <c r="E3309" t="s">
        <v>27456</v>
      </c>
      <c r="F3309" t="s">
        <v>37</v>
      </c>
      <c r="G3309" t="s">
        <v>38</v>
      </c>
      <c r="H3309">
        <v>5.8</v>
      </c>
      <c r="I3309" t="s">
        <v>13307</v>
      </c>
      <c r="J3309" t="s">
        <v>3409</v>
      </c>
    </row>
    <row r="3310" spans="1:12" x14ac:dyDescent="0.35">
      <c r="A3310" t="s">
        <v>18709</v>
      </c>
      <c r="B3310">
        <v>106</v>
      </c>
      <c r="C3310">
        <v>4000000</v>
      </c>
      <c r="D3310">
        <v>20262</v>
      </c>
      <c r="E3310" t="s">
        <v>27457</v>
      </c>
      <c r="F3310" t="s">
        <v>14503</v>
      </c>
      <c r="G3310" t="s">
        <v>16841</v>
      </c>
      <c r="H3310">
        <v>6.1</v>
      </c>
      <c r="I3310" t="s">
        <v>3409</v>
      </c>
    </row>
    <row r="3311" spans="1:12" x14ac:dyDescent="0.35">
      <c r="A3311" t="s">
        <v>18737</v>
      </c>
      <c r="B3311">
        <v>93</v>
      </c>
      <c r="C3311">
        <v>4000000</v>
      </c>
      <c r="D3311">
        <v>4063</v>
      </c>
      <c r="E3311" t="s">
        <v>27458</v>
      </c>
      <c r="F3311" t="s">
        <v>37</v>
      </c>
      <c r="G3311" t="s">
        <v>268</v>
      </c>
      <c r="H3311">
        <v>5.2</v>
      </c>
      <c r="I3311" t="s">
        <v>3409</v>
      </c>
      <c r="J3311" t="s">
        <v>27947</v>
      </c>
      <c r="K3311" t="s">
        <v>19711</v>
      </c>
      <c r="L3311" t="s">
        <v>10413</v>
      </c>
    </row>
    <row r="3312" spans="1:12" x14ac:dyDescent="0.35">
      <c r="A3312" t="s">
        <v>18791</v>
      </c>
      <c r="B3312">
        <v>226</v>
      </c>
      <c r="C3312">
        <v>3977000</v>
      </c>
      <c r="D3312">
        <v>198655278</v>
      </c>
      <c r="E3312" t="s">
        <v>27459</v>
      </c>
      <c r="F3312" t="s">
        <v>37</v>
      </c>
      <c r="G3312" t="s">
        <v>38</v>
      </c>
      <c r="H3312">
        <v>8.1999999999999993</v>
      </c>
      <c r="I3312" t="s">
        <v>3409</v>
      </c>
      <c r="J3312" t="s">
        <v>22704</v>
      </c>
      <c r="K3312" t="s">
        <v>19711</v>
      </c>
      <c r="L3312" t="s">
        <v>25958</v>
      </c>
    </row>
    <row r="3313" spans="1:13" x14ac:dyDescent="0.35">
      <c r="A3313" t="s">
        <v>18798</v>
      </c>
      <c r="B3313">
        <v>104</v>
      </c>
      <c r="C3313">
        <v>4000000</v>
      </c>
      <c r="D3313">
        <v>143653</v>
      </c>
      <c r="E3313" t="s">
        <v>27460</v>
      </c>
      <c r="F3313" t="s">
        <v>37</v>
      </c>
      <c r="G3313" t="s">
        <v>56</v>
      </c>
      <c r="H3313">
        <v>6</v>
      </c>
      <c r="I3313" t="s">
        <v>13307</v>
      </c>
      <c r="J3313" t="s">
        <v>3409</v>
      </c>
    </row>
    <row r="3314" spans="1:13" x14ac:dyDescent="0.35">
      <c r="A3314" t="s">
        <v>17194</v>
      </c>
      <c r="B3314">
        <v>152</v>
      </c>
      <c r="C3314">
        <v>3800000</v>
      </c>
      <c r="D3314">
        <v>14873</v>
      </c>
      <c r="E3314" t="s">
        <v>27461</v>
      </c>
      <c r="F3314" t="s">
        <v>37</v>
      </c>
      <c r="G3314" t="s">
        <v>38</v>
      </c>
      <c r="H3314">
        <v>6.8</v>
      </c>
      <c r="I3314" t="s">
        <v>953</v>
      </c>
      <c r="J3314" t="s">
        <v>25958</v>
      </c>
      <c r="K3314" t="s">
        <v>15011</v>
      </c>
    </row>
    <row r="3315" spans="1:13" x14ac:dyDescent="0.35">
      <c r="A3315" t="s">
        <v>18812</v>
      </c>
      <c r="B3315">
        <v>107</v>
      </c>
      <c r="C3315">
        <v>3768785</v>
      </c>
      <c r="D3315">
        <v>8000000</v>
      </c>
      <c r="E3315" t="s">
        <v>27462</v>
      </c>
      <c r="F3315" t="s">
        <v>37</v>
      </c>
      <c r="G3315" t="s">
        <v>38</v>
      </c>
      <c r="H3315">
        <v>7</v>
      </c>
      <c r="I3315" t="s">
        <v>13307</v>
      </c>
      <c r="J3315" t="s">
        <v>1671</v>
      </c>
      <c r="K3315" t="s">
        <v>17378</v>
      </c>
      <c r="L3315" t="s">
        <v>19711</v>
      </c>
      <c r="M3315" t="s">
        <v>15011</v>
      </c>
    </row>
    <row r="3316" spans="1:13" x14ac:dyDescent="0.35">
      <c r="A3316" t="s">
        <v>18832</v>
      </c>
      <c r="B3316">
        <v>95</v>
      </c>
      <c r="C3316">
        <v>3500000</v>
      </c>
      <c r="D3316">
        <v>37606</v>
      </c>
      <c r="E3316" t="s">
        <v>27463</v>
      </c>
      <c r="F3316" t="s">
        <v>37</v>
      </c>
      <c r="G3316" t="s">
        <v>268</v>
      </c>
      <c r="H3316">
        <v>6.8</v>
      </c>
      <c r="I3316" t="s">
        <v>1671</v>
      </c>
      <c r="J3316" t="s">
        <v>27949</v>
      </c>
      <c r="K3316" t="s">
        <v>3409</v>
      </c>
    </row>
    <row r="3317" spans="1:13" x14ac:dyDescent="0.35">
      <c r="A3317" t="s">
        <v>18836</v>
      </c>
      <c r="B3317">
        <v>102</v>
      </c>
      <c r="C3317">
        <v>3700000</v>
      </c>
      <c r="D3317">
        <v>2956000</v>
      </c>
      <c r="E3317" t="s">
        <v>27464</v>
      </c>
      <c r="F3317" t="s">
        <v>37</v>
      </c>
      <c r="G3317" t="s">
        <v>38</v>
      </c>
      <c r="H3317">
        <v>7.1</v>
      </c>
      <c r="I3317" t="s">
        <v>953</v>
      </c>
      <c r="J3317" t="s">
        <v>1671</v>
      </c>
      <c r="K3317" t="s">
        <v>17378</v>
      </c>
      <c r="L3317" t="s">
        <v>19711</v>
      </c>
    </row>
    <row r="3318" spans="1:13" x14ac:dyDescent="0.35">
      <c r="A3318" t="s">
        <v>18844</v>
      </c>
      <c r="B3318">
        <v>99</v>
      </c>
      <c r="C3318">
        <v>3800000</v>
      </c>
      <c r="D3318">
        <v>19959</v>
      </c>
      <c r="E3318" t="s">
        <v>27465</v>
      </c>
      <c r="F3318" t="s">
        <v>37</v>
      </c>
      <c r="G3318" t="s">
        <v>8650</v>
      </c>
      <c r="H3318">
        <v>6.9</v>
      </c>
      <c r="I3318" t="s">
        <v>3409</v>
      </c>
    </row>
    <row r="3319" spans="1:13" x14ac:dyDescent="0.35">
      <c r="A3319" t="s">
        <v>11881</v>
      </c>
      <c r="B3319">
        <v>109</v>
      </c>
      <c r="C3319">
        <v>2000000</v>
      </c>
      <c r="D3319">
        <v>2706659</v>
      </c>
      <c r="E3319" t="s">
        <v>27466</v>
      </c>
      <c r="F3319" t="s">
        <v>37</v>
      </c>
      <c r="G3319" t="s">
        <v>56</v>
      </c>
      <c r="H3319">
        <v>6.9</v>
      </c>
      <c r="I3319" t="s">
        <v>1671</v>
      </c>
      <c r="J3319" t="s">
        <v>3409</v>
      </c>
    </row>
    <row r="3320" spans="1:13" x14ac:dyDescent="0.35">
      <c r="A3320" t="s">
        <v>13125</v>
      </c>
      <c r="B3320">
        <v>91</v>
      </c>
      <c r="C3320">
        <v>3500000</v>
      </c>
      <c r="D3320">
        <v>45857453</v>
      </c>
      <c r="E3320" t="s">
        <v>27467</v>
      </c>
      <c r="F3320" t="s">
        <v>37</v>
      </c>
      <c r="G3320" t="s">
        <v>56</v>
      </c>
      <c r="H3320">
        <v>7.2</v>
      </c>
      <c r="I3320" t="s">
        <v>1671</v>
      </c>
      <c r="J3320" t="s">
        <v>3409</v>
      </c>
      <c r="K3320" t="s">
        <v>17378</v>
      </c>
    </row>
    <row r="3321" spans="1:13" x14ac:dyDescent="0.35">
      <c r="A3321" t="s">
        <v>18867</v>
      </c>
      <c r="B3321">
        <v>88</v>
      </c>
      <c r="C3321">
        <v>3500000</v>
      </c>
      <c r="D3321">
        <v>83400000</v>
      </c>
      <c r="E3321" t="s">
        <v>27468</v>
      </c>
      <c r="F3321" t="s">
        <v>37</v>
      </c>
      <c r="G3321" t="s">
        <v>38</v>
      </c>
      <c r="H3321">
        <v>7.8</v>
      </c>
      <c r="I3321" t="s">
        <v>1671</v>
      </c>
    </row>
    <row r="3322" spans="1:13" x14ac:dyDescent="0.35">
      <c r="A3322" t="s">
        <v>3088</v>
      </c>
      <c r="B3322">
        <v>97</v>
      </c>
      <c r="C3322">
        <v>3500000</v>
      </c>
      <c r="D3322">
        <v>27900000</v>
      </c>
      <c r="E3322" t="s">
        <v>27469</v>
      </c>
      <c r="F3322" t="s">
        <v>37</v>
      </c>
      <c r="G3322" t="s">
        <v>38</v>
      </c>
      <c r="H3322">
        <v>7.3</v>
      </c>
      <c r="I3322" t="s">
        <v>1671</v>
      </c>
      <c r="J3322" t="s">
        <v>3409</v>
      </c>
    </row>
    <row r="3323" spans="1:13" x14ac:dyDescent="0.35">
      <c r="A3323" t="s">
        <v>2652</v>
      </c>
      <c r="B3323">
        <v>97</v>
      </c>
      <c r="C3323">
        <v>3500000</v>
      </c>
      <c r="D3323">
        <v>27900000</v>
      </c>
      <c r="E3323" t="s">
        <v>27470</v>
      </c>
      <c r="F3323" t="s">
        <v>37</v>
      </c>
      <c r="G3323" t="s">
        <v>38</v>
      </c>
      <c r="H3323">
        <v>7.5</v>
      </c>
      <c r="I3323" t="s">
        <v>27949</v>
      </c>
      <c r="J3323" t="s">
        <v>3409</v>
      </c>
      <c r="K3323" t="s">
        <v>10413</v>
      </c>
    </row>
    <row r="3324" spans="1:13" x14ac:dyDescent="0.35">
      <c r="A3324" t="s">
        <v>18889</v>
      </c>
      <c r="B3324">
        <v>85</v>
      </c>
      <c r="C3324">
        <v>3500000</v>
      </c>
      <c r="D3324">
        <v>14000000</v>
      </c>
      <c r="E3324" t="s">
        <v>27471</v>
      </c>
      <c r="F3324" t="s">
        <v>37</v>
      </c>
      <c r="G3324" t="s">
        <v>38</v>
      </c>
      <c r="H3324">
        <v>6</v>
      </c>
      <c r="I3324" t="s">
        <v>1671</v>
      </c>
      <c r="J3324" t="s">
        <v>1266</v>
      </c>
      <c r="K3324" t="s">
        <v>6403</v>
      </c>
      <c r="L3324" t="s">
        <v>10413</v>
      </c>
    </row>
    <row r="3325" spans="1:13" x14ac:dyDescent="0.35">
      <c r="A3325" t="s">
        <v>18917</v>
      </c>
      <c r="B3325">
        <v>92</v>
      </c>
      <c r="C3325">
        <v>3500000</v>
      </c>
      <c r="D3325">
        <v>25138292</v>
      </c>
      <c r="E3325" t="s">
        <v>27472</v>
      </c>
      <c r="F3325" t="s">
        <v>37</v>
      </c>
      <c r="G3325" t="s">
        <v>38</v>
      </c>
      <c r="H3325">
        <v>6.8</v>
      </c>
      <c r="I3325" t="s">
        <v>6403</v>
      </c>
      <c r="J3325" t="s">
        <v>27947</v>
      </c>
    </row>
    <row r="3326" spans="1:13" x14ac:dyDescent="0.35">
      <c r="A3326" t="s">
        <v>18922</v>
      </c>
      <c r="B3326">
        <v>93</v>
      </c>
      <c r="C3326">
        <v>3500000</v>
      </c>
      <c r="D3326">
        <v>10305534</v>
      </c>
      <c r="E3326" t="s">
        <v>27473</v>
      </c>
      <c r="F3326" t="s">
        <v>37</v>
      </c>
      <c r="G3326" t="s">
        <v>38</v>
      </c>
      <c r="H3326">
        <v>3.9</v>
      </c>
      <c r="I3326" t="s">
        <v>1671</v>
      </c>
    </row>
    <row r="3327" spans="1:13" x14ac:dyDescent="0.35">
      <c r="A3327" t="s">
        <v>18750</v>
      </c>
      <c r="B3327">
        <v>96</v>
      </c>
      <c r="C3327">
        <v>3500000</v>
      </c>
      <c r="D3327">
        <v>9449219</v>
      </c>
      <c r="E3327" t="s">
        <v>27474</v>
      </c>
      <c r="F3327" t="s">
        <v>37</v>
      </c>
      <c r="G3327" t="s">
        <v>38</v>
      </c>
      <c r="H3327">
        <v>6.1</v>
      </c>
      <c r="I3327" t="s">
        <v>1671</v>
      </c>
      <c r="J3327" t="s">
        <v>3409</v>
      </c>
      <c r="K3327" t="s">
        <v>19711</v>
      </c>
    </row>
    <row r="3328" spans="1:13" x14ac:dyDescent="0.35">
      <c r="A3328" t="s">
        <v>1104</v>
      </c>
      <c r="B3328">
        <v>105</v>
      </c>
      <c r="C3328">
        <v>3500000</v>
      </c>
      <c r="D3328">
        <v>6390032</v>
      </c>
      <c r="E3328" t="s">
        <v>27475</v>
      </c>
      <c r="F3328" t="s">
        <v>37</v>
      </c>
      <c r="G3328" t="s">
        <v>38</v>
      </c>
      <c r="H3328">
        <v>7.5</v>
      </c>
      <c r="I3328" t="s">
        <v>13307</v>
      </c>
      <c r="J3328" t="s">
        <v>3409</v>
      </c>
    </row>
    <row r="3329" spans="1:14" x14ac:dyDescent="0.35">
      <c r="A3329" t="s">
        <v>10540</v>
      </c>
      <c r="B3329">
        <v>129</v>
      </c>
      <c r="C3329">
        <v>2000000</v>
      </c>
      <c r="D3329">
        <v>20167424</v>
      </c>
      <c r="E3329" t="s">
        <v>27476</v>
      </c>
      <c r="F3329" t="s">
        <v>2778</v>
      </c>
      <c r="G3329" t="s">
        <v>18942</v>
      </c>
      <c r="H3329">
        <v>8.1999999999999993</v>
      </c>
      <c r="I3329" t="s">
        <v>3409</v>
      </c>
      <c r="J3329" t="s">
        <v>27947</v>
      </c>
      <c r="K3329" t="s">
        <v>10413</v>
      </c>
    </row>
    <row r="3330" spans="1:14" x14ac:dyDescent="0.35">
      <c r="A3330" t="s">
        <v>79</v>
      </c>
      <c r="B3330">
        <v>37</v>
      </c>
      <c r="C3330">
        <v>3600000</v>
      </c>
      <c r="D3330">
        <v>5923044</v>
      </c>
      <c r="E3330" t="s">
        <v>27477</v>
      </c>
      <c r="F3330" t="s">
        <v>37</v>
      </c>
      <c r="G3330" t="s">
        <v>38</v>
      </c>
      <c r="H3330">
        <v>7.8</v>
      </c>
      <c r="I3330" t="s">
        <v>1671</v>
      </c>
      <c r="J3330" t="s">
        <v>1266</v>
      </c>
      <c r="K3330" t="s">
        <v>6403</v>
      </c>
      <c r="L3330" t="s">
        <v>10413</v>
      </c>
    </row>
    <row r="3331" spans="1:14" x14ac:dyDescent="0.35">
      <c r="A3331" t="s">
        <v>18955</v>
      </c>
      <c r="B3331">
        <v>81</v>
      </c>
      <c r="C3331">
        <v>3000000</v>
      </c>
      <c r="D3331">
        <v>3293258</v>
      </c>
      <c r="E3331" t="s">
        <v>27478</v>
      </c>
      <c r="F3331" t="s">
        <v>37</v>
      </c>
      <c r="G3331" t="s">
        <v>38</v>
      </c>
      <c r="H3331">
        <v>5.2</v>
      </c>
      <c r="I3331" t="s">
        <v>1325</v>
      </c>
      <c r="J3331" t="s">
        <v>953</v>
      </c>
      <c r="K3331" t="s">
        <v>1671</v>
      </c>
      <c r="L3331" t="s">
        <v>17378</v>
      </c>
    </row>
    <row r="3332" spans="1:14" x14ac:dyDescent="0.35">
      <c r="A3332" t="s">
        <v>18965</v>
      </c>
      <c r="B3332">
        <v>106</v>
      </c>
      <c r="C3332">
        <v>3500000</v>
      </c>
      <c r="D3332">
        <v>886410</v>
      </c>
      <c r="E3332" t="s">
        <v>27479</v>
      </c>
      <c r="F3332" t="s">
        <v>2778</v>
      </c>
      <c r="G3332" t="s">
        <v>2913</v>
      </c>
      <c r="H3332">
        <v>6.8</v>
      </c>
      <c r="I3332" t="s">
        <v>3409</v>
      </c>
      <c r="J3332" t="s">
        <v>22704</v>
      </c>
    </row>
    <row r="3333" spans="1:14" x14ac:dyDescent="0.35">
      <c r="A3333" t="s">
        <v>18972</v>
      </c>
      <c r="B3333">
        <v>103</v>
      </c>
      <c r="C3333">
        <v>19900000</v>
      </c>
      <c r="D3333">
        <v>252652</v>
      </c>
      <c r="E3333" t="s">
        <v>27480</v>
      </c>
      <c r="F3333" t="s">
        <v>17494</v>
      </c>
      <c r="G3333" t="s">
        <v>12616</v>
      </c>
      <c r="H3333">
        <v>7</v>
      </c>
      <c r="I3333" t="s">
        <v>1671</v>
      </c>
      <c r="J3333" t="s">
        <v>3409</v>
      </c>
      <c r="K3333" t="s">
        <v>1266</v>
      </c>
      <c r="L3333" t="s">
        <v>6403</v>
      </c>
    </row>
    <row r="3334" spans="1:14" x14ac:dyDescent="0.35">
      <c r="A3334" t="s">
        <v>18980</v>
      </c>
      <c r="B3334">
        <v>101</v>
      </c>
      <c r="C3334">
        <v>3500000</v>
      </c>
      <c r="D3334">
        <v>220234</v>
      </c>
      <c r="E3334" t="s">
        <v>27481</v>
      </c>
      <c r="F3334" t="s">
        <v>37</v>
      </c>
      <c r="G3334" t="s">
        <v>38</v>
      </c>
      <c r="H3334">
        <v>6.5</v>
      </c>
      <c r="I3334" t="s">
        <v>1671</v>
      </c>
      <c r="J3334" t="s">
        <v>19711</v>
      </c>
    </row>
    <row r="3335" spans="1:14" x14ac:dyDescent="0.35">
      <c r="A3335" t="s">
        <v>18984</v>
      </c>
      <c r="B3335">
        <v>98</v>
      </c>
      <c r="C3335">
        <v>3500000</v>
      </c>
      <c r="D3335">
        <v>101228</v>
      </c>
      <c r="E3335" t="s">
        <v>27482</v>
      </c>
      <c r="F3335" t="s">
        <v>37</v>
      </c>
      <c r="G3335" t="s">
        <v>38</v>
      </c>
      <c r="H3335">
        <v>6.4</v>
      </c>
      <c r="I3335" t="s">
        <v>1671</v>
      </c>
      <c r="J3335" t="s">
        <v>3409</v>
      </c>
    </row>
    <row r="3336" spans="1:14" x14ac:dyDescent="0.35">
      <c r="A3336" t="s">
        <v>5158</v>
      </c>
      <c r="B3336">
        <v>91</v>
      </c>
      <c r="C3336">
        <v>3500000</v>
      </c>
      <c r="D3336">
        <v>96793</v>
      </c>
      <c r="E3336" t="s">
        <v>27483</v>
      </c>
      <c r="F3336" t="s">
        <v>37</v>
      </c>
      <c r="G3336" t="s">
        <v>38</v>
      </c>
      <c r="H3336">
        <v>5.3</v>
      </c>
      <c r="I3336" t="s">
        <v>1325</v>
      </c>
      <c r="J3336" t="s">
        <v>1671</v>
      </c>
      <c r="K3336" t="s">
        <v>19711</v>
      </c>
    </row>
    <row r="3337" spans="1:14" x14ac:dyDescent="0.35">
      <c r="A3337" t="s">
        <v>18991</v>
      </c>
      <c r="B3337">
        <v>105</v>
      </c>
      <c r="C3337">
        <v>3500000</v>
      </c>
      <c r="D3337">
        <v>123777</v>
      </c>
      <c r="E3337" t="s">
        <v>27484</v>
      </c>
      <c r="F3337" t="s">
        <v>37</v>
      </c>
      <c r="G3337" t="s">
        <v>268</v>
      </c>
      <c r="H3337">
        <v>4.7</v>
      </c>
      <c r="I3337" t="s">
        <v>1325</v>
      </c>
      <c r="J3337" t="s">
        <v>13307</v>
      </c>
      <c r="K3337" t="s">
        <v>27949</v>
      </c>
      <c r="L3337" t="s">
        <v>3409</v>
      </c>
      <c r="M3337" t="s">
        <v>18089</v>
      </c>
      <c r="N3337" t="s">
        <v>1266</v>
      </c>
    </row>
    <row r="3338" spans="1:14" x14ac:dyDescent="0.35">
      <c r="A3338" t="s">
        <v>19022</v>
      </c>
      <c r="B3338">
        <v>100</v>
      </c>
      <c r="C3338">
        <v>3500000</v>
      </c>
      <c r="D3338">
        <v>29233</v>
      </c>
      <c r="E3338" t="s">
        <v>27485</v>
      </c>
      <c r="F3338" t="s">
        <v>37</v>
      </c>
      <c r="G3338" t="s">
        <v>38</v>
      </c>
      <c r="H3338">
        <v>7</v>
      </c>
      <c r="I3338" t="s">
        <v>67</v>
      </c>
    </row>
    <row r="3339" spans="1:14" x14ac:dyDescent="0.35">
      <c r="A3339" t="s">
        <v>19050</v>
      </c>
      <c r="B3339">
        <v>80</v>
      </c>
      <c r="C3339">
        <v>8000000</v>
      </c>
      <c r="D3339">
        <v>77413017</v>
      </c>
      <c r="E3339" t="s">
        <v>27486</v>
      </c>
      <c r="F3339" t="s">
        <v>1464</v>
      </c>
      <c r="G3339" t="s">
        <v>1465</v>
      </c>
      <c r="H3339">
        <v>7.6</v>
      </c>
      <c r="I3339" t="s">
        <v>67</v>
      </c>
    </row>
    <row r="3340" spans="1:14" x14ac:dyDescent="0.35">
      <c r="A3340" t="s">
        <v>11361</v>
      </c>
      <c r="B3340">
        <v>107</v>
      </c>
      <c r="C3340">
        <v>3500000</v>
      </c>
      <c r="D3340">
        <v>5354039</v>
      </c>
      <c r="E3340" t="s">
        <v>27487</v>
      </c>
      <c r="F3340" t="s">
        <v>37</v>
      </c>
      <c r="G3340" t="s">
        <v>38</v>
      </c>
      <c r="H3340">
        <v>7.1</v>
      </c>
      <c r="I3340" t="s">
        <v>13307</v>
      </c>
      <c r="J3340" t="s">
        <v>3409</v>
      </c>
      <c r="K3340" t="s">
        <v>10413</v>
      </c>
    </row>
    <row r="3341" spans="1:14" x14ac:dyDescent="0.35">
      <c r="A3341" t="s">
        <v>19065</v>
      </c>
      <c r="B3341">
        <v>92</v>
      </c>
      <c r="C3341">
        <v>3000000</v>
      </c>
      <c r="D3341">
        <v>2926565</v>
      </c>
      <c r="E3341" t="s">
        <v>27488</v>
      </c>
      <c r="F3341" t="s">
        <v>37</v>
      </c>
      <c r="G3341" t="s">
        <v>38</v>
      </c>
      <c r="H3341">
        <v>6.5</v>
      </c>
      <c r="I3341" t="s">
        <v>1671</v>
      </c>
      <c r="J3341" t="s">
        <v>3409</v>
      </c>
    </row>
    <row r="3342" spans="1:14" x14ac:dyDescent="0.35">
      <c r="A3342" t="s">
        <v>19069</v>
      </c>
      <c r="B3342">
        <v>107</v>
      </c>
      <c r="C3342">
        <v>3300000</v>
      </c>
      <c r="D3342">
        <v>13092000</v>
      </c>
      <c r="E3342" t="s">
        <v>27489</v>
      </c>
      <c r="F3342" t="s">
        <v>37</v>
      </c>
      <c r="G3342" t="s">
        <v>38</v>
      </c>
      <c r="H3342">
        <v>8.5</v>
      </c>
      <c r="I3342" t="s">
        <v>3409</v>
      </c>
      <c r="J3342" t="s">
        <v>17378</v>
      </c>
    </row>
    <row r="3343" spans="1:14" x14ac:dyDescent="0.35">
      <c r="A3343" t="s">
        <v>9362</v>
      </c>
      <c r="B3343">
        <v>135</v>
      </c>
      <c r="C3343">
        <v>3300000</v>
      </c>
      <c r="D3343">
        <v>7563397</v>
      </c>
      <c r="E3343" t="s">
        <v>27490</v>
      </c>
      <c r="F3343" t="s">
        <v>14503</v>
      </c>
      <c r="G3343" t="s">
        <v>16841</v>
      </c>
      <c r="H3343">
        <v>8.6999999999999993</v>
      </c>
      <c r="I3343" t="s">
        <v>27949</v>
      </c>
      <c r="J3343" t="s">
        <v>3409</v>
      </c>
    </row>
    <row r="3344" spans="1:14" x14ac:dyDescent="0.35">
      <c r="A3344" t="s">
        <v>19077</v>
      </c>
      <c r="B3344">
        <v>99</v>
      </c>
      <c r="C3344">
        <v>2200000</v>
      </c>
      <c r="D3344">
        <v>104257</v>
      </c>
      <c r="E3344" t="s">
        <v>27491</v>
      </c>
      <c r="F3344" t="s">
        <v>37</v>
      </c>
      <c r="G3344" t="s">
        <v>56</v>
      </c>
      <c r="H3344">
        <v>7.1</v>
      </c>
      <c r="I3344" t="s">
        <v>1671</v>
      </c>
      <c r="J3344" t="s">
        <v>17378</v>
      </c>
    </row>
    <row r="3345" spans="1:11" x14ac:dyDescent="0.35">
      <c r="A3345" t="s">
        <v>16244</v>
      </c>
      <c r="B3345">
        <v>115</v>
      </c>
      <c r="C3345">
        <v>3800000</v>
      </c>
      <c r="D3345">
        <v>610968</v>
      </c>
      <c r="E3345" t="s">
        <v>27492</v>
      </c>
      <c r="F3345" t="s">
        <v>15778</v>
      </c>
      <c r="G3345" t="s">
        <v>7711</v>
      </c>
      <c r="H3345">
        <v>8.3000000000000007</v>
      </c>
      <c r="I3345" t="s">
        <v>3409</v>
      </c>
    </row>
    <row r="3346" spans="1:11" x14ac:dyDescent="0.35">
      <c r="A3346" t="s">
        <v>11333</v>
      </c>
      <c r="B3346">
        <v>91</v>
      </c>
      <c r="C3346">
        <v>3300000</v>
      </c>
      <c r="D3346">
        <v>8108247</v>
      </c>
      <c r="E3346" t="s">
        <v>27493</v>
      </c>
      <c r="F3346" t="s">
        <v>37</v>
      </c>
      <c r="G3346" t="s">
        <v>38</v>
      </c>
      <c r="H3346">
        <v>7.4</v>
      </c>
      <c r="I3346" t="s">
        <v>3409</v>
      </c>
      <c r="J3346" t="s">
        <v>19711</v>
      </c>
    </row>
    <row r="3347" spans="1:11" x14ac:dyDescent="0.35">
      <c r="A3347" t="s">
        <v>19115</v>
      </c>
      <c r="B3347">
        <v>92</v>
      </c>
      <c r="C3347">
        <v>2000000</v>
      </c>
      <c r="D3347">
        <v>7680</v>
      </c>
      <c r="E3347" t="s">
        <v>27494</v>
      </c>
      <c r="F3347" t="s">
        <v>37</v>
      </c>
      <c r="G3347" t="s">
        <v>38</v>
      </c>
      <c r="H3347">
        <v>6.4</v>
      </c>
      <c r="I3347" t="s">
        <v>3409</v>
      </c>
      <c r="J3347" t="s">
        <v>19711</v>
      </c>
    </row>
    <row r="3348" spans="1:11" x14ac:dyDescent="0.35">
      <c r="A3348" t="s">
        <v>19139</v>
      </c>
      <c r="B3348">
        <v>101</v>
      </c>
      <c r="C3348">
        <v>3000000</v>
      </c>
      <c r="D3348">
        <v>6517198</v>
      </c>
      <c r="E3348" t="s">
        <v>27495</v>
      </c>
      <c r="F3348" t="s">
        <v>2778</v>
      </c>
      <c r="G3348" t="s">
        <v>19145</v>
      </c>
      <c r="H3348">
        <v>7.5</v>
      </c>
      <c r="I3348" t="s">
        <v>27949</v>
      </c>
      <c r="J3348" t="s">
        <v>3409</v>
      </c>
    </row>
    <row r="3349" spans="1:11" x14ac:dyDescent="0.35">
      <c r="A3349" t="s">
        <v>18591</v>
      </c>
      <c r="B3349">
        <v>105</v>
      </c>
      <c r="C3349">
        <v>3200000</v>
      </c>
      <c r="D3349">
        <v>5776314</v>
      </c>
      <c r="E3349" t="s">
        <v>27496</v>
      </c>
      <c r="F3349" t="s">
        <v>37</v>
      </c>
      <c r="G3349" t="s">
        <v>38</v>
      </c>
      <c r="H3349">
        <v>7.2</v>
      </c>
      <c r="I3349" t="s">
        <v>1671</v>
      </c>
      <c r="J3349" t="s">
        <v>3409</v>
      </c>
      <c r="K3349" t="s">
        <v>19711</v>
      </c>
    </row>
    <row r="3350" spans="1:11" x14ac:dyDescent="0.35">
      <c r="A3350" t="s">
        <v>5245</v>
      </c>
      <c r="B3350">
        <v>109</v>
      </c>
      <c r="C3350">
        <v>3000000</v>
      </c>
      <c r="D3350">
        <v>141600000</v>
      </c>
      <c r="E3350" t="s">
        <v>27497</v>
      </c>
      <c r="F3350" t="s">
        <v>37</v>
      </c>
      <c r="G3350" t="s">
        <v>38</v>
      </c>
      <c r="H3350">
        <v>7.6</v>
      </c>
      <c r="I3350" t="s">
        <v>1671</v>
      </c>
    </row>
    <row r="3351" spans="1:11" x14ac:dyDescent="0.35">
      <c r="A3351" t="s">
        <v>16450</v>
      </c>
      <c r="B3351">
        <v>110</v>
      </c>
      <c r="C3351">
        <v>3000000</v>
      </c>
      <c r="D3351">
        <v>51100000</v>
      </c>
      <c r="E3351" t="s">
        <v>27498</v>
      </c>
      <c r="F3351" t="s">
        <v>37</v>
      </c>
      <c r="G3351" t="s">
        <v>56</v>
      </c>
      <c r="H3351">
        <v>7.8</v>
      </c>
      <c r="I3351" t="s">
        <v>1325</v>
      </c>
      <c r="J3351" t="s">
        <v>953</v>
      </c>
      <c r="K3351" t="s">
        <v>10413</v>
      </c>
    </row>
    <row r="3352" spans="1:11" x14ac:dyDescent="0.35">
      <c r="A3352" t="s">
        <v>5289</v>
      </c>
      <c r="B3352">
        <v>94</v>
      </c>
      <c r="C3352">
        <v>3500000</v>
      </c>
      <c r="D3352">
        <v>16501785</v>
      </c>
      <c r="E3352" t="s">
        <v>27499</v>
      </c>
      <c r="F3352" t="s">
        <v>37</v>
      </c>
      <c r="G3352" t="s">
        <v>56</v>
      </c>
      <c r="H3352">
        <v>8.1999999999999993</v>
      </c>
      <c r="I3352" t="s">
        <v>3409</v>
      </c>
    </row>
    <row r="3353" spans="1:11" x14ac:dyDescent="0.35">
      <c r="A3353" t="s">
        <v>5076</v>
      </c>
      <c r="B3353">
        <v>115</v>
      </c>
      <c r="C3353">
        <v>3000000</v>
      </c>
      <c r="D3353">
        <v>38168022</v>
      </c>
      <c r="E3353" t="s">
        <v>27500</v>
      </c>
      <c r="F3353" t="s">
        <v>37</v>
      </c>
      <c r="G3353" t="s">
        <v>38</v>
      </c>
      <c r="H3353">
        <v>6.6</v>
      </c>
      <c r="I3353" t="s">
        <v>1671</v>
      </c>
      <c r="J3353" t="s">
        <v>67</v>
      </c>
    </row>
    <row r="3354" spans="1:11" x14ac:dyDescent="0.35">
      <c r="A3354" t="s">
        <v>19180</v>
      </c>
      <c r="B3354">
        <v>98</v>
      </c>
      <c r="C3354">
        <v>3000000</v>
      </c>
      <c r="D3354">
        <v>84749884</v>
      </c>
      <c r="E3354" t="s">
        <v>27501</v>
      </c>
      <c r="F3354" t="s">
        <v>37</v>
      </c>
      <c r="G3354" t="s">
        <v>38</v>
      </c>
      <c r="H3354">
        <v>5.7</v>
      </c>
      <c r="I3354" t="s">
        <v>6403</v>
      </c>
    </row>
    <row r="3355" spans="1:11" x14ac:dyDescent="0.35">
      <c r="A3355" t="s">
        <v>7109</v>
      </c>
      <c r="B3355">
        <v>91</v>
      </c>
      <c r="C3355">
        <v>3000000</v>
      </c>
      <c r="D3355">
        <v>24788807</v>
      </c>
      <c r="E3355" t="s">
        <v>27502</v>
      </c>
      <c r="F3355" t="s">
        <v>37</v>
      </c>
      <c r="G3355" t="s">
        <v>56</v>
      </c>
      <c r="H3355">
        <v>7.4</v>
      </c>
      <c r="I3355" t="s">
        <v>1671</v>
      </c>
    </row>
    <row r="3356" spans="1:11" x14ac:dyDescent="0.35">
      <c r="A3356" t="s">
        <v>3806</v>
      </c>
      <c r="B3356">
        <v>120</v>
      </c>
      <c r="C3356">
        <v>4000000</v>
      </c>
      <c r="D3356">
        <v>21244913</v>
      </c>
      <c r="E3356" t="s">
        <v>27503</v>
      </c>
      <c r="F3356" t="s">
        <v>37</v>
      </c>
      <c r="G3356" t="s">
        <v>767</v>
      </c>
      <c r="H3356">
        <v>8</v>
      </c>
      <c r="I3356" t="s">
        <v>27949</v>
      </c>
      <c r="J3356" t="s">
        <v>67</v>
      </c>
      <c r="K3356" t="s">
        <v>3409</v>
      </c>
    </row>
    <row r="3357" spans="1:11" x14ac:dyDescent="0.35">
      <c r="A3357" t="s">
        <v>19196</v>
      </c>
      <c r="B3357">
        <v>87</v>
      </c>
      <c r="C3357">
        <v>2200000</v>
      </c>
      <c r="D3357">
        <v>30000000</v>
      </c>
      <c r="E3357" t="s">
        <v>27504</v>
      </c>
      <c r="F3357" t="s">
        <v>37</v>
      </c>
      <c r="G3357" t="s">
        <v>38</v>
      </c>
      <c r="H3357">
        <v>5.4</v>
      </c>
      <c r="I3357" t="s">
        <v>1266</v>
      </c>
      <c r="J3357" t="s">
        <v>6403</v>
      </c>
    </row>
    <row r="3358" spans="1:11" x14ac:dyDescent="0.35">
      <c r="A3358" t="s">
        <v>12560</v>
      </c>
      <c r="B3358">
        <v>117</v>
      </c>
      <c r="C3358">
        <v>3000000</v>
      </c>
      <c r="D3358">
        <v>20966644</v>
      </c>
      <c r="E3358" t="s">
        <v>27505</v>
      </c>
      <c r="F3358" t="s">
        <v>37</v>
      </c>
      <c r="G3358" t="s">
        <v>56</v>
      </c>
      <c r="H3358">
        <v>7.4</v>
      </c>
      <c r="I3358" t="s">
        <v>3409</v>
      </c>
      <c r="J3358" t="s">
        <v>19711</v>
      </c>
    </row>
    <row r="3359" spans="1:11" x14ac:dyDescent="0.35">
      <c r="A3359" t="s">
        <v>14799</v>
      </c>
      <c r="B3359">
        <v>85</v>
      </c>
      <c r="C3359">
        <v>3000000</v>
      </c>
      <c r="D3359">
        <v>64423650</v>
      </c>
      <c r="E3359" t="s">
        <v>27506</v>
      </c>
      <c r="F3359" t="s">
        <v>37</v>
      </c>
      <c r="G3359" t="s">
        <v>38</v>
      </c>
      <c r="H3359">
        <v>5.7</v>
      </c>
      <c r="I3359" t="s">
        <v>6403</v>
      </c>
      <c r="J3359" t="s">
        <v>12332</v>
      </c>
      <c r="K3359" t="s">
        <v>10413</v>
      </c>
    </row>
    <row r="3360" spans="1:11" x14ac:dyDescent="0.35">
      <c r="A3360" t="s">
        <v>2682</v>
      </c>
      <c r="B3360">
        <v>110</v>
      </c>
      <c r="C3360">
        <v>3000000</v>
      </c>
      <c r="D3360">
        <v>48056940</v>
      </c>
      <c r="E3360" t="s">
        <v>27507</v>
      </c>
      <c r="F3360" t="s">
        <v>37</v>
      </c>
      <c r="G3360" t="s">
        <v>38</v>
      </c>
      <c r="H3360">
        <v>6.8</v>
      </c>
      <c r="I3360" t="s">
        <v>6403</v>
      </c>
      <c r="J3360" t="s">
        <v>27947</v>
      </c>
    </row>
    <row r="3361" spans="1:13" x14ac:dyDescent="0.35">
      <c r="A3361" t="s">
        <v>13092</v>
      </c>
      <c r="B3361">
        <v>113</v>
      </c>
      <c r="C3361">
        <v>3000000</v>
      </c>
      <c r="D3361">
        <v>19184015</v>
      </c>
      <c r="E3361" t="s">
        <v>27508</v>
      </c>
      <c r="F3361" t="s">
        <v>37</v>
      </c>
      <c r="G3361" t="s">
        <v>38</v>
      </c>
      <c r="H3361">
        <v>5.4</v>
      </c>
      <c r="I3361" t="s">
        <v>13307</v>
      </c>
      <c r="J3361" t="s">
        <v>1671</v>
      </c>
      <c r="K3361" t="s">
        <v>67</v>
      </c>
    </row>
    <row r="3362" spans="1:13" x14ac:dyDescent="0.35">
      <c r="A3362" t="s">
        <v>7142</v>
      </c>
      <c r="B3362">
        <v>98</v>
      </c>
      <c r="C3362">
        <v>3000000</v>
      </c>
      <c r="D3362">
        <v>24629916</v>
      </c>
      <c r="E3362" t="s">
        <v>27509</v>
      </c>
      <c r="F3362" t="s">
        <v>37</v>
      </c>
      <c r="G3362" t="s">
        <v>38</v>
      </c>
      <c r="H3362">
        <v>5.0999999999999996</v>
      </c>
      <c r="I3362" t="s">
        <v>1671</v>
      </c>
      <c r="J3362" t="s">
        <v>3409</v>
      </c>
      <c r="K3362" t="s">
        <v>18089</v>
      </c>
      <c r="L3362" t="s">
        <v>27948</v>
      </c>
    </row>
    <row r="3363" spans="1:13" x14ac:dyDescent="0.35">
      <c r="A3363" t="s">
        <v>19241</v>
      </c>
      <c r="B3363">
        <v>86</v>
      </c>
      <c r="C3363">
        <v>3000000</v>
      </c>
      <c r="D3363">
        <v>19472057</v>
      </c>
      <c r="E3363" t="s">
        <v>27510</v>
      </c>
      <c r="F3363" t="s">
        <v>37</v>
      </c>
      <c r="G3363" t="s">
        <v>38</v>
      </c>
      <c r="H3363">
        <v>5.9</v>
      </c>
      <c r="I3363" t="s">
        <v>6403</v>
      </c>
      <c r="J3363" t="s">
        <v>10413</v>
      </c>
    </row>
    <row r="3364" spans="1:13" x14ac:dyDescent="0.35">
      <c r="A3364" t="s">
        <v>9065</v>
      </c>
      <c r="B3364">
        <v>161</v>
      </c>
      <c r="C3364">
        <v>3000000</v>
      </c>
      <c r="D3364">
        <v>27200000</v>
      </c>
      <c r="E3364" t="s">
        <v>27511</v>
      </c>
      <c r="F3364" t="s">
        <v>37</v>
      </c>
      <c r="G3364" t="s">
        <v>56</v>
      </c>
      <c r="H3364">
        <v>8.1999999999999993</v>
      </c>
      <c r="I3364" t="s">
        <v>953</v>
      </c>
      <c r="J3364" t="s">
        <v>3409</v>
      </c>
      <c r="K3364" t="s">
        <v>25958</v>
      </c>
    </row>
    <row r="3365" spans="1:13" x14ac:dyDescent="0.35">
      <c r="A3365" t="s">
        <v>5433</v>
      </c>
      <c r="B3365">
        <v>100</v>
      </c>
      <c r="C3365">
        <v>3000000</v>
      </c>
      <c r="D3365">
        <v>15369573</v>
      </c>
      <c r="E3365" t="s">
        <v>27512</v>
      </c>
      <c r="F3365" t="s">
        <v>37</v>
      </c>
      <c r="G3365" t="s">
        <v>38</v>
      </c>
      <c r="H3365">
        <v>5.3</v>
      </c>
      <c r="I3365" t="s">
        <v>953</v>
      </c>
      <c r="J3365" t="s">
        <v>1671</v>
      </c>
      <c r="K3365" t="s">
        <v>12332</v>
      </c>
    </row>
    <row r="3366" spans="1:13" x14ac:dyDescent="0.35">
      <c r="A3366" t="s">
        <v>19264</v>
      </c>
      <c r="B3366">
        <v>91</v>
      </c>
      <c r="C3366">
        <v>2500000</v>
      </c>
      <c r="D3366">
        <v>15935068</v>
      </c>
      <c r="E3366" t="s">
        <v>27513</v>
      </c>
      <c r="F3366" t="s">
        <v>37</v>
      </c>
      <c r="G3366" t="s">
        <v>38</v>
      </c>
      <c r="H3366">
        <v>4.3</v>
      </c>
      <c r="I3366" t="s">
        <v>1266</v>
      </c>
      <c r="J3366" t="s">
        <v>6403</v>
      </c>
      <c r="K3366" t="s">
        <v>10413</v>
      </c>
    </row>
    <row r="3367" spans="1:13" x14ac:dyDescent="0.35">
      <c r="A3367" t="s">
        <v>1555</v>
      </c>
      <c r="B3367">
        <v>100</v>
      </c>
      <c r="C3367">
        <v>3000000</v>
      </c>
      <c r="D3367">
        <v>11694528</v>
      </c>
      <c r="E3367" t="s">
        <v>27514</v>
      </c>
      <c r="F3367" t="s">
        <v>37</v>
      </c>
      <c r="G3367" t="s">
        <v>38</v>
      </c>
      <c r="H3367">
        <v>7.2</v>
      </c>
      <c r="I3367" t="s">
        <v>1671</v>
      </c>
      <c r="J3367" t="s">
        <v>67</v>
      </c>
      <c r="K3367" t="s">
        <v>17378</v>
      </c>
    </row>
    <row r="3368" spans="1:13" x14ac:dyDescent="0.35">
      <c r="A3368" t="s">
        <v>19290</v>
      </c>
      <c r="B3368">
        <v>84</v>
      </c>
      <c r="C3368">
        <v>3000000</v>
      </c>
      <c r="D3368">
        <v>10017041</v>
      </c>
      <c r="E3368" t="s">
        <v>27515</v>
      </c>
      <c r="F3368" t="s">
        <v>37</v>
      </c>
      <c r="G3368" t="s">
        <v>38</v>
      </c>
      <c r="H3368">
        <v>5.9</v>
      </c>
      <c r="I3368" t="s">
        <v>1325</v>
      </c>
      <c r="J3368" t="s">
        <v>1671</v>
      </c>
      <c r="K3368" t="s">
        <v>27949</v>
      </c>
    </row>
    <row r="3369" spans="1:13" x14ac:dyDescent="0.35">
      <c r="A3369" t="s">
        <v>19318</v>
      </c>
      <c r="B3369">
        <v>99</v>
      </c>
      <c r="C3369">
        <v>3000000</v>
      </c>
      <c r="D3369">
        <v>7059537</v>
      </c>
      <c r="E3369" t="s">
        <v>27516</v>
      </c>
      <c r="F3369" t="s">
        <v>37</v>
      </c>
      <c r="G3369" t="s">
        <v>38</v>
      </c>
      <c r="H3369">
        <v>3</v>
      </c>
      <c r="I3369" t="s">
        <v>1671</v>
      </c>
    </row>
    <row r="3370" spans="1:13" x14ac:dyDescent="0.35">
      <c r="A3370" t="s">
        <v>9162</v>
      </c>
      <c r="B3370">
        <v>109</v>
      </c>
      <c r="C3370">
        <v>3000000</v>
      </c>
      <c r="D3370">
        <v>8114507</v>
      </c>
      <c r="E3370" t="s">
        <v>27517</v>
      </c>
      <c r="F3370" t="s">
        <v>37</v>
      </c>
      <c r="G3370" t="s">
        <v>38</v>
      </c>
      <c r="H3370">
        <v>7.9</v>
      </c>
      <c r="I3370" t="s">
        <v>3409</v>
      </c>
      <c r="J3370" t="s">
        <v>19711</v>
      </c>
    </row>
    <row r="3371" spans="1:13" x14ac:dyDescent="0.35">
      <c r="A3371" t="s">
        <v>19329</v>
      </c>
      <c r="B3371">
        <v>95</v>
      </c>
      <c r="C3371">
        <v>3000000</v>
      </c>
      <c r="D3371">
        <v>7888703</v>
      </c>
      <c r="E3371" t="s">
        <v>27518</v>
      </c>
      <c r="F3371" t="s">
        <v>37</v>
      </c>
      <c r="G3371" t="s">
        <v>38</v>
      </c>
      <c r="H3371">
        <v>3.2</v>
      </c>
      <c r="I3371" t="s">
        <v>1671</v>
      </c>
      <c r="J3371" t="s">
        <v>1266</v>
      </c>
    </row>
    <row r="3372" spans="1:13" x14ac:dyDescent="0.35">
      <c r="A3372" t="s">
        <v>17771</v>
      </c>
      <c r="B3372">
        <v>97</v>
      </c>
      <c r="C3372">
        <v>3000000</v>
      </c>
      <c r="D3372">
        <v>7282851</v>
      </c>
      <c r="E3372" t="s">
        <v>27519</v>
      </c>
      <c r="F3372" t="s">
        <v>37</v>
      </c>
      <c r="G3372" t="s">
        <v>38</v>
      </c>
      <c r="H3372">
        <v>6.5</v>
      </c>
      <c r="I3372" t="s">
        <v>1325</v>
      </c>
      <c r="J3372" t="s">
        <v>1266</v>
      </c>
      <c r="K3372" t="s">
        <v>6403</v>
      </c>
      <c r="L3372" t="s">
        <v>12332</v>
      </c>
      <c r="M3372" t="s">
        <v>10413</v>
      </c>
    </row>
    <row r="3373" spans="1:13" x14ac:dyDescent="0.35">
      <c r="A3373" t="s">
        <v>19345</v>
      </c>
      <c r="B3373">
        <v>90</v>
      </c>
      <c r="C3373">
        <v>3000000</v>
      </c>
      <c r="D3373">
        <v>5844929</v>
      </c>
      <c r="E3373" t="s">
        <v>27520</v>
      </c>
      <c r="F3373" t="s">
        <v>37</v>
      </c>
      <c r="G3373" t="s">
        <v>38</v>
      </c>
      <c r="H3373">
        <v>7</v>
      </c>
      <c r="I3373" t="s">
        <v>1671</v>
      </c>
      <c r="J3373" t="s">
        <v>3409</v>
      </c>
    </row>
    <row r="3374" spans="1:13" x14ac:dyDescent="0.35">
      <c r="A3374" t="s">
        <v>19358</v>
      </c>
      <c r="B3374">
        <v>96</v>
      </c>
      <c r="C3374">
        <v>1900000</v>
      </c>
      <c r="D3374">
        <v>4170647</v>
      </c>
      <c r="E3374" t="s">
        <v>27521</v>
      </c>
      <c r="F3374" t="s">
        <v>37</v>
      </c>
      <c r="G3374" t="s">
        <v>56</v>
      </c>
      <c r="H3374">
        <v>6.9</v>
      </c>
      <c r="I3374" t="s">
        <v>1671</v>
      </c>
      <c r="J3374" t="s">
        <v>3409</v>
      </c>
    </row>
    <row r="3375" spans="1:13" x14ac:dyDescent="0.35">
      <c r="A3375" t="s">
        <v>19362</v>
      </c>
      <c r="B3375">
        <v>82</v>
      </c>
      <c r="C3375">
        <v>3000000</v>
      </c>
      <c r="D3375">
        <v>4142507</v>
      </c>
      <c r="E3375" t="s">
        <v>27522</v>
      </c>
      <c r="F3375" t="s">
        <v>37</v>
      </c>
      <c r="G3375" t="s">
        <v>38</v>
      </c>
      <c r="H3375">
        <v>4.4000000000000004</v>
      </c>
      <c r="I3375" t="s">
        <v>1671</v>
      </c>
      <c r="J3375" t="s">
        <v>19711</v>
      </c>
    </row>
    <row r="3376" spans="1:13" x14ac:dyDescent="0.35">
      <c r="A3376" t="s">
        <v>10306</v>
      </c>
      <c r="B3376">
        <v>109</v>
      </c>
      <c r="C3376">
        <v>3000000</v>
      </c>
      <c r="D3376">
        <v>4109095</v>
      </c>
      <c r="E3376" t="s">
        <v>27523</v>
      </c>
      <c r="F3376" t="s">
        <v>37</v>
      </c>
      <c r="G3376" t="s">
        <v>38</v>
      </c>
      <c r="H3376">
        <v>6</v>
      </c>
      <c r="I3376" t="s">
        <v>27949</v>
      </c>
      <c r="J3376" t="s">
        <v>3409</v>
      </c>
      <c r="K3376" t="s">
        <v>22704</v>
      </c>
      <c r="L3376" t="s">
        <v>19711</v>
      </c>
    </row>
    <row r="3377" spans="1:11" x14ac:dyDescent="0.35">
      <c r="A3377" t="s">
        <v>19384</v>
      </c>
      <c r="B3377">
        <v>98</v>
      </c>
      <c r="C3377">
        <v>3000000</v>
      </c>
      <c r="D3377">
        <v>3902679</v>
      </c>
      <c r="E3377" t="s">
        <v>27524</v>
      </c>
      <c r="F3377" t="s">
        <v>37</v>
      </c>
      <c r="G3377" t="s">
        <v>38</v>
      </c>
      <c r="H3377">
        <v>5.3</v>
      </c>
      <c r="I3377" t="s">
        <v>1266</v>
      </c>
      <c r="J3377" t="s">
        <v>6403</v>
      </c>
    </row>
    <row r="3378" spans="1:11" x14ac:dyDescent="0.35">
      <c r="A3378" t="s">
        <v>19389</v>
      </c>
      <c r="B3378">
        <v>95</v>
      </c>
      <c r="C3378">
        <v>3000000</v>
      </c>
      <c r="D3378">
        <v>3559990</v>
      </c>
      <c r="E3378" t="s">
        <v>27525</v>
      </c>
      <c r="F3378" t="s">
        <v>37</v>
      </c>
      <c r="G3378" t="s">
        <v>38</v>
      </c>
      <c r="H3378">
        <v>5.3</v>
      </c>
      <c r="I3378" t="s">
        <v>1671</v>
      </c>
      <c r="J3378" t="s">
        <v>27949</v>
      </c>
    </row>
    <row r="3379" spans="1:11" x14ac:dyDescent="0.35">
      <c r="A3379" t="s">
        <v>19399</v>
      </c>
      <c r="B3379">
        <v>104</v>
      </c>
      <c r="C3379">
        <v>4500000</v>
      </c>
      <c r="D3379">
        <v>3287435</v>
      </c>
      <c r="E3379" t="s">
        <v>27526</v>
      </c>
      <c r="F3379" t="s">
        <v>37</v>
      </c>
      <c r="G3379" t="s">
        <v>38</v>
      </c>
      <c r="H3379">
        <v>7.1</v>
      </c>
      <c r="I3379" t="s">
        <v>3409</v>
      </c>
    </row>
    <row r="3380" spans="1:11" x14ac:dyDescent="0.35">
      <c r="A3380" t="s">
        <v>19403</v>
      </c>
      <c r="B3380">
        <v>87</v>
      </c>
      <c r="C3380">
        <v>3500000</v>
      </c>
      <c r="D3380">
        <v>3071947</v>
      </c>
      <c r="E3380" t="s">
        <v>27527</v>
      </c>
      <c r="F3380" t="s">
        <v>37</v>
      </c>
      <c r="G3380" t="s">
        <v>38</v>
      </c>
      <c r="H3380">
        <v>5.4</v>
      </c>
      <c r="I3380" t="s">
        <v>1671</v>
      </c>
      <c r="J3380" t="s">
        <v>27949</v>
      </c>
      <c r="K3380" t="s">
        <v>10413</v>
      </c>
    </row>
    <row r="3381" spans="1:11" x14ac:dyDescent="0.35">
      <c r="A3381" t="s">
        <v>13503</v>
      </c>
      <c r="B3381">
        <v>108</v>
      </c>
      <c r="C3381">
        <v>3300000</v>
      </c>
      <c r="D3381">
        <v>2961991</v>
      </c>
      <c r="E3381" t="s">
        <v>27528</v>
      </c>
      <c r="F3381" t="s">
        <v>37</v>
      </c>
      <c r="G3381" t="s">
        <v>38</v>
      </c>
      <c r="H3381">
        <v>6.9</v>
      </c>
      <c r="I3381" t="s">
        <v>13307</v>
      </c>
      <c r="J3381" t="s">
        <v>3409</v>
      </c>
    </row>
    <row r="3382" spans="1:11" x14ac:dyDescent="0.35">
      <c r="A3382" t="s">
        <v>816</v>
      </c>
      <c r="B3382">
        <v>94</v>
      </c>
      <c r="C3382">
        <v>3000000</v>
      </c>
      <c r="D3382">
        <v>2912363</v>
      </c>
      <c r="E3382" t="s">
        <v>27529</v>
      </c>
      <c r="F3382" t="s">
        <v>19421</v>
      </c>
      <c r="G3382" t="s">
        <v>56</v>
      </c>
      <c r="H3382">
        <v>7.3</v>
      </c>
      <c r="I3382" t="s">
        <v>27949</v>
      </c>
      <c r="J3382" t="s">
        <v>3409</v>
      </c>
    </row>
    <row r="3383" spans="1:11" x14ac:dyDescent="0.35">
      <c r="A3383" t="s">
        <v>18296</v>
      </c>
      <c r="B3383">
        <v>134</v>
      </c>
      <c r="C3383">
        <v>3000000</v>
      </c>
      <c r="D3383">
        <v>3000000</v>
      </c>
      <c r="E3383" t="s">
        <v>27530</v>
      </c>
      <c r="F3383" t="s">
        <v>37</v>
      </c>
      <c r="G3383" t="s">
        <v>38</v>
      </c>
      <c r="H3383">
        <v>7.8</v>
      </c>
      <c r="I3383" t="s">
        <v>1671</v>
      </c>
      <c r="J3383" t="s">
        <v>3409</v>
      </c>
    </row>
    <row r="3384" spans="1:11" x14ac:dyDescent="0.35">
      <c r="A3384" t="s">
        <v>10130</v>
      </c>
      <c r="B3384">
        <v>89</v>
      </c>
      <c r="C3384">
        <v>3000000</v>
      </c>
      <c r="D3384">
        <v>2223990</v>
      </c>
      <c r="E3384" t="s">
        <v>27531</v>
      </c>
      <c r="F3384" t="s">
        <v>37</v>
      </c>
      <c r="G3384" t="s">
        <v>38</v>
      </c>
      <c r="H3384">
        <v>6.6</v>
      </c>
      <c r="I3384" t="s">
        <v>1671</v>
      </c>
      <c r="J3384" t="s">
        <v>67</v>
      </c>
    </row>
    <row r="3385" spans="1:11" x14ac:dyDescent="0.35">
      <c r="A3385" t="s">
        <v>7134</v>
      </c>
      <c r="B3385">
        <v>102</v>
      </c>
      <c r="C3385">
        <v>3000000</v>
      </c>
      <c r="D3385">
        <v>1821983</v>
      </c>
      <c r="E3385" t="s">
        <v>27532</v>
      </c>
      <c r="F3385" t="s">
        <v>37</v>
      </c>
      <c r="G3385" t="s">
        <v>38</v>
      </c>
      <c r="H3385">
        <v>5.4</v>
      </c>
      <c r="I3385" t="s">
        <v>1671</v>
      </c>
      <c r="J3385" t="s">
        <v>3409</v>
      </c>
      <c r="K3385" t="s">
        <v>6403</v>
      </c>
    </row>
    <row r="3386" spans="1:11" x14ac:dyDescent="0.35">
      <c r="A3386" t="s">
        <v>14340</v>
      </c>
      <c r="B3386">
        <v>120</v>
      </c>
      <c r="C3386">
        <v>3000000</v>
      </c>
      <c r="D3386">
        <v>2181290</v>
      </c>
      <c r="E3386" t="s">
        <v>27533</v>
      </c>
      <c r="F3386" t="s">
        <v>12700</v>
      </c>
      <c r="G3386" t="s">
        <v>5694</v>
      </c>
      <c r="H3386">
        <v>8.4</v>
      </c>
      <c r="I3386" t="s">
        <v>3409</v>
      </c>
      <c r="J3386" t="s">
        <v>27947</v>
      </c>
      <c r="K3386" t="s">
        <v>10413</v>
      </c>
    </row>
    <row r="3387" spans="1:11" x14ac:dyDescent="0.35">
      <c r="A3387" t="s">
        <v>19438</v>
      </c>
      <c r="B3387">
        <v>110</v>
      </c>
      <c r="C3387">
        <v>3500000</v>
      </c>
      <c r="D3387">
        <v>2848578</v>
      </c>
      <c r="E3387" t="s">
        <v>27534</v>
      </c>
      <c r="F3387" t="s">
        <v>37</v>
      </c>
      <c r="G3387" t="s">
        <v>38</v>
      </c>
      <c r="H3387">
        <v>6.3</v>
      </c>
      <c r="I3387" t="s">
        <v>3409</v>
      </c>
      <c r="J3387" t="s">
        <v>18089</v>
      </c>
    </row>
    <row r="3388" spans="1:11" x14ac:dyDescent="0.35">
      <c r="A3388" t="s">
        <v>19445</v>
      </c>
      <c r="B3388">
        <v>86</v>
      </c>
      <c r="C3388">
        <v>3000000</v>
      </c>
      <c r="D3388">
        <v>703002</v>
      </c>
      <c r="E3388" t="s">
        <v>27535</v>
      </c>
      <c r="F3388" t="s">
        <v>37</v>
      </c>
      <c r="G3388" t="s">
        <v>268</v>
      </c>
      <c r="H3388">
        <v>6.1</v>
      </c>
      <c r="I3388" t="s">
        <v>1325</v>
      </c>
      <c r="J3388" t="s">
        <v>1671</v>
      </c>
      <c r="K3388" t="s">
        <v>10413</v>
      </c>
    </row>
    <row r="3389" spans="1:11" x14ac:dyDescent="0.35">
      <c r="A3389" t="s">
        <v>19451</v>
      </c>
      <c r="B3389">
        <v>101</v>
      </c>
      <c r="C3389">
        <v>3000000</v>
      </c>
      <c r="D3389">
        <v>3105269</v>
      </c>
      <c r="E3389" t="s">
        <v>27536</v>
      </c>
      <c r="F3389" t="s">
        <v>37</v>
      </c>
      <c r="G3389" t="s">
        <v>2913</v>
      </c>
      <c r="H3389">
        <v>5</v>
      </c>
      <c r="I3389" t="s">
        <v>1325</v>
      </c>
      <c r="J3389" t="s">
        <v>1671</v>
      </c>
    </row>
    <row r="3390" spans="1:11" x14ac:dyDescent="0.35">
      <c r="A3390" t="s">
        <v>19459</v>
      </c>
      <c r="B3390">
        <v>87</v>
      </c>
      <c r="C3390">
        <v>3000000</v>
      </c>
      <c r="D3390">
        <v>252726</v>
      </c>
      <c r="E3390" t="s">
        <v>27537</v>
      </c>
      <c r="F3390" t="s">
        <v>37</v>
      </c>
      <c r="G3390" t="s">
        <v>38</v>
      </c>
      <c r="H3390">
        <v>7.2</v>
      </c>
      <c r="I3390" t="s">
        <v>3409</v>
      </c>
      <c r="J3390" t="s">
        <v>18089</v>
      </c>
      <c r="K3390" t="s">
        <v>15011</v>
      </c>
    </row>
    <row r="3391" spans="1:11" x14ac:dyDescent="0.35">
      <c r="A3391" t="s">
        <v>19477</v>
      </c>
      <c r="B3391">
        <v>87</v>
      </c>
      <c r="C3391">
        <v>3000000</v>
      </c>
      <c r="D3391">
        <v>418268</v>
      </c>
      <c r="E3391" t="s">
        <v>27538</v>
      </c>
      <c r="F3391" t="s">
        <v>37</v>
      </c>
      <c r="G3391" t="s">
        <v>38</v>
      </c>
      <c r="H3391">
        <v>5.3</v>
      </c>
      <c r="I3391" t="s">
        <v>1671</v>
      </c>
      <c r="J3391" t="s">
        <v>19711</v>
      </c>
    </row>
    <row r="3392" spans="1:11" x14ac:dyDescent="0.35">
      <c r="A3392" t="s">
        <v>1504</v>
      </c>
      <c r="B3392">
        <v>93</v>
      </c>
      <c r="C3392">
        <v>3000000</v>
      </c>
      <c r="D3392">
        <v>200803</v>
      </c>
      <c r="E3392" t="s">
        <v>27539</v>
      </c>
      <c r="F3392" t="s">
        <v>37</v>
      </c>
      <c r="G3392" t="s">
        <v>38</v>
      </c>
      <c r="H3392">
        <v>5.3</v>
      </c>
      <c r="I3392" t="s">
        <v>1671</v>
      </c>
    </row>
    <row r="3393" spans="1:12" x14ac:dyDescent="0.35">
      <c r="A3393" t="s">
        <v>14383</v>
      </c>
      <c r="B3393">
        <v>98</v>
      </c>
      <c r="C3393">
        <v>2700000</v>
      </c>
      <c r="D3393">
        <v>95016</v>
      </c>
      <c r="E3393" t="s">
        <v>27540</v>
      </c>
      <c r="F3393" t="s">
        <v>8731</v>
      </c>
      <c r="G3393" t="s">
        <v>767</v>
      </c>
      <c r="H3393">
        <v>7.4</v>
      </c>
      <c r="I3393" t="s">
        <v>1671</v>
      </c>
      <c r="J3393" t="s">
        <v>3409</v>
      </c>
      <c r="K3393" t="s">
        <v>19711</v>
      </c>
      <c r="L3393" t="s">
        <v>27948</v>
      </c>
    </row>
    <row r="3394" spans="1:12" x14ac:dyDescent="0.35">
      <c r="A3394" t="s">
        <v>19507</v>
      </c>
      <c r="B3394">
        <v>100</v>
      </c>
      <c r="C3394">
        <v>3000000</v>
      </c>
      <c r="D3394">
        <v>73678</v>
      </c>
      <c r="E3394" t="s">
        <v>27541</v>
      </c>
      <c r="F3394" t="s">
        <v>37</v>
      </c>
      <c r="G3394" t="s">
        <v>38</v>
      </c>
      <c r="H3394">
        <v>5.9</v>
      </c>
      <c r="I3394" t="s">
        <v>3409</v>
      </c>
      <c r="J3394" t="s">
        <v>22704</v>
      </c>
      <c r="K3394" t="s">
        <v>25958</v>
      </c>
    </row>
    <row r="3395" spans="1:12" x14ac:dyDescent="0.35">
      <c r="A3395" t="s">
        <v>19511</v>
      </c>
      <c r="B3395">
        <v>88</v>
      </c>
      <c r="C3395">
        <v>5000000</v>
      </c>
      <c r="D3395">
        <v>143000</v>
      </c>
      <c r="E3395" t="s">
        <v>27542</v>
      </c>
      <c r="F3395" t="s">
        <v>37</v>
      </c>
      <c r="G3395" t="s">
        <v>38</v>
      </c>
      <c r="H3395">
        <v>4.0999999999999996</v>
      </c>
      <c r="I3395" t="s">
        <v>6403</v>
      </c>
      <c r="J3395" t="s">
        <v>10413</v>
      </c>
    </row>
    <row r="3396" spans="1:12" x14ac:dyDescent="0.35">
      <c r="A3396" t="s">
        <v>1770</v>
      </c>
      <c r="B3396">
        <v>97</v>
      </c>
      <c r="C3396">
        <v>3000000</v>
      </c>
      <c r="D3396">
        <v>39852</v>
      </c>
      <c r="E3396" t="s">
        <v>27543</v>
      </c>
      <c r="F3396" t="s">
        <v>37</v>
      </c>
      <c r="G3396" t="s">
        <v>38</v>
      </c>
      <c r="H3396">
        <v>6.7</v>
      </c>
      <c r="I3396" t="s">
        <v>1671</v>
      </c>
      <c r="J3396" t="s">
        <v>3409</v>
      </c>
    </row>
    <row r="3397" spans="1:12" x14ac:dyDescent="0.35">
      <c r="A3397" t="s">
        <v>12115</v>
      </c>
      <c r="B3397">
        <v>122</v>
      </c>
      <c r="C3397">
        <v>3000000</v>
      </c>
      <c r="D3397">
        <v>22000</v>
      </c>
      <c r="E3397" t="s">
        <v>27544</v>
      </c>
      <c r="F3397" t="s">
        <v>37</v>
      </c>
      <c r="G3397" t="s">
        <v>767</v>
      </c>
      <c r="H3397">
        <v>5.8</v>
      </c>
      <c r="I3397" t="s">
        <v>3409</v>
      </c>
      <c r="J3397" t="s">
        <v>12332</v>
      </c>
      <c r="K3397" t="s">
        <v>10413</v>
      </c>
    </row>
    <row r="3398" spans="1:12" x14ac:dyDescent="0.35">
      <c r="A3398" t="s">
        <v>19545</v>
      </c>
      <c r="B3398">
        <v>96</v>
      </c>
      <c r="C3398">
        <v>3000000</v>
      </c>
      <c r="D3398">
        <v>5005</v>
      </c>
      <c r="E3398" t="s">
        <v>27545</v>
      </c>
      <c r="F3398" t="s">
        <v>37</v>
      </c>
      <c r="G3398" t="s">
        <v>38</v>
      </c>
      <c r="H3398">
        <v>5.9</v>
      </c>
      <c r="I3398" t="s">
        <v>3409</v>
      </c>
    </row>
    <row r="3399" spans="1:12" x14ac:dyDescent="0.35">
      <c r="A3399" t="s">
        <v>4382</v>
      </c>
      <c r="B3399">
        <v>113</v>
      </c>
      <c r="C3399">
        <v>2900000</v>
      </c>
      <c r="D3399">
        <v>5595428</v>
      </c>
      <c r="E3399" t="s">
        <v>27546</v>
      </c>
      <c r="F3399" t="s">
        <v>14503</v>
      </c>
      <c r="G3399" t="s">
        <v>16841</v>
      </c>
      <c r="H3399">
        <v>8</v>
      </c>
      <c r="I3399" t="s">
        <v>3409</v>
      </c>
    </row>
    <row r="3400" spans="1:12" x14ac:dyDescent="0.35">
      <c r="A3400" t="s">
        <v>19628</v>
      </c>
      <c r="B3400">
        <v>105</v>
      </c>
      <c r="C3400">
        <v>1500000</v>
      </c>
      <c r="D3400">
        <v>3123749</v>
      </c>
      <c r="E3400" t="s">
        <v>27547</v>
      </c>
      <c r="F3400" t="s">
        <v>37</v>
      </c>
      <c r="G3400" t="s">
        <v>38</v>
      </c>
      <c r="H3400">
        <v>6.5</v>
      </c>
      <c r="I3400" t="s">
        <v>1671</v>
      </c>
      <c r="J3400" t="s">
        <v>19711</v>
      </c>
    </row>
    <row r="3401" spans="1:12" x14ac:dyDescent="0.35">
      <c r="A3401" t="s">
        <v>19638</v>
      </c>
      <c r="B3401">
        <v>93</v>
      </c>
      <c r="C3401">
        <v>3000000</v>
      </c>
      <c r="D3401">
        <v>100675</v>
      </c>
      <c r="E3401" t="s">
        <v>27548</v>
      </c>
      <c r="F3401" t="s">
        <v>37</v>
      </c>
      <c r="G3401" t="s">
        <v>38</v>
      </c>
      <c r="H3401">
        <v>6.4</v>
      </c>
      <c r="I3401" t="s">
        <v>67</v>
      </c>
    </row>
    <row r="3402" spans="1:12" x14ac:dyDescent="0.35">
      <c r="A3402" t="s">
        <v>7480</v>
      </c>
      <c r="B3402">
        <v>89</v>
      </c>
      <c r="C3402">
        <v>2200000</v>
      </c>
      <c r="D3402">
        <v>3645438</v>
      </c>
      <c r="E3402" t="s">
        <v>27549</v>
      </c>
      <c r="F3402" t="s">
        <v>1464</v>
      </c>
      <c r="G3402" t="s">
        <v>1465</v>
      </c>
      <c r="H3402">
        <v>6.8</v>
      </c>
      <c r="I3402" t="s">
        <v>6403</v>
      </c>
    </row>
    <row r="3403" spans="1:12" x14ac:dyDescent="0.35">
      <c r="A3403" t="s">
        <v>13078</v>
      </c>
      <c r="B3403">
        <v>116</v>
      </c>
      <c r="C3403">
        <v>8000000</v>
      </c>
      <c r="D3403">
        <v>22201636</v>
      </c>
      <c r="E3403" t="s">
        <v>27550</v>
      </c>
      <c r="F3403" t="s">
        <v>37</v>
      </c>
      <c r="G3403" t="s">
        <v>38</v>
      </c>
      <c r="H3403">
        <v>7.4</v>
      </c>
      <c r="I3403" t="s">
        <v>27949</v>
      </c>
      <c r="J3403" t="s">
        <v>3409</v>
      </c>
      <c r="K3403" t="s">
        <v>17378</v>
      </c>
    </row>
    <row r="3404" spans="1:12" x14ac:dyDescent="0.35">
      <c r="A3404" t="s">
        <v>18467</v>
      </c>
      <c r="B3404">
        <v>120</v>
      </c>
      <c r="C3404">
        <v>2883848</v>
      </c>
      <c r="D3404">
        <v>25000000</v>
      </c>
      <c r="E3404" t="s">
        <v>27551</v>
      </c>
      <c r="F3404" t="s">
        <v>37</v>
      </c>
      <c r="G3404" t="s">
        <v>38</v>
      </c>
      <c r="H3404">
        <v>8.3000000000000007</v>
      </c>
      <c r="I3404" t="s">
        <v>1671</v>
      </c>
      <c r="J3404" t="s">
        <v>17378</v>
      </c>
      <c r="K3404" t="s">
        <v>19711</v>
      </c>
    </row>
    <row r="3405" spans="1:12" x14ac:dyDescent="0.35">
      <c r="A3405" t="s">
        <v>19673</v>
      </c>
      <c r="B3405">
        <v>88</v>
      </c>
      <c r="C3405">
        <v>2800000</v>
      </c>
      <c r="D3405">
        <v>19170001</v>
      </c>
      <c r="E3405" t="s">
        <v>27552</v>
      </c>
      <c r="F3405" t="s">
        <v>37</v>
      </c>
      <c r="G3405" t="s">
        <v>38</v>
      </c>
      <c r="H3405">
        <v>5.3</v>
      </c>
      <c r="I3405" t="s">
        <v>6403</v>
      </c>
    </row>
    <row r="3406" spans="1:12" x14ac:dyDescent="0.35">
      <c r="A3406" t="s">
        <v>18791</v>
      </c>
      <c r="B3406">
        <v>102</v>
      </c>
      <c r="C3406">
        <v>2800000</v>
      </c>
      <c r="D3406">
        <v>22202612</v>
      </c>
      <c r="E3406" t="s">
        <v>27553</v>
      </c>
      <c r="F3406" t="s">
        <v>37</v>
      </c>
      <c r="G3406" t="s">
        <v>38</v>
      </c>
      <c r="H3406">
        <v>8.1</v>
      </c>
      <c r="I3406" t="s">
        <v>953</v>
      </c>
      <c r="J3406" t="s">
        <v>18089</v>
      </c>
      <c r="K3406" t="s">
        <v>1266</v>
      </c>
      <c r="L3406" t="s">
        <v>17378</v>
      </c>
    </row>
    <row r="3407" spans="1:12" x14ac:dyDescent="0.35">
      <c r="A3407" t="s">
        <v>10325</v>
      </c>
      <c r="B3407">
        <v>106</v>
      </c>
      <c r="C3407">
        <v>2800000</v>
      </c>
      <c r="D3407">
        <v>86300000</v>
      </c>
      <c r="E3407" t="s">
        <v>27554</v>
      </c>
      <c r="F3407" t="s">
        <v>37</v>
      </c>
      <c r="G3407" t="s">
        <v>38</v>
      </c>
      <c r="H3407">
        <v>8</v>
      </c>
      <c r="I3407" t="s">
        <v>1671</v>
      </c>
    </row>
    <row r="3408" spans="1:12" x14ac:dyDescent="0.35">
      <c r="A3408" t="s">
        <v>2495</v>
      </c>
      <c r="B3408">
        <v>95</v>
      </c>
      <c r="C3408">
        <v>2000000</v>
      </c>
      <c r="D3408">
        <v>952620</v>
      </c>
      <c r="E3408" t="s">
        <v>27555</v>
      </c>
      <c r="F3408" t="s">
        <v>37</v>
      </c>
      <c r="G3408" t="s">
        <v>38</v>
      </c>
      <c r="H3408">
        <v>5.7</v>
      </c>
      <c r="I3408" t="s">
        <v>6403</v>
      </c>
    </row>
    <row r="3409" spans="1:12" x14ac:dyDescent="0.35">
      <c r="A3409" t="s">
        <v>19697</v>
      </c>
      <c r="B3409">
        <v>113</v>
      </c>
      <c r="C3409">
        <v>2700000</v>
      </c>
      <c r="D3409">
        <v>9054736</v>
      </c>
      <c r="E3409" t="s">
        <v>27556</v>
      </c>
      <c r="F3409" t="s">
        <v>37</v>
      </c>
      <c r="G3409" t="s">
        <v>38</v>
      </c>
      <c r="H3409">
        <v>7.1</v>
      </c>
      <c r="I3409" t="s">
        <v>3409</v>
      </c>
    </row>
    <row r="3410" spans="1:12" x14ac:dyDescent="0.35">
      <c r="A3410" t="s">
        <v>10325</v>
      </c>
      <c r="B3410">
        <v>93</v>
      </c>
      <c r="C3410">
        <v>2600000</v>
      </c>
      <c r="D3410">
        <v>119500000</v>
      </c>
      <c r="E3410" t="s">
        <v>27557</v>
      </c>
      <c r="F3410" t="s">
        <v>37</v>
      </c>
      <c r="G3410" t="s">
        <v>38</v>
      </c>
      <c r="H3410">
        <v>7.8</v>
      </c>
      <c r="I3410" t="s">
        <v>1671</v>
      </c>
      <c r="J3410" t="s">
        <v>15011</v>
      </c>
    </row>
    <row r="3411" spans="1:12" x14ac:dyDescent="0.35">
      <c r="A3411" t="s">
        <v>14965</v>
      </c>
      <c r="B3411">
        <v>97</v>
      </c>
      <c r="C3411">
        <v>1800000</v>
      </c>
      <c r="D3411">
        <v>32600000</v>
      </c>
      <c r="E3411" t="s">
        <v>27558</v>
      </c>
      <c r="F3411" t="s">
        <v>37</v>
      </c>
      <c r="G3411" t="s">
        <v>38</v>
      </c>
      <c r="H3411">
        <v>5.9</v>
      </c>
      <c r="I3411" t="s">
        <v>6403</v>
      </c>
      <c r="J3411" t="s">
        <v>10413</v>
      </c>
    </row>
    <row r="3412" spans="1:12" x14ac:dyDescent="0.35">
      <c r="A3412" t="s">
        <v>12560</v>
      </c>
      <c r="B3412">
        <v>140</v>
      </c>
      <c r="C3412">
        <v>2600000</v>
      </c>
      <c r="D3412">
        <v>3130592</v>
      </c>
      <c r="E3412" t="s">
        <v>27559</v>
      </c>
      <c r="F3412" t="s">
        <v>37</v>
      </c>
      <c r="G3412" t="s">
        <v>56</v>
      </c>
      <c r="H3412">
        <v>7.8</v>
      </c>
      <c r="I3412" t="s">
        <v>3409</v>
      </c>
      <c r="J3412" t="s">
        <v>19711</v>
      </c>
    </row>
    <row r="3413" spans="1:12" x14ac:dyDescent="0.35">
      <c r="A3413" t="s">
        <v>19760</v>
      </c>
      <c r="B3413">
        <v>86</v>
      </c>
      <c r="C3413">
        <v>2800000</v>
      </c>
      <c r="D3413">
        <v>475000</v>
      </c>
      <c r="E3413" t="s">
        <v>27560</v>
      </c>
      <c r="F3413" t="s">
        <v>37</v>
      </c>
      <c r="G3413" t="s">
        <v>38</v>
      </c>
      <c r="H3413">
        <v>6</v>
      </c>
      <c r="I3413" t="s">
        <v>1671</v>
      </c>
      <c r="J3413" t="s">
        <v>27948</v>
      </c>
    </row>
    <row r="3414" spans="1:12" x14ac:dyDescent="0.35">
      <c r="A3414" t="s">
        <v>19773</v>
      </c>
      <c r="B3414">
        <v>66</v>
      </c>
      <c r="C3414">
        <v>2600000</v>
      </c>
      <c r="D3414">
        <v>38108</v>
      </c>
      <c r="E3414" t="s">
        <v>27561</v>
      </c>
      <c r="F3414" t="s">
        <v>2778</v>
      </c>
      <c r="G3414" t="s">
        <v>3571</v>
      </c>
      <c r="H3414">
        <v>7.2</v>
      </c>
      <c r="I3414" t="s">
        <v>6403</v>
      </c>
      <c r="J3414" t="s">
        <v>27947</v>
      </c>
      <c r="K3414" t="s">
        <v>12332</v>
      </c>
      <c r="L3414" t="s">
        <v>10413</v>
      </c>
    </row>
    <row r="3415" spans="1:12" x14ac:dyDescent="0.35">
      <c r="A3415" t="s">
        <v>17782</v>
      </c>
      <c r="B3415">
        <v>86</v>
      </c>
      <c r="C3415">
        <v>2500000</v>
      </c>
      <c r="D3415">
        <v>40041683</v>
      </c>
      <c r="E3415" t="s">
        <v>27562</v>
      </c>
      <c r="F3415" t="s">
        <v>37</v>
      </c>
      <c r="G3415" t="s">
        <v>38</v>
      </c>
      <c r="H3415">
        <v>5.0999999999999996</v>
      </c>
      <c r="I3415" t="s">
        <v>1671</v>
      </c>
      <c r="J3415" t="s">
        <v>1266</v>
      </c>
    </row>
    <row r="3416" spans="1:12" x14ac:dyDescent="0.35">
      <c r="A3416" t="s">
        <v>19802</v>
      </c>
      <c r="B3416">
        <v>87</v>
      </c>
      <c r="C3416">
        <v>2500000</v>
      </c>
      <c r="D3416">
        <v>33349949</v>
      </c>
      <c r="E3416" t="s">
        <v>27563</v>
      </c>
      <c r="F3416" t="s">
        <v>37</v>
      </c>
      <c r="G3416" t="s">
        <v>38</v>
      </c>
      <c r="H3416">
        <v>5.0999999999999996</v>
      </c>
      <c r="I3416" t="s">
        <v>67</v>
      </c>
    </row>
    <row r="3417" spans="1:12" x14ac:dyDescent="0.35">
      <c r="A3417" t="s">
        <v>322</v>
      </c>
      <c r="B3417">
        <v>149</v>
      </c>
      <c r="C3417">
        <v>26000000</v>
      </c>
      <c r="D3417">
        <v>25809813</v>
      </c>
      <c r="E3417" t="s">
        <v>27564</v>
      </c>
      <c r="F3417" t="s">
        <v>37</v>
      </c>
      <c r="G3417" t="s">
        <v>38</v>
      </c>
      <c r="H3417">
        <v>6.9</v>
      </c>
      <c r="I3417" t="s">
        <v>1671</v>
      </c>
      <c r="J3417" t="s">
        <v>3409</v>
      </c>
      <c r="K3417" t="s">
        <v>17378</v>
      </c>
    </row>
    <row r="3418" spans="1:12" x14ac:dyDescent="0.35">
      <c r="A3418" t="s">
        <v>19811</v>
      </c>
      <c r="B3418">
        <v>98</v>
      </c>
      <c r="C3418">
        <v>2500000</v>
      </c>
      <c r="D3418">
        <v>14400000</v>
      </c>
      <c r="E3418" t="s">
        <v>27565</v>
      </c>
      <c r="F3418" t="s">
        <v>37</v>
      </c>
      <c r="G3418" t="s">
        <v>38</v>
      </c>
      <c r="H3418">
        <v>4.5999999999999996</v>
      </c>
      <c r="I3418" t="s">
        <v>6403</v>
      </c>
      <c r="J3418" t="s">
        <v>27947</v>
      </c>
      <c r="K3418" t="s">
        <v>12332</v>
      </c>
    </row>
    <row r="3419" spans="1:12" x14ac:dyDescent="0.35">
      <c r="A3419" t="s">
        <v>19826</v>
      </c>
      <c r="B3419">
        <v>75</v>
      </c>
      <c r="C3419">
        <v>2500000</v>
      </c>
      <c r="D3419">
        <v>32230907</v>
      </c>
      <c r="E3419" t="s">
        <v>27566</v>
      </c>
      <c r="F3419" t="s">
        <v>37</v>
      </c>
      <c r="G3419" t="s">
        <v>38</v>
      </c>
      <c r="H3419">
        <v>6.7</v>
      </c>
      <c r="I3419" t="s">
        <v>1671</v>
      </c>
      <c r="J3419" t="s">
        <v>67</v>
      </c>
    </row>
    <row r="3420" spans="1:12" x14ac:dyDescent="0.35">
      <c r="A3420" t="s">
        <v>6051</v>
      </c>
      <c r="B3420">
        <v>104</v>
      </c>
      <c r="C3420">
        <v>2500000</v>
      </c>
      <c r="D3420">
        <v>6401336</v>
      </c>
      <c r="E3420" t="s">
        <v>27567</v>
      </c>
      <c r="F3420" t="s">
        <v>37</v>
      </c>
      <c r="G3420" t="s">
        <v>38</v>
      </c>
      <c r="H3420">
        <v>7.1</v>
      </c>
      <c r="I3420" t="s">
        <v>3409</v>
      </c>
    </row>
    <row r="3421" spans="1:12" x14ac:dyDescent="0.35">
      <c r="A3421" t="s">
        <v>17150</v>
      </c>
      <c r="B3421">
        <v>102</v>
      </c>
      <c r="C3421">
        <v>2500000</v>
      </c>
      <c r="D3421">
        <v>26781723</v>
      </c>
      <c r="E3421" t="s">
        <v>27568</v>
      </c>
      <c r="F3421" t="s">
        <v>37</v>
      </c>
      <c r="G3421" t="s">
        <v>38</v>
      </c>
      <c r="H3421">
        <v>7.6</v>
      </c>
      <c r="I3421" t="s">
        <v>1671</v>
      </c>
      <c r="J3421" t="s">
        <v>3409</v>
      </c>
      <c r="K3421" t="s">
        <v>19711</v>
      </c>
    </row>
    <row r="3422" spans="1:12" x14ac:dyDescent="0.35">
      <c r="A3422" t="s">
        <v>9162</v>
      </c>
      <c r="B3422">
        <v>105</v>
      </c>
      <c r="C3422">
        <v>2500000</v>
      </c>
      <c r="D3422">
        <v>5400000</v>
      </c>
      <c r="E3422" t="s">
        <v>27569</v>
      </c>
      <c r="F3422" t="s">
        <v>37</v>
      </c>
      <c r="G3422" t="s">
        <v>38</v>
      </c>
      <c r="H3422">
        <v>8.1</v>
      </c>
      <c r="I3422" t="s">
        <v>3409</v>
      </c>
      <c r="J3422" t="s">
        <v>19711</v>
      </c>
    </row>
    <row r="3423" spans="1:12" x14ac:dyDescent="0.35">
      <c r="A3423" t="s">
        <v>19854</v>
      </c>
      <c r="B3423">
        <v>107</v>
      </c>
      <c r="C3423">
        <v>2500000</v>
      </c>
      <c r="D3423">
        <v>1282084</v>
      </c>
      <c r="E3423" t="s">
        <v>27570</v>
      </c>
      <c r="F3423" t="s">
        <v>37</v>
      </c>
      <c r="G3423" t="s">
        <v>38</v>
      </c>
      <c r="H3423">
        <v>7</v>
      </c>
      <c r="I3423" t="s">
        <v>3409</v>
      </c>
    </row>
    <row r="3424" spans="1:12" x14ac:dyDescent="0.35">
      <c r="A3424" t="s">
        <v>14184</v>
      </c>
      <c r="B3424">
        <v>89</v>
      </c>
      <c r="C3424">
        <v>2500000</v>
      </c>
      <c r="D3424">
        <v>3325638</v>
      </c>
      <c r="E3424" t="s">
        <v>27571</v>
      </c>
      <c r="F3424" t="s">
        <v>37</v>
      </c>
      <c r="G3424" t="s">
        <v>38</v>
      </c>
      <c r="H3424">
        <v>7.1</v>
      </c>
      <c r="I3424" t="s">
        <v>1671</v>
      </c>
      <c r="J3424" t="s">
        <v>27949</v>
      </c>
      <c r="K3424" t="s">
        <v>3409</v>
      </c>
      <c r="L3424" t="s">
        <v>12332</v>
      </c>
    </row>
    <row r="3425" spans="1:13" x14ac:dyDescent="0.35">
      <c r="A3425" t="s">
        <v>19876</v>
      </c>
      <c r="B3425">
        <v>106</v>
      </c>
      <c r="C3425">
        <v>2000000</v>
      </c>
      <c r="D3425">
        <v>395592</v>
      </c>
      <c r="E3425" t="s">
        <v>27572</v>
      </c>
      <c r="F3425" t="s">
        <v>37</v>
      </c>
      <c r="G3425" t="s">
        <v>3571</v>
      </c>
      <c r="H3425">
        <v>7.6</v>
      </c>
      <c r="I3425" t="s">
        <v>3409</v>
      </c>
      <c r="J3425" t="s">
        <v>19711</v>
      </c>
    </row>
    <row r="3426" spans="1:13" x14ac:dyDescent="0.35">
      <c r="A3426" t="s">
        <v>19881</v>
      </c>
      <c r="B3426">
        <v>95</v>
      </c>
      <c r="C3426">
        <v>2500000</v>
      </c>
      <c r="D3426">
        <v>6851969</v>
      </c>
      <c r="E3426" t="s">
        <v>27573</v>
      </c>
      <c r="F3426" t="s">
        <v>37</v>
      </c>
      <c r="G3426" t="s">
        <v>38</v>
      </c>
      <c r="H3426">
        <v>7.1</v>
      </c>
      <c r="I3426" t="s">
        <v>1671</v>
      </c>
      <c r="J3426" t="s">
        <v>3409</v>
      </c>
      <c r="K3426" t="s">
        <v>19711</v>
      </c>
    </row>
    <row r="3427" spans="1:13" x14ac:dyDescent="0.35">
      <c r="A3427" t="s">
        <v>17874</v>
      </c>
      <c r="B3427">
        <v>34</v>
      </c>
      <c r="C3427">
        <v>34000</v>
      </c>
      <c r="D3427">
        <v>333658</v>
      </c>
      <c r="E3427" t="s">
        <v>27574</v>
      </c>
      <c r="F3427" t="s">
        <v>37</v>
      </c>
      <c r="G3427" t="s">
        <v>38</v>
      </c>
      <c r="H3427">
        <v>7.1</v>
      </c>
      <c r="I3427" t="s">
        <v>1671</v>
      </c>
      <c r="J3427" t="s">
        <v>18089</v>
      </c>
      <c r="K3427" t="s">
        <v>17378</v>
      </c>
      <c r="L3427" t="s">
        <v>19711</v>
      </c>
      <c r="M3427" t="s">
        <v>27950</v>
      </c>
    </row>
    <row r="3428" spans="1:13" x14ac:dyDescent="0.35">
      <c r="A3428" t="s">
        <v>3722</v>
      </c>
      <c r="B3428">
        <v>101</v>
      </c>
      <c r="C3428">
        <v>2500000</v>
      </c>
      <c r="D3428">
        <v>12995673</v>
      </c>
      <c r="E3428" t="s">
        <v>27575</v>
      </c>
      <c r="F3428" t="s">
        <v>37</v>
      </c>
      <c r="G3428" t="s">
        <v>38</v>
      </c>
      <c r="H3428">
        <v>7.7</v>
      </c>
      <c r="I3428" t="s">
        <v>1671</v>
      </c>
      <c r="J3428" t="s">
        <v>67</v>
      </c>
      <c r="K3428" t="s">
        <v>25958</v>
      </c>
    </row>
    <row r="3429" spans="1:13" x14ac:dyDescent="0.35">
      <c r="A3429" t="s">
        <v>19898</v>
      </c>
      <c r="B3429">
        <v>112</v>
      </c>
      <c r="C3429">
        <v>2500000</v>
      </c>
      <c r="D3429">
        <v>173783</v>
      </c>
      <c r="E3429" t="s">
        <v>27576</v>
      </c>
      <c r="F3429" t="s">
        <v>37</v>
      </c>
      <c r="G3429" t="s">
        <v>38</v>
      </c>
      <c r="H3429">
        <v>7.6</v>
      </c>
      <c r="I3429" t="s">
        <v>67</v>
      </c>
    </row>
    <row r="3430" spans="1:13" x14ac:dyDescent="0.35">
      <c r="A3430" t="s">
        <v>19904</v>
      </c>
      <c r="B3430">
        <v>100</v>
      </c>
      <c r="C3430">
        <v>2500000</v>
      </c>
      <c r="D3430">
        <v>118666</v>
      </c>
      <c r="E3430" t="s">
        <v>27577</v>
      </c>
      <c r="F3430" t="s">
        <v>37</v>
      </c>
      <c r="G3430" t="s">
        <v>38</v>
      </c>
      <c r="H3430">
        <v>6.6</v>
      </c>
      <c r="I3430" t="s">
        <v>3409</v>
      </c>
    </row>
    <row r="3431" spans="1:13" x14ac:dyDescent="0.35">
      <c r="A3431" t="s">
        <v>19907</v>
      </c>
      <c r="B3431">
        <v>100</v>
      </c>
      <c r="C3431">
        <v>2500000</v>
      </c>
      <c r="D3431">
        <v>71904</v>
      </c>
      <c r="E3431" t="s">
        <v>27578</v>
      </c>
      <c r="F3431" t="s">
        <v>37</v>
      </c>
      <c r="G3431" t="s">
        <v>38</v>
      </c>
      <c r="H3431">
        <v>5.7</v>
      </c>
      <c r="I3431" t="s">
        <v>1671</v>
      </c>
      <c r="J3431" t="s">
        <v>3409</v>
      </c>
      <c r="K3431" t="s">
        <v>18089</v>
      </c>
    </row>
    <row r="3432" spans="1:13" x14ac:dyDescent="0.35">
      <c r="A3432" t="s">
        <v>19911</v>
      </c>
      <c r="B3432">
        <v>80</v>
      </c>
      <c r="C3432">
        <v>2500000</v>
      </c>
      <c r="D3432">
        <v>99851</v>
      </c>
      <c r="E3432" t="s">
        <v>27579</v>
      </c>
      <c r="F3432" t="s">
        <v>37</v>
      </c>
      <c r="G3432" t="s">
        <v>38</v>
      </c>
      <c r="H3432">
        <v>7.1</v>
      </c>
      <c r="I3432" t="s">
        <v>67</v>
      </c>
    </row>
    <row r="3433" spans="1:13" x14ac:dyDescent="0.35">
      <c r="A3433" t="s">
        <v>19918</v>
      </c>
      <c r="B3433">
        <v>106</v>
      </c>
      <c r="C3433">
        <v>14000000</v>
      </c>
      <c r="D3433">
        <v>115504</v>
      </c>
      <c r="E3433" t="s">
        <v>27580</v>
      </c>
      <c r="F3433" t="s">
        <v>37</v>
      </c>
      <c r="G3433" t="s">
        <v>56</v>
      </c>
      <c r="H3433">
        <v>6.2</v>
      </c>
      <c r="I3433" t="s">
        <v>1671</v>
      </c>
      <c r="J3433" t="s">
        <v>3409</v>
      </c>
      <c r="K3433" t="s">
        <v>19711</v>
      </c>
    </row>
    <row r="3434" spans="1:13" x14ac:dyDescent="0.35">
      <c r="A3434" t="s">
        <v>13271</v>
      </c>
      <c r="B3434">
        <v>103</v>
      </c>
      <c r="C3434">
        <v>8400000</v>
      </c>
      <c r="D3434">
        <v>5725</v>
      </c>
      <c r="E3434" t="s">
        <v>27581</v>
      </c>
      <c r="F3434" t="s">
        <v>8731</v>
      </c>
      <c r="G3434" t="s">
        <v>767</v>
      </c>
      <c r="H3434">
        <v>6.1</v>
      </c>
      <c r="I3434" t="s">
        <v>6403</v>
      </c>
      <c r="J3434" t="s">
        <v>10413</v>
      </c>
    </row>
    <row r="3435" spans="1:13" x14ac:dyDescent="0.35">
      <c r="A3435" t="s">
        <v>19928</v>
      </c>
      <c r="B3435">
        <v>90</v>
      </c>
      <c r="C3435">
        <v>2500000</v>
      </c>
      <c r="D3435">
        <v>75727</v>
      </c>
      <c r="E3435" t="s">
        <v>27582</v>
      </c>
      <c r="F3435" t="s">
        <v>2778</v>
      </c>
      <c r="G3435" t="s">
        <v>38</v>
      </c>
      <c r="H3435">
        <v>5.9</v>
      </c>
      <c r="I3435" t="s">
        <v>3409</v>
      </c>
      <c r="J3435" t="s">
        <v>19711</v>
      </c>
      <c r="K3435" t="s">
        <v>12332</v>
      </c>
      <c r="L3435" t="s">
        <v>10413</v>
      </c>
    </row>
    <row r="3436" spans="1:13" x14ac:dyDescent="0.35">
      <c r="A3436" t="s">
        <v>653</v>
      </c>
      <c r="B3436">
        <v>96</v>
      </c>
      <c r="C3436">
        <v>2500000</v>
      </c>
      <c r="D3436">
        <v>322157</v>
      </c>
      <c r="E3436" t="s">
        <v>27583</v>
      </c>
      <c r="F3436" t="s">
        <v>37</v>
      </c>
      <c r="G3436" t="s">
        <v>38</v>
      </c>
      <c r="H3436">
        <v>6.8</v>
      </c>
      <c r="I3436" t="s">
        <v>1671</v>
      </c>
      <c r="J3436" t="s">
        <v>27949</v>
      </c>
      <c r="K3436" t="s">
        <v>3409</v>
      </c>
    </row>
    <row r="3437" spans="1:13" x14ac:dyDescent="0.35">
      <c r="A3437" t="s">
        <v>5076</v>
      </c>
      <c r="B3437">
        <v>120</v>
      </c>
      <c r="C3437">
        <v>2400000</v>
      </c>
      <c r="D3437">
        <v>5731103</v>
      </c>
      <c r="E3437" t="s">
        <v>27584</v>
      </c>
      <c r="F3437" t="s">
        <v>37</v>
      </c>
      <c r="G3437" t="s">
        <v>38</v>
      </c>
      <c r="H3437">
        <v>6.8</v>
      </c>
      <c r="I3437" t="s">
        <v>3409</v>
      </c>
      <c r="J3437" t="s">
        <v>22704</v>
      </c>
    </row>
    <row r="3438" spans="1:13" x14ac:dyDescent="0.35">
      <c r="A3438" t="s">
        <v>19953</v>
      </c>
      <c r="B3438">
        <v>101</v>
      </c>
      <c r="C3438">
        <v>2400000</v>
      </c>
      <c r="D3438">
        <v>978908</v>
      </c>
      <c r="E3438" t="s">
        <v>27585</v>
      </c>
      <c r="F3438" t="s">
        <v>37</v>
      </c>
      <c r="G3438" t="s">
        <v>13606</v>
      </c>
      <c r="H3438">
        <v>5.0999999999999996</v>
      </c>
      <c r="I3438" t="s">
        <v>3409</v>
      </c>
      <c r="J3438" t="s">
        <v>6403</v>
      </c>
      <c r="K3438" t="s">
        <v>27947</v>
      </c>
      <c r="L3438" t="s">
        <v>10413</v>
      </c>
    </row>
    <row r="3439" spans="1:13" x14ac:dyDescent="0.35">
      <c r="A3439" t="s">
        <v>17484</v>
      </c>
      <c r="B3439">
        <v>101</v>
      </c>
      <c r="C3439">
        <v>1500000</v>
      </c>
      <c r="D3439">
        <v>327919</v>
      </c>
      <c r="E3439" t="s">
        <v>27586</v>
      </c>
      <c r="F3439" t="s">
        <v>37</v>
      </c>
      <c r="G3439" t="s">
        <v>56</v>
      </c>
      <c r="H3439">
        <v>7.7</v>
      </c>
      <c r="I3439" t="s">
        <v>27949</v>
      </c>
      <c r="J3439" t="s">
        <v>3409</v>
      </c>
    </row>
    <row r="3440" spans="1:13" x14ac:dyDescent="0.35">
      <c r="A3440" t="s">
        <v>19980</v>
      </c>
      <c r="B3440">
        <v>105</v>
      </c>
      <c r="C3440">
        <v>2450000</v>
      </c>
      <c r="D3440">
        <v>178739</v>
      </c>
      <c r="E3440" t="s">
        <v>27587</v>
      </c>
      <c r="F3440" t="s">
        <v>37</v>
      </c>
      <c r="G3440" t="s">
        <v>38</v>
      </c>
      <c r="H3440">
        <v>3.9</v>
      </c>
      <c r="I3440" t="s">
        <v>3409</v>
      </c>
      <c r="J3440" t="s">
        <v>17378</v>
      </c>
    </row>
    <row r="3441" spans="1:12" x14ac:dyDescent="0.35">
      <c r="A3441" t="s">
        <v>2750</v>
      </c>
      <c r="B3441">
        <v>120</v>
      </c>
      <c r="C3441">
        <v>2280000</v>
      </c>
      <c r="D3441">
        <v>76400000</v>
      </c>
      <c r="E3441" t="s">
        <v>27588</v>
      </c>
      <c r="F3441" t="s">
        <v>37</v>
      </c>
      <c r="G3441" t="s">
        <v>38</v>
      </c>
      <c r="H3441">
        <v>7.8</v>
      </c>
      <c r="I3441" t="s">
        <v>11526</v>
      </c>
      <c r="J3441" t="s">
        <v>18089</v>
      </c>
      <c r="K3441" t="s">
        <v>1266</v>
      </c>
      <c r="L3441" t="s">
        <v>17378</v>
      </c>
    </row>
    <row r="3442" spans="1:12" x14ac:dyDescent="0.35">
      <c r="A3442" t="s">
        <v>7064</v>
      </c>
      <c r="B3442">
        <v>91</v>
      </c>
      <c r="C3442">
        <v>4000000</v>
      </c>
      <c r="D3442">
        <v>36200000</v>
      </c>
      <c r="E3442" t="s">
        <v>27589</v>
      </c>
      <c r="F3442" t="s">
        <v>37</v>
      </c>
      <c r="G3442" t="s">
        <v>38</v>
      </c>
      <c r="H3442">
        <v>5.7</v>
      </c>
      <c r="I3442" t="s">
        <v>6403</v>
      </c>
      <c r="J3442" t="s">
        <v>10413</v>
      </c>
    </row>
    <row r="3443" spans="1:12" x14ac:dyDescent="0.35">
      <c r="A3443" t="s">
        <v>20021</v>
      </c>
      <c r="B3443">
        <v>92</v>
      </c>
      <c r="C3443">
        <v>2200000</v>
      </c>
      <c r="D3443">
        <v>21300000</v>
      </c>
      <c r="E3443" t="s">
        <v>27590</v>
      </c>
      <c r="F3443" t="s">
        <v>37</v>
      </c>
      <c r="G3443" t="s">
        <v>38</v>
      </c>
      <c r="H3443">
        <v>4.7</v>
      </c>
      <c r="I3443" t="s">
        <v>6403</v>
      </c>
      <c r="J3443" t="s">
        <v>27947</v>
      </c>
      <c r="K3443" t="s">
        <v>10413</v>
      </c>
    </row>
    <row r="3444" spans="1:12" x14ac:dyDescent="0.35">
      <c r="A3444" t="s">
        <v>19459</v>
      </c>
      <c r="B3444">
        <v>117</v>
      </c>
      <c r="C3444">
        <v>2200000</v>
      </c>
      <c r="D3444">
        <v>379643</v>
      </c>
      <c r="E3444" t="s">
        <v>27591</v>
      </c>
      <c r="F3444" t="s">
        <v>37</v>
      </c>
      <c r="G3444" t="s">
        <v>38</v>
      </c>
      <c r="H3444">
        <v>5.9</v>
      </c>
      <c r="I3444" t="s">
        <v>3409</v>
      </c>
    </row>
    <row r="3445" spans="1:12" x14ac:dyDescent="0.35">
      <c r="A3445" t="s">
        <v>20031</v>
      </c>
      <c r="B3445">
        <v>120</v>
      </c>
      <c r="C3445">
        <v>2300000</v>
      </c>
      <c r="D3445">
        <v>12985267</v>
      </c>
      <c r="E3445" t="s">
        <v>27592</v>
      </c>
      <c r="F3445" t="s">
        <v>37</v>
      </c>
      <c r="G3445" t="s">
        <v>38</v>
      </c>
      <c r="H3445">
        <v>5.9</v>
      </c>
      <c r="I3445" t="s">
        <v>3409</v>
      </c>
    </row>
    <row r="3446" spans="1:12" x14ac:dyDescent="0.35">
      <c r="A3446" t="s">
        <v>20069</v>
      </c>
      <c r="B3446">
        <v>172</v>
      </c>
      <c r="C3446">
        <v>2100000</v>
      </c>
      <c r="D3446">
        <v>23650000</v>
      </c>
      <c r="E3446" t="s">
        <v>27593</v>
      </c>
      <c r="F3446" t="s">
        <v>37</v>
      </c>
      <c r="G3446" t="s">
        <v>38</v>
      </c>
      <c r="H3446">
        <v>8.1</v>
      </c>
      <c r="I3446" t="s">
        <v>3409</v>
      </c>
      <c r="J3446" t="s">
        <v>19711</v>
      </c>
      <c r="K3446" t="s">
        <v>25958</v>
      </c>
    </row>
    <row r="3447" spans="1:12" x14ac:dyDescent="0.35">
      <c r="A3447" t="s">
        <v>20078</v>
      </c>
      <c r="B3447">
        <v>89</v>
      </c>
      <c r="C3447">
        <v>15500000</v>
      </c>
      <c r="D3447">
        <v>313436</v>
      </c>
      <c r="E3447" t="s">
        <v>27594</v>
      </c>
      <c r="F3447" t="s">
        <v>17494</v>
      </c>
      <c r="G3447" t="s">
        <v>12616</v>
      </c>
      <c r="H3447">
        <v>7.6</v>
      </c>
      <c r="I3447" t="s">
        <v>1671</v>
      </c>
      <c r="J3447" t="s">
        <v>3409</v>
      </c>
    </row>
    <row r="3448" spans="1:12" x14ac:dyDescent="0.35">
      <c r="A3448" t="s">
        <v>20085</v>
      </c>
      <c r="B3448">
        <v>125</v>
      </c>
      <c r="C3448">
        <v>2100000</v>
      </c>
      <c r="D3448">
        <v>3330</v>
      </c>
      <c r="E3448" t="s">
        <v>27595</v>
      </c>
      <c r="F3448" t="s">
        <v>37</v>
      </c>
      <c r="G3448" t="s">
        <v>38</v>
      </c>
      <c r="H3448">
        <v>7.2</v>
      </c>
      <c r="I3448" t="s">
        <v>27949</v>
      </c>
      <c r="J3448" t="s">
        <v>3409</v>
      </c>
    </row>
    <row r="3449" spans="1:12" x14ac:dyDescent="0.35">
      <c r="A3449" t="s">
        <v>5689</v>
      </c>
      <c r="B3449">
        <v>115</v>
      </c>
      <c r="C3449">
        <v>2000000</v>
      </c>
      <c r="D3449">
        <v>24800000</v>
      </c>
      <c r="E3449" t="s">
        <v>27596</v>
      </c>
      <c r="F3449" t="s">
        <v>37</v>
      </c>
      <c r="G3449" t="s">
        <v>56</v>
      </c>
      <c r="H3449">
        <v>7.5</v>
      </c>
      <c r="I3449" t="s">
        <v>1325</v>
      </c>
      <c r="J3449" t="s">
        <v>953</v>
      </c>
      <c r="K3449" t="s">
        <v>10413</v>
      </c>
    </row>
    <row r="3450" spans="1:12" x14ac:dyDescent="0.35">
      <c r="A3450" t="s">
        <v>20121</v>
      </c>
      <c r="B3450">
        <v>96</v>
      </c>
      <c r="C3450">
        <v>2300000</v>
      </c>
      <c r="D3450">
        <v>792966</v>
      </c>
      <c r="E3450" t="s">
        <v>27597</v>
      </c>
      <c r="F3450" t="s">
        <v>37</v>
      </c>
      <c r="G3450" t="s">
        <v>38</v>
      </c>
      <c r="H3450">
        <v>5.0999999999999996</v>
      </c>
      <c r="I3450" t="s">
        <v>1325</v>
      </c>
      <c r="J3450" t="s">
        <v>1671</v>
      </c>
      <c r="K3450" t="s">
        <v>6403</v>
      </c>
      <c r="L3450" t="s">
        <v>12332</v>
      </c>
    </row>
    <row r="3451" spans="1:12" x14ac:dyDescent="0.35">
      <c r="A3451" t="s">
        <v>20139</v>
      </c>
      <c r="B3451">
        <v>100</v>
      </c>
      <c r="C3451">
        <v>2000000</v>
      </c>
      <c r="D3451">
        <v>14673301</v>
      </c>
      <c r="E3451" t="s">
        <v>27598</v>
      </c>
      <c r="F3451" t="s">
        <v>37</v>
      </c>
      <c r="G3451" t="s">
        <v>38</v>
      </c>
      <c r="H3451">
        <v>6.9</v>
      </c>
      <c r="I3451" t="s">
        <v>6403</v>
      </c>
      <c r="J3451" t="s">
        <v>27947</v>
      </c>
    </row>
    <row r="3452" spans="1:12" x14ac:dyDescent="0.35">
      <c r="A3452" t="s">
        <v>845</v>
      </c>
      <c r="B3452">
        <v>87</v>
      </c>
      <c r="C3452">
        <v>2000000</v>
      </c>
      <c r="D3452">
        <v>9003011</v>
      </c>
      <c r="E3452" t="s">
        <v>27599</v>
      </c>
      <c r="F3452" t="s">
        <v>37</v>
      </c>
      <c r="G3452" t="s">
        <v>370</v>
      </c>
      <c r="H3452">
        <v>7.6</v>
      </c>
      <c r="I3452" t="s">
        <v>1325</v>
      </c>
      <c r="J3452" t="s">
        <v>953</v>
      </c>
      <c r="K3452" t="s">
        <v>12332</v>
      </c>
      <c r="L3452" t="s">
        <v>10413</v>
      </c>
    </row>
    <row r="3453" spans="1:12" x14ac:dyDescent="0.35">
      <c r="A3453" t="s">
        <v>20159</v>
      </c>
      <c r="B3453">
        <v>102</v>
      </c>
      <c r="C3453">
        <v>2000000</v>
      </c>
      <c r="D3453">
        <v>11546543</v>
      </c>
      <c r="E3453" t="s">
        <v>27600</v>
      </c>
      <c r="F3453" t="s">
        <v>7241</v>
      </c>
      <c r="G3453" t="s">
        <v>3859</v>
      </c>
      <c r="H3453">
        <v>7.6</v>
      </c>
      <c r="I3453" t="s">
        <v>1325</v>
      </c>
      <c r="J3453" t="s">
        <v>1671</v>
      </c>
    </row>
    <row r="3454" spans="1:12" x14ac:dyDescent="0.35">
      <c r="A3454" t="s">
        <v>8417</v>
      </c>
      <c r="B3454">
        <v>118</v>
      </c>
      <c r="C3454">
        <v>2000000</v>
      </c>
      <c r="D3454">
        <v>11533945</v>
      </c>
      <c r="E3454" t="s">
        <v>27601</v>
      </c>
      <c r="F3454" t="s">
        <v>37</v>
      </c>
      <c r="G3454" t="s">
        <v>38</v>
      </c>
      <c r="H3454">
        <v>7.6</v>
      </c>
      <c r="I3454" t="s">
        <v>13307</v>
      </c>
      <c r="J3454" t="s">
        <v>27949</v>
      </c>
      <c r="K3454" t="s">
        <v>3409</v>
      </c>
      <c r="L3454" t="s">
        <v>19711</v>
      </c>
    </row>
    <row r="3455" spans="1:12" x14ac:dyDescent="0.35">
      <c r="A3455" t="s">
        <v>20169</v>
      </c>
      <c r="B3455">
        <v>86</v>
      </c>
      <c r="C3455">
        <v>2000000</v>
      </c>
      <c r="D3455">
        <v>12555230</v>
      </c>
      <c r="E3455" t="s">
        <v>27602</v>
      </c>
      <c r="F3455" t="s">
        <v>37</v>
      </c>
      <c r="G3455" t="s">
        <v>1465</v>
      </c>
      <c r="H3455">
        <v>5.3</v>
      </c>
      <c r="I3455" t="s">
        <v>3409</v>
      </c>
      <c r="J3455" t="s">
        <v>6403</v>
      </c>
      <c r="K3455" t="s">
        <v>27947</v>
      </c>
      <c r="L3455" t="s">
        <v>10413</v>
      </c>
    </row>
    <row r="3456" spans="1:12" x14ac:dyDescent="0.35">
      <c r="A3456" t="s">
        <v>1813</v>
      </c>
      <c r="B3456">
        <v>137</v>
      </c>
      <c r="C3456">
        <v>2000000</v>
      </c>
      <c r="D3456">
        <v>11284657</v>
      </c>
      <c r="E3456" t="s">
        <v>27603</v>
      </c>
      <c r="F3456" t="s">
        <v>8731</v>
      </c>
      <c r="G3456" t="s">
        <v>767</v>
      </c>
      <c r="H3456">
        <v>8.5</v>
      </c>
      <c r="I3456" t="s">
        <v>3409</v>
      </c>
      <c r="J3456" t="s">
        <v>10413</v>
      </c>
    </row>
    <row r="3457" spans="1:14" x14ac:dyDescent="0.35">
      <c r="A3457" t="s">
        <v>18269</v>
      </c>
      <c r="B3457">
        <v>129</v>
      </c>
      <c r="C3457">
        <v>2000000</v>
      </c>
      <c r="D3457">
        <v>34522221</v>
      </c>
      <c r="E3457" t="s">
        <v>27604</v>
      </c>
      <c r="F3457" t="s">
        <v>37</v>
      </c>
      <c r="G3457" t="s">
        <v>38</v>
      </c>
      <c r="H3457">
        <v>7</v>
      </c>
      <c r="I3457" t="s">
        <v>3409</v>
      </c>
    </row>
    <row r="3458" spans="1:14" x14ac:dyDescent="0.35">
      <c r="A3458" t="s">
        <v>20195</v>
      </c>
      <c r="B3458">
        <v>80</v>
      </c>
      <c r="C3458">
        <v>9500000</v>
      </c>
      <c r="D3458">
        <v>7002255</v>
      </c>
      <c r="E3458" t="s">
        <v>27605</v>
      </c>
      <c r="F3458" t="s">
        <v>1464</v>
      </c>
      <c r="G3458" t="s">
        <v>1465</v>
      </c>
      <c r="H3458">
        <v>7.8</v>
      </c>
      <c r="I3458" t="s">
        <v>11526</v>
      </c>
      <c r="J3458" t="s">
        <v>1671</v>
      </c>
      <c r="K3458" t="s">
        <v>3409</v>
      </c>
    </row>
    <row r="3459" spans="1:14" x14ac:dyDescent="0.35">
      <c r="A3459" t="s">
        <v>20203</v>
      </c>
      <c r="B3459">
        <v>89</v>
      </c>
      <c r="C3459">
        <v>2000000</v>
      </c>
      <c r="D3459">
        <v>6719300</v>
      </c>
      <c r="E3459" t="s">
        <v>27606</v>
      </c>
      <c r="F3459" t="s">
        <v>37</v>
      </c>
      <c r="G3459" t="s">
        <v>268</v>
      </c>
      <c r="H3459">
        <v>7.2</v>
      </c>
      <c r="I3459" t="s">
        <v>1671</v>
      </c>
      <c r="J3459" t="s">
        <v>3409</v>
      </c>
    </row>
    <row r="3460" spans="1:14" x14ac:dyDescent="0.35">
      <c r="A3460" t="s">
        <v>9162</v>
      </c>
      <c r="B3460">
        <v>80</v>
      </c>
      <c r="C3460">
        <v>2700000</v>
      </c>
      <c r="D3460">
        <v>5792822</v>
      </c>
      <c r="E3460" t="s">
        <v>27607</v>
      </c>
      <c r="F3460" t="s">
        <v>37</v>
      </c>
      <c r="G3460" t="s">
        <v>38</v>
      </c>
      <c r="H3460">
        <v>8</v>
      </c>
      <c r="I3460" t="s">
        <v>3409</v>
      </c>
      <c r="J3460" t="s">
        <v>19711</v>
      </c>
    </row>
    <row r="3461" spans="1:14" x14ac:dyDescent="0.35">
      <c r="A3461" t="s">
        <v>1133</v>
      </c>
      <c r="B3461">
        <v>115</v>
      </c>
      <c r="C3461">
        <v>2000000</v>
      </c>
      <c r="D3461">
        <v>5383834</v>
      </c>
      <c r="E3461" t="s">
        <v>27608</v>
      </c>
      <c r="F3461" t="s">
        <v>2778</v>
      </c>
      <c r="G3461" t="s">
        <v>2913</v>
      </c>
      <c r="H3461">
        <v>8.1</v>
      </c>
      <c r="I3461" t="s">
        <v>3409</v>
      </c>
      <c r="J3461" t="s">
        <v>10413</v>
      </c>
    </row>
    <row r="3462" spans="1:14" x14ac:dyDescent="0.35">
      <c r="A3462" t="s">
        <v>6148</v>
      </c>
      <c r="B3462">
        <v>100</v>
      </c>
      <c r="C3462">
        <v>1500000</v>
      </c>
      <c r="D3462">
        <v>4599680</v>
      </c>
      <c r="E3462" t="s">
        <v>27609</v>
      </c>
      <c r="F3462" t="s">
        <v>37</v>
      </c>
      <c r="G3462" t="s">
        <v>38</v>
      </c>
      <c r="H3462">
        <v>6.8</v>
      </c>
      <c r="I3462" t="s">
        <v>3409</v>
      </c>
    </row>
    <row r="3463" spans="1:14" x14ac:dyDescent="0.35">
      <c r="A3463" t="s">
        <v>20232</v>
      </c>
      <c r="B3463">
        <v>100</v>
      </c>
      <c r="C3463">
        <v>2000000</v>
      </c>
      <c r="D3463">
        <v>6531491</v>
      </c>
      <c r="E3463" t="s">
        <v>27610</v>
      </c>
      <c r="F3463" t="s">
        <v>37</v>
      </c>
      <c r="G3463" t="s">
        <v>38</v>
      </c>
      <c r="H3463">
        <v>7.2</v>
      </c>
      <c r="I3463" t="s">
        <v>3409</v>
      </c>
    </row>
    <row r="3464" spans="1:14" x14ac:dyDescent="0.35">
      <c r="A3464" t="s">
        <v>20250</v>
      </c>
      <c r="B3464">
        <v>91</v>
      </c>
      <c r="C3464">
        <v>2000000</v>
      </c>
      <c r="D3464">
        <v>3885134</v>
      </c>
      <c r="E3464" t="s">
        <v>27611</v>
      </c>
      <c r="F3464" t="s">
        <v>37</v>
      </c>
      <c r="G3464" t="s">
        <v>38</v>
      </c>
      <c r="H3464">
        <v>7.4</v>
      </c>
      <c r="I3464" t="s">
        <v>1671</v>
      </c>
      <c r="J3464" t="s">
        <v>3409</v>
      </c>
    </row>
    <row r="3465" spans="1:14" x14ac:dyDescent="0.35">
      <c r="A3465" t="s">
        <v>20260</v>
      </c>
      <c r="B3465">
        <v>96</v>
      </c>
      <c r="C3465">
        <v>2000000</v>
      </c>
      <c r="D3465">
        <v>3590010</v>
      </c>
      <c r="E3465" t="s">
        <v>27612</v>
      </c>
      <c r="F3465" t="s">
        <v>37</v>
      </c>
      <c r="G3465" t="s">
        <v>56</v>
      </c>
      <c r="H3465">
        <v>6.1</v>
      </c>
      <c r="I3465" t="s">
        <v>3409</v>
      </c>
      <c r="J3465" t="s">
        <v>17378</v>
      </c>
      <c r="K3465" t="s">
        <v>19711</v>
      </c>
    </row>
    <row r="3466" spans="1:14" x14ac:dyDescent="0.35">
      <c r="A3466" t="s">
        <v>507</v>
      </c>
      <c r="B3466">
        <v>116</v>
      </c>
      <c r="C3466">
        <v>2000000</v>
      </c>
      <c r="D3466">
        <v>3335839</v>
      </c>
      <c r="E3466" t="s">
        <v>27613</v>
      </c>
      <c r="F3466" t="s">
        <v>37</v>
      </c>
      <c r="G3466" t="s">
        <v>38</v>
      </c>
      <c r="H3466">
        <v>7</v>
      </c>
      <c r="I3466" t="s">
        <v>1325</v>
      </c>
      <c r="J3466" t="s">
        <v>27949</v>
      </c>
      <c r="K3466" t="s">
        <v>3409</v>
      </c>
      <c r="L3466" t="s">
        <v>10413</v>
      </c>
    </row>
    <row r="3467" spans="1:14" x14ac:dyDescent="0.35">
      <c r="A3467" t="s">
        <v>6804</v>
      </c>
      <c r="B3467">
        <v>97</v>
      </c>
      <c r="C3467">
        <v>2000000</v>
      </c>
      <c r="D3467">
        <v>2557668</v>
      </c>
      <c r="E3467" t="s">
        <v>27614</v>
      </c>
      <c r="F3467" t="s">
        <v>37</v>
      </c>
      <c r="G3467" t="s">
        <v>38</v>
      </c>
      <c r="H3467">
        <v>5.3</v>
      </c>
      <c r="I3467" t="s">
        <v>27949</v>
      </c>
      <c r="J3467" t="s">
        <v>3409</v>
      </c>
      <c r="K3467" t="s">
        <v>10413</v>
      </c>
    </row>
    <row r="3468" spans="1:14" x14ac:dyDescent="0.35">
      <c r="A3468" t="s">
        <v>1526</v>
      </c>
      <c r="B3468">
        <v>101</v>
      </c>
      <c r="C3468">
        <v>2000000</v>
      </c>
      <c r="D3468">
        <v>2506446</v>
      </c>
      <c r="E3468" t="s">
        <v>27615</v>
      </c>
      <c r="F3468" t="s">
        <v>37</v>
      </c>
      <c r="G3468" t="s">
        <v>38</v>
      </c>
      <c r="H3468">
        <v>4.7</v>
      </c>
      <c r="I3468" t="s">
        <v>1671</v>
      </c>
      <c r="J3468" t="s">
        <v>19711</v>
      </c>
    </row>
    <row r="3469" spans="1:14" x14ac:dyDescent="0.35">
      <c r="A3469" t="s">
        <v>20280</v>
      </c>
      <c r="B3469">
        <v>98</v>
      </c>
      <c r="C3469">
        <v>2000000</v>
      </c>
      <c r="D3469">
        <v>7369373</v>
      </c>
      <c r="E3469" t="s">
        <v>27616</v>
      </c>
      <c r="F3469" t="s">
        <v>37</v>
      </c>
      <c r="G3469" t="s">
        <v>56</v>
      </c>
      <c r="H3469">
        <v>5.7</v>
      </c>
      <c r="I3469" t="s">
        <v>6403</v>
      </c>
      <c r="J3469" t="s">
        <v>27947</v>
      </c>
      <c r="K3469" t="s">
        <v>10413</v>
      </c>
    </row>
    <row r="3470" spans="1:14" x14ac:dyDescent="0.35">
      <c r="A3470" t="s">
        <v>17163</v>
      </c>
      <c r="B3470">
        <v>101</v>
      </c>
      <c r="C3470">
        <v>2000000</v>
      </c>
      <c r="D3470">
        <v>1984378</v>
      </c>
      <c r="E3470" t="s">
        <v>27617</v>
      </c>
      <c r="F3470" t="s">
        <v>37</v>
      </c>
      <c r="G3470" t="s">
        <v>38</v>
      </c>
      <c r="H3470">
        <v>6.5</v>
      </c>
      <c r="I3470" t="s">
        <v>1671</v>
      </c>
      <c r="J3470" t="s">
        <v>3409</v>
      </c>
      <c r="K3470" t="s">
        <v>19711</v>
      </c>
    </row>
    <row r="3471" spans="1:14" x14ac:dyDescent="0.35">
      <c r="A3471" t="s">
        <v>20295</v>
      </c>
      <c r="B3471">
        <v>90</v>
      </c>
      <c r="C3471">
        <v>1500000</v>
      </c>
      <c r="D3471">
        <v>2283276</v>
      </c>
      <c r="E3471" t="s">
        <v>27618</v>
      </c>
      <c r="F3471" t="s">
        <v>11690</v>
      </c>
      <c r="G3471" t="s">
        <v>20302</v>
      </c>
      <c r="H3471">
        <v>8</v>
      </c>
      <c r="I3471" t="s">
        <v>11526</v>
      </c>
      <c r="J3471" t="s">
        <v>13307</v>
      </c>
      <c r="K3471" t="s">
        <v>67</v>
      </c>
      <c r="L3471" t="s">
        <v>3409</v>
      </c>
      <c r="M3471" t="s">
        <v>22704</v>
      </c>
      <c r="N3471" t="s">
        <v>25958</v>
      </c>
    </row>
    <row r="3472" spans="1:14" x14ac:dyDescent="0.35">
      <c r="A3472" t="s">
        <v>20303</v>
      </c>
      <c r="B3472">
        <v>120</v>
      </c>
      <c r="C3472">
        <v>2000000</v>
      </c>
      <c r="D3472">
        <v>1098224</v>
      </c>
      <c r="E3472" t="s">
        <v>27619</v>
      </c>
      <c r="F3472" t="s">
        <v>37</v>
      </c>
      <c r="G3472" t="s">
        <v>38</v>
      </c>
      <c r="H3472">
        <v>3.3</v>
      </c>
      <c r="I3472" t="s">
        <v>953</v>
      </c>
    </row>
    <row r="3473" spans="1:14" x14ac:dyDescent="0.35">
      <c r="A3473" t="s">
        <v>19022</v>
      </c>
      <c r="B3473">
        <v>102</v>
      </c>
      <c r="C3473">
        <v>2000000</v>
      </c>
      <c r="D3473">
        <v>1430185</v>
      </c>
      <c r="E3473" t="s">
        <v>27620</v>
      </c>
      <c r="F3473" t="s">
        <v>37</v>
      </c>
      <c r="G3473" t="s">
        <v>38</v>
      </c>
      <c r="H3473">
        <v>8.3000000000000007</v>
      </c>
      <c r="I3473" t="s">
        <v>67</v>
      </c>
      <c r="J3473" t="s">
        <v>25958</v>
      </c>
    </row>
    <row r="3474" spans="1:14" x14ac:dyDescent="0.35">
      <c r="A3474" t="s">
        <v>20316</v>
      </c>
      <c r="B3474">
        <v>102</v>
      </c>
      <c r="C3474">
        <v>2000000</v>
      </c>
      <c r="D3474">
        <v>1477002</v>
      </c>
      <c r="E3474" t="s">
        <v>27621</v>
      </c>
      <c r="F3474" t="s">
        <v>37</v>
      </c>
      <c r="G3474" t="s">
        <v>38</v>
      </c>
      <c r="H3474">
        <v>6.9</v>
      </c>
      <c r="I3474" t="s">
        <v>3409</v>
      </c>
      <c r="J3474" t="s">
        <v>19711</v>
      </c>
    </row>
    <row r="3475" spans="1:14" x14ac:dyDescent="0.35">
      <c r="A3475" t="s">
        <v>20325</v>
      </c>
      <c r="B3475">
        <v>100</v>
      </c>
      <c r="C3475">
        <v>2000000</v>
      </c>
      <c r="D3475">
        <v>1134049</v>
      </c>
      <c r="E3475" t="s">
        <v>27622</v>
      </c>
      <c r="F3475" t="s">
        <v>37</v>
      </c>
      <c r="G3475" t="s">
        <v>56</v>
      </c>
      <c r="H3475">
        <v>8.1</v>
      </c>
      <c r="I3475" t="s">
        <v>67</v>
      </c>
      <c r="J3475" t="s">
        <v>22704</v>
      </c>
    </row>
    <row r="3476" spans="1:14" x14ac:dyDescent="0.35">
      <c r="A3476" t="s">
        <v>17918</v>
      </c>
      <c r="B3476">
        <v>89</v>
      </c>
      <c r="C3476">
        <v>2000000</v>
      </c>
      <c r="D3476">
        <v>653621</v>
      </c>
      <c r="E3476" t="s">
        <v>27623</v>
      </c>
      <c r="F3476" t="s">
        <v>37</v>
      </c>
      <c r="G3476" t="s">
        <v>38</v>
      </c>
      <c r="H3476">
        <v>6.8</v>
      </c>
      <c r="I3476" t="s">
        <v>13307</v>
      </c>
      <c r="J3476" t="s">
        <v>67</v>
      </c>
      <c r="K3476" t="s">
        <v>22704</v>
      </c>
    </row>
    <row r="3477" spans="1:14" x14ac:dyDescent="0.35">
      <c r="A3477" t="s">
        <v>20350</v>
      </c>
      <c r="B3477">
        <v>86</v>
      </c>
      <c r="C3477">
        <v>3400000</v>
      </c>
      <c r="D3477">
        <v>535249</v>
      </c>
      <c r="E3477" t="s">
        <v>27624</v>
      </c>
      <c r="F3477" t="s">
        <v>37</v>
      </c>
      <c r="G3477" t="s">
        <v>38</v>
      </c>
      <c r="H3477">
        <v>4.5999999999999996</v>
      </c>
      <c r="I3477" t="s">
        <v>1671</v>
      </c>
    </row>
    <row r="3478" spans="1:14" x14ac:dyDescent="0.35">
      <c r="A3478" t="s">
        <v>20361</v>
      </c>
      <c r="B3478">
        <v>96</v>
      </c>
      <c r="C3478">
        <v>6000000</v>
      </c>
      <c r="D3478">
        <v>371081</v>
      </c>
      <c r="E3478" t="s">
        <v>27625</v>
      </c>
      <c r="F3478" t="s">
        <v>37</v>
      </c>
      <c r="G3478" t="s">
        <v>38</v>
      </c>
      <c r="H3478">
        <v>7</v>
      </c>
      <c r="I3478" t="s">
        <v>1671</v>
      </c>
      <c r="J3478" t="s">
        <v>3409</v>
      </c>
    </row>
    <row r="3479" spans="1:14" x14ac:dyDescent="0.35">
      <c r="A3479" t="s">
        <v>20372</v>
      </c>
      <c r="B3479">
        <v>91</v>
      </c>
      <c r="C3479">
        <v>2000000</v>
      </c>
      <c r="D3479">
        <v>124494</v>
      </c>
      <c r="E3479" t="s">
        <v>27626</v>
      </c>
      <c r="F3479" t="s">
        <v>37</v>
      </c>
      <c r="G3479" t="s">
        <v>38</v>
      </c>
      <c r="H3479">
        <v>6.7</v>
      </c>
      <c r="I3479" t="s">
        <v>1325</v>
      </c>
      <c r="J3479" t="s">
        <v>953</v>
      </c>
      <c r="K3479" t="s">
        <v>1671</v>
      </c>
      <c r="L3479" t="s">
        <v>3409</v>
      </c>
      <c r="M3479" t="s">
        <v>17378</v>
      </c>
      <c r="N3479" t="s">
        <v>12332</v>
      </c>
    </row>
    <row r="3480" spans="1:14" x14ac:dyDescent="0.35">
      <c r="A3480" t="s">
        <v>20380</v>
      </c>
      <c r="B3480">
        <v>153</v>
      </c>
      <c r="C3480">
        <v>902304</v>
      </c>
      <c r="D3480">
        <v>1193447</v>
      </c>
      <c r="E3480" t="s">
        <v>27627</v>
      </c>
      <c r="F3480" t="s">
        <v>5611</v>
      </c>
      <c r="G3480" t="s">
        <v>5612</v>
      </c>
      <c r="H3480">
        <v>2.8</v>
      </c>
      <c r="I3480" t="s">
        <v>1325</v>
      </c>
      <c r="J3480" t="s">
        <v>1671</v>
      </c>
      <c r="K3480" t="s">
        <v>19711</v>
      </c>
      <c r="L3480" t="s">
        <v>10413</v>
      </c>
    </row>
    <row r="3481" spans="1:14" x14ac:dyDescent="0.35">
      <c r="A3481" t="s">
        <v>20393</v>
      </c>
      <c r="B3481">
        <v>85</v>
      </c>
      <c r="C3481">
        <v>3800000</v>
      </c>
      <c r="D3481">
        <v>100669</v>
      </c>
      <c r="E3481" t="s">
        <v>27628</v>
      </c>
      <c r="F3481" t="s">
        <v>37</v>
      </c>
      <c r="G3481" t="s">
        <v>38</v>
      </c>
      <c r="H3481">
        <v>5.8</v>
      </c>
      <c r="I3481" t="s">
        <v>1671</v>
      </c>
      <c r="J3481" t="s">
        <v>3409</v>
      </c>
    </row>
    <row r="3482" spans="1:14" x14ac:dyDescent="0.35">
      <c r="A3482" t="s">
        <v>428</v>
      </c>
      <c r="B3482">
        <v>129</v>
      </c>
      <c r="C3482">
        <v>13500000</v>
      </c>
      <c r="D3482">
        <v>186354</v>
      </c>
      <c r="E3482" t="s">
        <v>27629</v>
      </c>
      <c r="F3482" t="s">
        <v>37</v>
      </c>
      <c r="G3482" t="s">
        <v>38</v>
      </c>
      <c r="H3482">
        <v>4.5</v>
      </c>
      <c r="I3482" t="s">
        <v>3409</v>
      </c>
    </row>
    <row r="3483" spans="1:14" x14ac:dyDescent="0.35">
      <c r="A3483" t="s">
        <v>20428</v>
      </c>
      <c r="B3483">
        <v>95</v>
      </c>
      <c r="C3483">
        <v>1500000</v>
      </c>
      <c r="D3483">
        <v>17580</v>
      </c>
      <c r="E3483" t="s">
        <v>27630</v>
      </c>
      <c r="F3483" t="s">
        <v>37</v>
      </c>
      <c r="G3483" t="s">
        <v>38</v>
      </c>
      <c r="H3483">
        <v>6.2</v>
      </c>
      <c r="I3483" t="s">
        <v>3409</v>
      </c>
    </row>
    <row r="3484" spans="1:14" x14ac:dyDescent="0.35">
      <c r="A3484" t="s">
        <v>20439</v>
      </c>
      <c r="B3484">
        <v>92</v>
      </c>
      <c r="C3484">
        <v>14000</v>
      </c>
      <c r="D3484">
        <v>12667</v>
      </c>
      <c r="E3484" t="s">
        <v>27631</v>
      </c>
      <c r="F3484" t="s">
        <v>37</v>
      </c>
      <c r="G3484" t="s">
        <v>56</v>
      </c>
      <c r="H3484">
        <v>6.6</v>
      </c>
      <c r="I3484" t="s">
        <v>3409</v>
      </c>
      <c r="J3484" t="s">
        <v>19711</v>
      </c>
    </row>
    <row r="3485" spans="1:14" x14ac:dyDescent="0.35">
      <c r="A3485" t="s">
        <v>20443</v>
      </c>
      <c r="B3485">
        <v>96</v>
      </c>
      <c r="C3485">
        <v>2000000</v>
      </c>
      <c r="D3485">
        <v>198407</v>
      </c>
      <c r="E3485" t="s">
        <v>27632</v>
      </c>
      <c r="F3485" t="s">
        <v>37</v>
      </c>
      <c r="G3485" t="s">
        <v>38</v>
      </c>
      <c r="H3485">
        <v>6.6</v>
      </c>
      <c r="I3485" t="s">
        <v>3409</v>
      </c>
    </row>
    <row r="3486" spans="1:14" x14ac:dyDescent="0.35">
      <c r="A3486" t="s">
        <v>20469</v>
      </c>
      <c r="B3486">
        <v>119</v>
      </c>
      <c r="C3486">
        <v>2000000</v>
      </c>
      <c r="D3486">
        <v>4958</v>
      </c>
      <c r="E3486" t="s">
        <v>27633</v>
      </c>
      <c r="F3486" t="s">
        <v>37</v>
      </c>
      <c r="G3486" t="s">
        <v>8144</v>
      </c>
      <c r="H3486">
        <v>7.8</v>
      </c>
      <c r="I3486" t="s">
        <v>1325</v>
      </c>
      <c r="J3486" t="s">
        <v>27949</v>
      </c>
      <c r="K3486" t="s">
        <v>3409</v>
      </c>
    </row>
    <row r="3487" spans="1:14" x14ac:dyDescent="0.35">
      <c r="A3487" t="s">
        <v>20521</v>
      </c>
      <c r="B3487">
        <v>92</v>
      </c>
      <c r="C3487">
        <v>2300000</v>
      </c>
      <c r="D3487">
        <v>7927</v>
      </c>
      <c r="E3487" t="s">
        <v>27634</v>
      </c>
      <c r="F3487" t="s">
        <v>37</v>
      </c>
      <c r="G3487" t="s">
        <v>38</v>
      </c>
      <c r="H3487">
        <v>7.7</v>
      </c>
      <c r="I3487" t="s">
        <v>27949</v>
      </c>
      <c r="J3487" t="s">
        <v>3409</v>
      </c>
      <c r="K3487" t="s">
        <v>27951</v>
      </c>
      <c r="L3487" t="s">
        <v>27947</v>
      </c>
      <c r="M3487" t="s">
        <v>10413</v>
      </c>
    </row>
    <row r="3488" spans="1:14" x14ac:dyDescent="0.35">
      <c r="A3488" t="s">
        <v>20545</v>
      </c>
      <c r="B3488">
        <v>106</v>
      </c>
      <c r="C3488">
        <v>2000000</v>
      </c>
      <c r="D3488">
        <v>2436</v>
      </c>
      <c r="E3488" t="s">
        <v>27635</v>
      </c>
      <c r="F3488" t="s">
        <v>37</v>
      </c>
      <c r="G3488" t="s">
        <v>38</v>
      </c>
      <c r="H3488">
        <v>5.7</v>
      </c>
      <c r="I3488" t="s">
        <v>1671</v>
      </c>
      <c r="J3488" t="s">
        <v>1266</v>
      </c>
      <c r="K3488" t="s">
        <v>17378</v>
      </c>
      <c r="L3488" t="s">
        <v>12332</v>
      </c>
    </row>
    <row r="3489" spans="1:13" x14ac:dyDescent="0.35">
      <c r="A3489" t="s">
        <v>20600</v>
      </c>
      <c r="B3489">
        <v>99</v>
      </c>
      <c r="C3489">
        <v>1900000</v>
      </c>
      <c r="D3489">
        <v>4600000</v>
      </c>
      <c r="E3489" t="s">
        <v>27636</v>
      </c>
      <c r="F3489" t="s">
        <v>37</v>
      </c>
      <c r="G3489" t="s">
        <v>38</v>
      </c>
      <c r="H3489">
        <v>7.1</v>
      </c>
      <c r="I3489" t="s">
        <v>27949</v>
      </c>
      <c r="J3489" t="s">
        <v>3409</v>
      </c>
    </row>
    <row r="3490" spans="1:13" x14ac:dyDescent="0.35">
      <c r="A3490" t="s">
        <v>13777</v>
      </c>
      <c r="B3490">
        <v>103</v>
      </c>
      <c r="C3490">
        <v>1900000</v>
      </c>
      <c r="D3490">
        <v>1420578</v>
      </c>
      <c r="E3490" t="s">
        <v>27637</v>
      </c>
      <c r="F3490" t="s">
        <v>37</v>
      </c>
      <c r="G3490" t="s">
        <v>38</v>
      </c>
      <c r="H3490">
        <v>6.4</v>
      </c>
      <c r="I3490" t="s">
        <v>3409</v>
      </c>
      <c r="J3490" t="s">
        <v>1266</v>
      </c>
    </row>
    <row r="3491" spans="1:13" x14ac:dyDescent="0.35">
      <c r="A3491" t="s">
        <v>12085</v>
      </c>
      <c r="B3491">
        <v>95</v>
      </c>
      <c r="C3491">
        <v>3000000</v>
      </c>
      <c r="D3491">
        <v>1028658</v>
      </c>
      <c r="E3491" t="s">
        <v>27638</v>
      </c>
      <c r="F3491" t="s">
        <v>37</v>
      </c>
      <c r="G3491" t="s">
        <v>3571</v>
      </c>
      <c r="H3491">
        <v>7</v>
      </c>
      <c r="I3491" t="s">
        <v>3409</v>
      </c>
      <c r="J3491" t="s">
        <v>27947</v>
      </c>
      <c r="K3491" t="s">
        <v>10413</v>
      </c>
    </row>
    <row r="3492" spans="1:13" x14ac:dyDescent="0.35">
      <c r="A3492" t="s">
        <v>20628</v>
      </c>
      <c r="B3492">
        <v>95</v>
      </c>
      <c r="C3492">
        <v>1400000</v>
      </c>
      <c r="D3492">
        <v>18435</v>
      </c>
      <c r="E3492" t="s">
        <v>27639</v>
      </c>
      <c r="F3492" t="s">
        <v>1464</v>
      </c>
      <c r="G3492" t="s">
        <v>1465</v>
      </c>
      <c r="H3492">
        <v>5.8</v>
      </c>
      <c r="I3492" t="s">
        <v>3409</v>
      </c>
    </row>
    <row r="3493" spans="1:13" x14ac:dyDescent="0.35">
      <c r="A3493" t="s">
        <v>12807</v>
      </c>
      <c r="B3493">
        <v>90</v>
      </c>
      <c r="C3493">
        <v>1000000</v>
      </c>
      <c r="D3493">
        <v>2957978</v>
      </c>
      <c r="E3493" t="s">
        <v>27640</v>
      </c>
      <c r="F3493" t="s">
        <v>37</v>
      </c>
      <c r="G3493" t="s">
        <v>56</v>
      </c>
      <c r="H3493">
        <v>7.8</v>
      </c>
      <c r="I3493" t="s">
        <v>13307</v>
      </c>
      <c r="J3493" t="s">
        <v>27949</v>
      </c>
      <c r="K3493" t="s">
        <v>67</v>
      </c>
      <c r="L3493" t="s">
        <v>22704</v>
      </c>
      <c r="M3493" t="s">
        <v>10413</v>
      </c>
    </row>
    <row r="3494" spans="1:13" x14ac:dyDescent="0.35">
      <c r="A3494" t="s">
        <v>20652</v>
      </c>
      <c r="B3494">
        <v>89</v>
      </c>
      <c r="C3494">
        <v>1900000</v>
      </c>
      <c r="D3494">
        <v>444044</v>
      </c>
      <c r="E3494" t="s">
        <v>27641</v>
      </c>
      <c r="F3494" t="s">
        <v>37</v>
      </c>
      <c r="G3494" t="s">
        <v>38</v>
      </c>
      <c r="H3494">
        <v>7.2</v>
      </c>
      <c r="I3494" t="s">
        <v>3409</v>
      </c>
    </row>
    <row r="3495" spans="1:13" x14ac:dyDescent="0.35">
      <c r="A3495" t="s">
        <v>20657</v>
      </c>
      <c r="B3495">
        <v>87</v>
      </c>
      <c r="C3495">
        <v>1800000</v>
      </c>
      <c r="D3495">
        <v>40990055</v>
      </c>
      <c r="E3495" t="s">
        <v>27642</v>
      </c>
      <c r="F3495" t="s">
        <v>37</v>
      </c>
      <c r="G3495" t="s">
        <v>1465</v>
      </c>
      <c r="H3495">
        <v>5.6</v>
      </c>
      <c r="I3495" t="s">
        <v>3409</v>
      </c>
      <c r="J3495" t="s">
        <v>6403</v>
      </c>
      <c r="K3495" t="s">
        <v>10413</v>
      </c>
    </row>
    <row r="3496" spans="1:13" x14ac:dyDescent="0.35">
      <c r="A3496" t="s">
        <v>20672</v>
      </c>
      <c r="B3496">
        <v>118</v>
      </c>
      <c r="C3496">
        <v>1800000</v>
      </c>
      <c r="D3496">
        <v>5709616</v>
      </c>
      <c r="E3496" t="s">
        <v>27643</v>
      </c>
      <c r="F3496" t="s">
        <v>2778</v>
      </c>
      <c r="G3496" t="s">
        <v>2913</v>
      </c>
      <c r="H3496">
        <v>6.8</v>
      </c>
      <c r="I3496" t="s">
        <v>3409</v>
      </c>
      <c r="J3496" t="s">
        <v>19711</v>
      </c>
    </row>
    <row r="3497" spans="1:13" x14ac:dyDescent="0.35">
      <c r="A3497" t="s">
        <v>20677</v>
      </c>
      <c r="B3497">
        <v>93</v>
      </c>
      <c r="C3497">
        <v>1800000</v>
      </c>
      <c r="D3497">
        <v>12784397</v>
      </c>
      <c r="E3497" t="s">
        <v>27644</v>
      </c>
      <c r="F3497" t="s">
        <v>37</v>
      </c>
      <c r="G3497" t="s">
        <v>38</v>
      </c>
      <c r="H3497">
        <v>7.3</v>
      </c>
      <c r="I3497" t="s">
        <v>3409</v>
      </c>
      <c r="J3497" t="s">
        <v>1266</v>
      </c>
    </row>
    <row r="3498" spans="1:13" x14ac:dyDescent="0.35">
      <c r="A3498" t="s">
        <v>20688</v>
      </c>
      <c r="B3498">
        <v>109</v>
      </c>
      <c r="C3498">
        <v>1800000</v>
      </c>
      <c r="D3498">
        <v>3050934</v>
      </c>
      <c r="E3498" t="s">
        <v>27645</v>
      </c>
      <c r="F3498" t="s">
        <v>37</v>
      </c>
      <c r="G3498" t="s">
        <v>38</v>
      </c>
      <c r="H3498">
        <v>7.3</v>
      </c>
      <c r="I3498" t="s">
        <v>3409</v>
      </c>
      <c r="J3498" t="s">
        <v>17378</v>
      </c>
    </row>
    <row r="3499" spans="1:13" x14ac:dyDescent="0.35">
      <c r="A3499" t="s">
        <v>15027</v>
      </c>
      <c r="B3499">
        <v>90</v>
      </c>
      <c r="C3499">
        <v>1500000</v>
      </c>
      <c r="D3499">
        <v>638476</v>
      </c>
      <c r="E3499" t="s">
        <v>27646</v>
      </c>
      <c r="F3499" t="s">
        <v>37</v>
      </c>
      <c r="G3499" t="s">
        <v>38</v>
      </c>
      <c r="H3499">
        <v>6.6</v>
      </c>
      <c r="I3499" t="s">
        <v>1671</v>
      </c>
      <c r="J3499" t="s">
        <v>67</v>
      </c>
    </row>
    <row r="3500" spans="1:13" x14ac:dyDescent="0.35">
      <c r="A3500" t="s">
        <v>20711</v>
      </c>
      <c r="B3500">
        <v>108</v>
      </c>
      <c r="C3500">
        <v>1800000</v>
      </c>
      <c r="D3500">
        <v>505295</v>
      </c>
      <c r="E3500" t="s">
        <v>27647</v>
      </c>
      <c r="F3500" t="s">
        <v>20718</v>
      </c>
      <c r="G3500" t="s">
        <v>370</v>
      </c>
      <c r="H3500">
        <v>7.5</v>
      </c>
      <c r="I3500" t="s">
        <v>953</v>
      </c>
      <c r="J3500" t="s">
        <v>3409</v>
      </c>
    </row>
    <row r="3501" spans="1:13" x14ac:dyDescent="0.35">
      <c r="A3501" t="s">
        <v>1847</v>
      </c>
      <c r="B3501">
        <v>81</v>
      </c>
      <c r="C3501">
        <v>3500000</v>
      </c>
      <c r="D3501">
        <v>7267324</v>
      </c>
      <c r="E3501" t="s">
        <v>27648</v>
      </c>
      <c r="F3501" t="s">
        <v>8731</v>
      </c>
      <c r="G3501" t="s">
        <v>767</v>
      </c>
      <c r="H3501">
        <v>7.8</v>
      </c>
      <c r="I3501" t="s">
        <v>27949</v>
      </c>
      <c r="J3501" t="s">
        <v>3409</v>
      </c>
    </row>
    <row r="3502" spans="1:13" x14ac:dyDescent="0.35">
      <c r="A3502" t="s">
        <v>20755</v>
      </c>
      <c r="B3502">
        <v>93</v>
      </c>
      <c r="C3502">
        <v>500000</v>
      </c>
      <c r="D3502">
        <v>145540</v>
      </c>
      <c r="E3502" t="s">
        <v>27649</v>
      </c>
      <c r="F3502" t="s">
        <v>37</v>
      </c>
      <c r="G3502" t="s">
        <v>38</v>
      </c>
      <c r="H3502">
        <v>6.7</v>
      </c>
      <c r="I3502" t="s">
        <v>3409</v>
      </c>
      <c r="J3502" t="s">
        <v>6403</v>
      </c>
    </row>
    <row r="3503" spans="1:13" x14ac:dyDescent="0.35">
      <c r="A3503" t="s">
        <v>13509</v>
      </c>
      <c r="B3503">
        <v>138</v>
      </c>
      <c r="C3503">
        <v>1700000</v>
      </c>
      <c r="D3503">
        <v>35918429</v>
      </c>
      <c r="E3503" t="s">
        <v>27650</v>
      </c>
      <c r="F3503" t="s">
        <v>37</v>
      </c>
      <c r="G3503" t="s">
        <v>38</v>
      </c>
      <c r="H3503">
        <v>7.5</v>
      </c>
      <c r="I3503" t="s">
        <v>27949</v>
      </c>
      <c r="J3503" t="s">
        <v>3409</v>
      </c>
    </row>
    <row r="3504" spans="1:13" x14ac:dyDescent="0.35">
      <c r="A3504" t="s">
        <v>20784</v>
      </c>
      <c r="B3504">
        <v>105</v>
      </c>
      <c r="C3504">
        <v>2000000</v>
      </c>
      <c r="D3504">
        <v>92401</v>
      </c>
      <c r="E3504" t="s">
        <v>27651</v>
      </c>
      <c r="F3504" t="s">
        <v>37</v>
      </c>
      <c r="G3504" t="s">
        <v>38</v>
      </c>
      <c r="H3504">
        <v>6.3</v>
      </c>
      <c r="I3504" t="s">
        <v>6403</v>
      </c>
      <c r="J3504" t="s">
        <v>10413</v>
      </c>
    </row>
    <row r="3505" spans="1:12" x14ac:dyDescent="0.35">
      <c r="A3505" t="s">
        <v>20790</v>
      </c>
      <c r="B3505">
        <v>98</v>
      </c>
      <c r="C3505">
        <v>1700000</v>
      </c>
      <c r="D3505">
        <v>1943649</v>
      </c>
      <c r="E3505" t="s">
        <v>27652</v>
      </c>
      <c r="F3505" t="s">
        <v>37</v>
      </c>
      <c r="G3505" t="s">
        <v>38</v>
      </c>
      <c r="H3505">
        <v>6.3</v>
      </c>
      <c r="I3505" t="s">
        <v>1671</v>
      </c>
      <c r="J3505" t="s">
        <v>27949</v>
      </c>
      <c r="K3505" t="s">
        <v>19711</v>
      </c>
    </row>
    <row r="3506" spans="1:12" x14ac:dyDescent="0.35">
      <c r="A3506" t="s">
        <v>19750</v>
      </c>
      <c r="B3506">
        <v>86</v>
      </c>
      <c r="C3506">
        <v>1700000</v>
      </c>
      <c r="D3506">
        <v>992238</v>
      </c>
      <c r="E3506" t="s">
        <v>27653</v>
      </c>
      <c r="F3506" t="s">
        <v>37</v>
      </c>
      <c r="G3506" t="s">
        <v>56</v>
      </c>
      <c r="H3506">
        <v>6.8</v>
      </c>
      <c r="I3506" t="s">
        <v>3409</v>
      </c>
      <c r="J3506" t="s">
        <v>19711</v>
      </c>
    </row>
    <row r="3507" spans="1:12" x14ac:dyDescent="0.35">
      <c r="A3507" t="s">
        <v>20800</v>
      </c>
      <c r="B3507">
        <v>104</v>
      </c>
      <c r="C3507">
        <v>1000000</v>
      </c>
      <c r="D3507">
        <v>4231500</v>
      </c>
      <c r="E3507" t="s">
        <v>27654</v>
      </c>
      <c r="F3507" t="s">
        <v>5611</v>
      </c>
      <c r="G3507" t="s">
        <v>5612</v>
      </c>
      <c r="H3507">
        <v>7.8</v>
      </c>
      <c r="I3507" t="s">
        <v>3409</v>
      </c>
      <c r="J3507" t="s">
        <v>19711</v>
      </c>
    </row>
    <row r="3508" spans="1:12" x14ac:dyDescent="0.35">
      <c r="A3508" t="s">
        <v>20805</v>
      </c>
      <c r="B3508">
        <v>100</v>
      </c>
      <c r="C3508">
        <v>1000000</v>
      </c>
      <c r="D3508">
        <v>396035</v>
      </c>
      <c r="E3508" t="s">
        <v>27655</v>
      </c>
      <c r="F3508" t="s">
        <v>37</v>
      </c>
      <c r="G3508" t="s">
        <v>56</v>
      </c>
      <c r="H3508">
        <v>6.9</v>
      </c>
      <c r="I3508" t="s">
        <v>3409</v>
      </c>
      <c r="J3508" t="s">
        <v>19711</v>
      </c>
    </row>
    <row r="3509" spans="1:12" x14ac:dyDescent="0.35">
      <c r="A3509" t="s">
        <v>20827</v>
      </c>
      <c r="B3509">
        <v>84</v>
      </c>
      <c r="C3509">
        <v>2000000</v>
      </c>
      <c r="D3509">
        <v>6026908</v>
      </c>
      <c r="E3509" t="s">
        <v>27656</v>
      </c>
      <c r="F3509" t="s">
        <v>37</v>
      </c>
      <c r="G3509" t="s">
        <v>38</v>
      </c>
      <c r="H3509">
        <v>4.3</v>
      </c>
      <c r="I3509" t="s">
        <v>1671</v>
      </c>
      <c r="J3509" t="s">
        <v>3409</v>
      </c>
    </row>
    <row r="3510" spans="1:12" x14ac:dyDescent="0.35">
      <c r="A3510" t="s">
        <v>20832</v>
      </c>
      <c r="B3510">
        <v>105</v>
      </c>
      <c r="C3510">
        <v>1600000</v>
      </c>
      <c r="D3510">
        <v>2592808</v>
      </c>
      <c r="E3510" t="s">
        <v>27657</v>
      </c>
      <c r="F3510" t="s">
        <v>37</v>
      </c>
      <c r="G3510" t="s">
        <v>38</v>
      </c>
      <c r="H3510">
        <v>3.5</v>
      </c>
      <c r="I3510" t="s">
        <v>27949</v>
      </c>
      <c r="J3510" t="s">
        <v>3409</v>
      </c>
      <c r="K3510" t="s">
        <v>10413</v>
      </c>
    </row>
    <row r="3511" spans="1:12" x14ac:dyDescent="0.35">
      <c r="A3511" t="s">
        <v>20836</v>
      </c>
      <c r="B3511">
        <v>95</v>
      </c>
      <c r="C3511">
        <v>1300000</v>
      </c>
      <c r="D3511">
        <v>1060591</v>
      </c>
      <c r="E3511" t="s">
        <v>27658</v>
      </c>
      <c r="F3511" t="s">
        <v>15950</v>
      </c>
      <c r="G3511" t="s">
        <v>1465</v>
      </c>
      <c r="H3511">
        <v>7.2</v>
      </c>
      <c r="I3511" t="s">
        <v>1671</v>
      </c>
      <c r="J3511" t="s">
        <v>3409</v>
      </c>
      <c r="K3511" t="s">
        <v>19711</v>
      </c>
    </row>
    <row r="3512" spans="1:12" x14ac:dyDescent="0.35">
      <c r="A3512" t="s">
        <v>20848</v>
      </c>
      <c r="B3512">
        <v>90</v>
      </c>
      <c r="C3512">
        <v>1500000</v>
      </c>
      <c r="D3512">
        <v>155972</v>
      </c>
      <c r="E3512" t="s">
        <v>27659</v>
      </c>
      <c r="F3512" t="s">
        <v>11690</v>
      </c>
      <c r="G3512" t="s">
        <v>20302</v>
      </c>
      <c r="H3512">
        <v>7.3</v>
      </c>
      <c r="I3512" t="s">
        <v>1671</v>
      </c>
      <c r="J3512" t="s">
        <v>3409</v>
      </c>
      <c r="K3512" t="s">
        <v>19711</v>
      </c>
    </row>
    <row r="3513" spans="1:12" x14ac:dyDescent="0.35">
      <c r="A3513" t="s">
        <v>20859</v>
      </c>
      <c r="B3513">
        <v>144</v>
      </c>
      <c r="C3513">
        <v>70000000</v>
      </c>
      <c r="D3513">
        <v>129319</v>
      </c>
      <c r="E3513" t="s">
        <v>27660</v>
      </c>
      <c r="F3513" t="s">
        <v>37</v>
      </c>
      <c r="G3513" t="s">
        <v>5612</v>
      </c>
      <c r="H3513">
        <v>5.0999999999999996</v>
      </c>
      <c r="I3513" t="s">
        <v>19711</v>
      </c>
    </row>
    <row r="3514" spans="1:12" x14ac:dyDescent="0.35">
      <c r="A3514" t="s">
        <v>20863</v>
      </c>
      <c r="B3514">
        <v>123</v>
      </c>
      <c r="C3514">
        <v>1600000</v>
      </c>
      <c r="D3514">
        <v>26893</v>
      </c>
      <c r="E3514" t="s">
        <v>27661</v>
      </c>
      <c r="F3514" t="s">
        <v>1464</v>
      </c>
      <c r="G3514" t="s">
        <v>1465</v>
      </c>
      <c r="H3514">
        <v>7.2</v>
      </c>
      <c r="I3514" t="s">
        <v>27949</v>
      </c>
      <c r="J3514" t="s">
        <v>3409</v>
      </c>
      <c r="K3514" t="s">
        <v>19711</v>
      </c>
    </row>
    <row r="3515" spans="1:12" x14ac:dyDescent="0.35">
      <c r="A3515" t="s">
        <v>2865</v>
      </c>
      <c r="B3515">
        <v>111</v>
      </c>
      <c r="C3515">
        <v>1650000</v>
      </c>
      <c r="D3515">
        <v>2580</v>
      </c>
      <c r="E3515" t="s">
        <v>27662</v>
      </c>
      <c r="F3515" t="s">
        <v>37</v>
      </c>
      <c r="G3515" t="s">
        <v>38</v>
      </c>
      <c r="H3515">
        <v>5.4</v>
      </c>
      <c r="I3515" t="s">
        <v>3409</v>
      </c>
      <c r="J3515" t="s">
        <v>27947</v>
      </c>
    </row>
    <row r="3516" spans="1:12" x14ac:dyDescent="0.35">
      <c r="A3516" t="s">
        <v>20880</v>
      </c>
      <c r="B3516">
        <v>108</v>
      </c>
      <c r="C3516">
        <v>2000000</v>
      </c>
      <c r="D3516">
        <v>19067631</v>
      </c>
      <c r="E3516" t="s">
        <v>27663</v>
      </c>
      <c r="F3516" t="s">
        <v>37</v>
      </c>
      <c r="G3516" t="s">
        <v>38</v>
      </c>
      <c r="H3516">
        <v>7.1</v>
      </c>
      <c r="I3516" t="s">
        <v>1671</v>
      </c>
      <c r="J3516" t="s">
        <v>3409</v>
      </c>
      <c r="K3516" t="s">
        <v>19711</v>
      </c>
    </row>
    <row r="3517" spans="1:12" x14ac:dyDescent="0.35">
      <c r="A3517" t="s">
        <v>20884</v>
      </c>
      <c r="B3517">
        <v>92</v>
      </c>
      <c r="C3517">
        <v>1100000</v>
      </c>
      <c r="D3517">
        <v>11806119</v>
      </c>
      <c r="E3517" t="s">
        <v>27664</v>
      </c>
      <c r="F3517" t="s">
        <v>37</v>
      </c>
      <c r="G3517" t="s">
        <v>38</v>
      </c>
      <c r="H3517">
        <v>6.8</v>
      </c>
      <c r="I3517" t="s">
        <v>1325</v>
      </c>
      <c r="J3517" t="s">
        <v>13307</v>
      </c>
      <c r="K3517" t="s">
        <v>3409</v>
      </c>
      <c r="L3517" t="s">
        <v>27948</v>
      </c>
    </row>
    <row r="3518" spans="1:12" x14ac:dyDescent="0.35">
      <c r="A3518" t="s">
        <v>20074</v>
      </c>
      <c r="B3518">
        <v>91</v>
      </c>
      <c r="C3518">
        <v>1500000</v>
      </c>
      <c r="D3518">
        <v>7417210</v>
      </c>
      <c r="E3518" t="s">
        <v>27665</v>
      </c>
      <c r="F3518" t="s">
        <v>37</v>
      </c>
      <c r="G3518" t="s">
        <v>38</v>
      </c>
      <c r="H3518">
        <v>7</v>
      </c>
      <c r="I3518" t="s">
        <v>3409</v>
      </c>
    </row>
    <row r="3519" spans="1:12" x14ac:dyDescent="0.35">
      <c r="A3519" t="s">
        <v>15234</v>
      </c>
      <c r="B3519">
        <v>88</v>
      </c>
      <c r="C3519">
        <v>1500000</v>
      </c>
      <c r="D3519">
        <v>7362100</v>
      </c>
      <c r="E3519" t="s">
        <v>27666</v>
      </c>
      <c r="F3519" t="s">
        <v>37</v>
      </c>
      <c r="G3519" t="s">
        <v>38</v>
      </c>
      <c r="H3519">
        <v>7.4</v>
      </c>
      <c r="I3519" t="s">
        <v>1671</v>
      </c>
      <c r="J3519" t="s">
        <v>3409</v>
      </c>
    </row>
    <row r="3520" spans="1:12" x14ac:dyDescent="0.35">
      <c r="A3520" t="s">
        <v>9470</v>
      </c>
      <c r="B3520">
        <v>97</v>
      </c>
      <c r="C3520">
        <v>1000000</v>
      </c>
      <c r="D3520">
        <v>7022940</v>
      </c>
      <c r="E3520" t="s">
        <v>27667</v>
      </c>
      <c r="F3520" t="s">
        <v>37</v>
      </c>
      <c r="G3520" t="s">
        <v>38</v>
      </c>
      <c r="H3520">
        <v>6.7</v>
      </c>
      <c r="I3520" t="s">
        <v>1671</v>
      </c>
      <c r="J3520" t="s">
        <v>3409</v>
      </c>
      <c r="K3520" t="s">
        <v>19711</v>
      </c>
    </row>
    <row r="3521" spans="1:12" x14ac:dyDescent="0.35">
      <c r="A3521" t="s">
        <v>5408</v>
      </c>
      <c r="B3521">
        <v>90</v>
      </c>
      <c r="C3521">
        <v>17000000</v>
      </c>
      <c r="D3521">
        <v>287779</v>
      </c>
      <c r="E3521" t="s">
        <v>27668</v>
      </c>
      <c r="F3521" t="s">
        <v>37</v>
      </c>
      <c r="G3521" t="s">
        <v>38</v>
      </c>
      <c r="H3521">
        <v>9.1</v>
      </c>
      <c r="I3521" t="s">
        <v>1325</v>
      </c>
    </row>
    <row r="3522" spans="1:12" x14ac:dyDescent="0.35">
      <c r="A3522" t="s">
        <v>8638</v>
      </c>
      <c r="B3522">
        <v>103</v>
      </c>
      <c r="C3522">
        <v>2000000</v>
      </c>
      <c r="D3522">
        <v>5132222</v>
      </c>
      <c r="E3522" t="s">
        <v>27669</v>
      </c>
      <c r="F3522" t="s">
        <v>37</v>
      </c>
      <c r="G3522" t="s">
        <v>268</v>
      </c>
      <c r="H3522">
        <v>7.2</v>
      </c>
      <c r="I3522" t="s">
        <v>3409</v>
      </c>
      <c r="J3522" t="s">
        <v>27947</v>
      </c>
      <c r="K3522" t="s">
        <v>19711</v>
      </c>
    </row>
    <row r="3523" spans="1:12" x14ac:dyDescent="0.35">
      <c r="A3523" t="s">
        <v>13975</v>
      </c>
      <c r="B3523">
        <v>110</v>
      </c>
      <c r="C3523">
        <v>1500000</v>
      </c>
      <c r="D3523">
        <v>2365931</v>
      </c>
      <c r="E3523" t="s">
        <v>27670</v>
      </c>
      <c r="F3523" t="s">
        <v>37</v>
      </c>
      <c r="G3523" t="s">
        <v>38</v>
      </c>
      <c r="H3523">
        <v>7.5</v>
      </c>
      <c r="I3523" t="s">
        <v>1671</v>
      </c>
      <c r="J3523" t="s">
        <v>27949</v>
      </c>
      <c r="K3523" t="s">
        <v>3409</v>
      </c>
      <c r="L3523" t="s">
        <v>19711</v>
      </c>
    </row>
    <row r="3524" spans="1:12" x14ac:dyDescent="0.35">
      <c r="A3524" t="s">
        <v>332</v>
      </c>
      <c r="B3524">
        <v>103</v>
      </c>
      <c r="C3524">
        <v>1500000</v>
      </c>
      <c r="D3524">
        <v>53991137</v>
      </c>
      <c r="E3524" t="s">
        <v>27671</v>
      </c>
      <c r="F3524" t="s">
        <v>37</v>
      </c>
      <c r="G3524" t="s">
        <v>38</v>
      </c>
      <c r="H3524">
        <v>6.8</v>
      </c>
      <c r="I3524" t="s">
        <v>1266</v>
      </c>
      <c r="J3524" t="s">
        <v>6403</v>
      </c>
      <c r="K3524" t="s">
        <v>27947</v>
      </c>
      <c r="L3524" t="s">
        <v>10413</v>
      </c>
    </row>
    <row r="3525" spans="1:12" x14ac:dyDescent="0.35">
      <c r="A3525" t="s">
        <v>20938</v>
      </c>
      <c r="B3525">
        <v>114</v>
      </c>
      <c r="C3525">
        <v>1500000</v>
      </c>
      <c r="D3525">
        <v>1221261</v>
      </c>
      <c r="E3525" t="s">
        <v>27672</v>
      </c>
      <c r="F3525" t="s">
        <v>2778</v>
      </c>
      <c r="G3525" t="s">
        <v>18942</v>
      </c>
      <c r="H3525">
        <v>7.9</v>
      </c>
      <c r="I3525" t="s">
        <v>27949</v>
      </c>
      <c r="J3525" t="s">
        <v>3409</v>
      </c>
      <c r="K3525" t="s">
        <v>10413</v>
      </c>
    </row>
    <row r="3526" spans="1:12" x14ac:dyDescent="0.35">
      <c r="A3526" t="s">
        <v>20951</v>
      </c>
      <c r="B3526">
        <v>112</v>
      </c>
      <c r="C3526">
        <v>1500000</v>
      </c>
      <c r="D3526">
        <v>712294</v>
      </c>
      <c r="E3526" t="s">
        <v>27673</v>
      </c>
      <c r="F3526" t="s">
        <v>37</v>
      </c>
      <c r="G3526" t="s">
        <v>38</v>
      </c>
      <c r="H3526">
        <v>6.7</v>
      </c>
      <c r="I3526" t="s">
        <v>3409</v>
      </c>
    </row>
    <row r="3527" spans="1:12" x14ac:dyDescent="0.35">
      <c r="A3527" t="s">
        <v>20956</v>
      </c>
      <c r="B3527">
        <v>104</v>
      </c>
      <c r="C3527">
        <v>1500000</v>
      </c>
      <c r="D3527">
        <v>3447339</v>
      </c>
      <c r="E3527" t="s">
        <v>27674</v>
      </c>
      <c r="F3527" t="s">
        <v>37</v>
      </c>
      <c r="G3527" t="s">
        <v>38</v>
      </c>
      <c r="H3527">
        <v>5.8</v>
      </c>
      <c r="I3527" t="s">
        <v>1671</v>
      </c>
      <c r="J3527" t="s">
        <v>19711</v>
      </c>
    </row>
    <row r="3528" spans="1:12" x14ac:dyDescent="0.35">
      <c r="A3528" t="s">
        <v>18553</v>
      </c>
      <c r="B3528">
        <v>99</v>
      </c>
      <c r="C3528">
        <v>1500000</v>
      </c>
      <c r="D3528">
        <v>418953</v>
      </c>
      <c r="E3528" t="s">
        <v>27675</v>
      </c>
      <c r="F3528" t="s">
        <v>37</v>
      </c>
      <c r="G3528" t="s">
        <v>1465</v>
      </c>
      <c r="H3528">
        <v>6.5</v>
      </c>
      <c r="I3528" t="s">
        <v>27949</v>
      </c>
      <c r="J3528" t="s">
        <v>3409</v>
      </c>
      <c r="K3528" t="s">
        <v>10413</v>
      </c>
    </row>
    <row r="3529" spans="1:12" x14ac:dyDescent="0.35">
      <c r="A3529" t="s">
        <v>20964</v>
      </c>
      <c r="B3529">
        <v>98</v>
      </c>
      <c r="C3529">
        <v>1500000</v>
      </c>
      <c r="D3529">
        <v>406035</v>
      </c>
      <c r="E3529" t="s">
        <v>27676</v>
      </c>
      <c r="F3529" t="s">
        <v>37</v>
      </c>
      <c r="G3529" t="s">
        <v>38</v>
      </c>
      <c r="H3529">
        <v>7.2</v>
      </c>
      <c r="I3529" t="s">
        <v>3409</v>
      </c>
    </row>
    <row r="3530" spans="1:12" x14ac:dyDescent="0.35">
      <c r="A3530" t="s">
        <v>13181</v>
      </c>
      <c r="B3530">
        <v>100</v>
      </c>
      <c r="C3530">
        <v>1500000</v>
      </c>
      <c r="D3530">
        <v>373967</v>
      </c>
      <c r="E3530" t="s">
        <v>27677</v>
      </c>
      <c r="F3530" t="s">
        <v>37</v>
      </c>
      <c r="G3530" t="s">
        <v>38</v>
      </c>
      <c r="H3530">
        <v>6.5</v>
      </c>
      <c r="I3530" t="s">
        <v>6403</v>
      </c>
      <c r="J3530" t="s">
        <v>27947</v>
      </c>
    </row>
    <row r="3531" spans="1:12" x14ac:dyDescent="0.35">
      <c r="A3531" t="s">
        <v>418</v>
      </c>
      <c r="B3531">
        <v>80</v>
      </c>
      <c r="C3531">
        <v>1500000</v>
      </c>
      <c r="D3531">
        <v>194568</v>
      </c>
      <c r="E3531" t="s">
        <v>27678</v>
      </c>
      <c r="F3531" t="s">
        <v>37</v>
      </c>
      <c r="G3531" t="s">
        <v>38</v>
      </c>
      <c r="H3531">
        <v>6.2</v>
      </c>
      <c r="I3531" t="s">
        <v>1671</v>
      </c>
      <c r="J3531" t="s">
        <v>19711</v>
      </c>
    </row>
    <row r="3532" spans="1:12" x14ac:dyDescent="0.35">
      <c r="A3532" t="s">
        <v>20994</v>
      </c>
      <c r="B3532">
        <v>87</v>
      </c>
      <c r="C3532">
        <v>1500000</v>
      </c>
      <c r="D3532">
        <v>163245</v>
      </c>
      <c r="E3532" t="s">
        <v>27679</v>
      </c>
      <c r="F3532" t="s">
        <v>37</v>
      </c>
      <c r="G3532" t="s">
        <v>38</v>
      </c>
      <c r="H3532">
        <v>8.6</v>
      </c>
      <c r="I3532" t="s">
        <v>1671</v>
      </c>
      <c r="J3532" t="s">
        <v>3409</v>
      </c>
      <c r="K3532" t="s">
        <v>18089</v>
      </c>
    </row>
    <row r="3533" spans="1:12" x14ac:dyDescent="0.35">
      <c r="A3533" t="s">
        <v>21001</v>
      </c>
      <c r="B3533">
        <v>91</v>
      </c>
      <c r="C3533">
        <v>1500000</v>
      </c>
      <c r="D3533">
        <v>119841</v>
      </c>
      <c r="E3533" t="s">
        <v>27680</v>
      </c>
      <c r="F3533" t="s">
        <v>37</v>
      </c>
      <c r="G3533" t="s">
        <v>38</v>
      </c>
      <c r="H3533">
        <v>6.5</v>
      </c>
      <c r="I3533" t="s">
        <v>3409</v>
      </c>
    </row>
    <row r="3534" spans="1:12" x14ac:dyDescent="0.35">
      <c r="A3534" t="s">
        <v>6251</v>
      </c>
      <c r="B3534">
        <v>84</v>
      </c>
      <c r="C3534">
        <v>1500000</v>
      </c>
      <c r="D3534">
        <v>173066</v>
      </c>
      <c r="E3534" t="s">
        <v>27681</v>
      </c>
      <c r="F3534" t="s">
        <v>37</v>
      </c>
      <c r="G3534" t="s">
        <v>38</v>
      </c>
      <c r="H3534">
        <v>6.3</v>
      </c>
      <c r="I3534" t="s">
        <v>1671</v>
      </c>
      <c r="J3534" t="s">
        <v>1266</v>
      </c>
    </row>
    <row r="3535" spans="1:12" x14ac:dyDescent="0.35">
      <c r="A3535" t="s">
        <v>13756</v>
      </c>
      <c r="B3535">
        <v>90</v>
      </c>
      <c r="C3535">
        <v>1500000</v>
      </c>
      <c r="D3535">
        <v>92362</v>
      </c>
      <c r="E3535" t="s">
        <v>27682</v>
      </c>
      <c r="F3535" t="s">
        <v>37</v>
      </c>
      <c r="G3535" t="s">
        <v>38</v>
      </c>
      <c r="H3535">
        <v>4.3</v>
      </c>
      <c r="I3535" t="s">
        <v>1671</v>
      </c>
      <c r="J3535" t="s">
        <v>3409</v>
      </c>
    </row>
    <row r="3536" spans="1:12" x14ac:dyDescent="0.35">
      <c r="A3536" t="s">
        <v>21011</v>
      </c>
      <c r="B3536">
        <v>98</v>
      </c>
      <c r="C3536">
        <v>1500000</v>
      </c>
      <c r="D3536">
        <v>105943</v>
      </c>
      <c r="E3536" t="s">
        <v>27683</v>
      </c>
      <c r="F3536" t="s">
        <v>37</v>
      </c>
      <c r="G3536" t="s">
        <v>38</v>
      </c>
      <c r="H3536">
        <v>6.1</v>
      </c>
      <c r="I3536" t="s">
        <v>1671</v>
      </c>
    </row>
    <row r="3537" spans="1:12" x14ac:dyDescent="0.35">
      <c r="A3537" t="s">
        <v>15906</v>
      </c>
      <c r="B3537">
        <v>124</v>
      </c>
      <c r="C3537">
        <v>1700000</v>
      </c>
      <c r="D3537">
        <v>183490</v>
      </c>
      <c r="E3537" t="s">
        <v>27684</v>
      </c>
      <c r="F3537" t="s">
        <v>37</v>
      </c>
      <c r="G3537" t="s">
        <v>38</v>
      </c>
      <c r="H3537">
        <v>5.8</v>
      </c>
      <c r="I3537" t="s">
        <v>3409</v>
      </c>
      <c r="J3537" t="s">
        <v>25958</v>
      </c>
    </row>
    <row r="3538" spans="1:12" x14ac:dyDescent="0.35">
      <c r="A3538" t="s">
        <v>21027</v>
      </c>
      <c r="B3538">
        <v>95</v>
      </c>
      <c r="C3538">
        <v>1500000</v>
      </c>
      <c r="D3538">
        <v>3478</v>
      </c>
      <c r="E3538" t="s">
        <v>27685</v>
      </c>
      <c r="F3538" t="s">
        <v>37</v>
      </c>
      <c r="G3538" t="s">
        <v>268</v>
      </c>
      <c r="H3538">
        <v>6.7</v>
      </c>
      <c r="I3538" t="s">
        <v>1266</v>
      </c>
      <c r="J3538" t="s">
        <v>6403</v>
      </c>
    </row>
    <row r="3539" spans="1:12" x14ac:dyDescent="0.35">
      <c r="A3539" t="s">
        <v>21033</v>
      </c>
      <c r="B3539">
        <v>90</v>
      </c>
      <c r="C3539">
        <v>2000000</v>
      </c>
      <c r="D3539">
        <v>52166</v>
      </c>
      <c r="E3539" t="s">
        <v>27686</v>
      </c>
      <c r="F3539" t="s">
        <v>37</v>
      </c>
      <c r="G3539" t="s">
        <v>38</v>
      </c>
      <c r="H3539">
        <v>6.7</v>
      </c>
      <c r="I3539" t="s">
        <v>3409</v>
      </c>
    </row>
    <row r="3540" spans="1:12" x14ac:dyDescent="0.35">
      <c r="A3540" t="s">
        <v>12822</v>
      </c>
      <c r="B3540">
        <v>101</v>
      </c>
      <c r="C3540">
        <v>2500000</v>
      </c>
      <c r="D3540">
        <v>1163508</v>
      </c>
      <c r="E3540" t="s">
        <v>27687</v>
      </c>
      <c r="F3540" t="s">
        <v>37</v>
      </c>
      <c r="G3540" t="s">
        <v>38</v>
      </c>
      <c r="H3540">
        <v>5.0999999999999996</v>
      </c>
      <c r="I3540" t="s">
        <v>3409</v>
      </c>
      <c r="J3540" t="s">
        <v>1266</v>
      </c>
      <c r="K3540" t="s">
        <v>6403</v>
      </c>
      <c r="L3540" t="s">
        <v>10413</v>
      </c>
    </row>
    <row r="3541" spans="1:12" x14ac:dyDescent="0.35">
      <c r="A3541" t="s">
        <v>21099</v>
      </c>
      <c r="B3541">
        <v>83</v>
      </c>
      <c r="C3541">
        <v>2000000</v>
      </c>
      <c r="D3541">
        <v>184925485</v>
      </c>
      <c r="E3541" t="s">
        <v>27688</v>
      </c>
      <c r="F3541" t="s">
        <v>37</v>
      </c>
      <c r="G3541" t="s">
        <v>38</v>
      </c>
      <c r="H3541">
        <v>7.7</v>
      </c>
      <c r="I3541" t="s">
        <v>11526</v>
      </c>
      <c r="J3541" t="s">
        <v>18089</v>
      </c>
      <c r="K3541" t="s">
        <v>1266</v>
      </c>
      <c r="L3541" t="s">
        <v>17378</v>
      </c>
    </row>
    <row r="3542" spans="1:12" x14ac:dyDescent="0.35">
      <c r="A3542" t="s">
        <v>21106</v>
      </c>
      <c r="B3542">
        <v>106</v>
      </c>
      <c r="C3542">
        <v>1400000</v>
      </c>
      <c r="D3542">
        <v>304124</v>
      </c>
      <c r="E3542" t="s">
        <v>27689</v>
      </c>
      <c r="F3542" t="s">
        <v>2778</v>
      </c>
      <c r="G3542" t="s">
        <v>18942</v>
      </c>
      <c r="H3542">
        <v>6.7</v>
      </c>
      <c r="I3542" t="s">
        <v>3409</v>
      </c>
    </row>
    <row r="3543" spans="1:12" x14ac:dyDescent="0.35">
      <c r="A3543" t="s">
        <v>21117</v>
      </c>
      <c r="B3543">
        <v>94</v>
      </c>
      <c r="C3543">
        <v>1400000</v>
      </c>
      <c r="D3543">
        <v>36830</v>
      </c>
      <c r="E3543" t="s">
        <v>27690</v>
      </c>
      <c r="F3543" t="s">
        <v>37</v>
      </c>
      <c r="G3543" t="s">
        <v>56</v>
      </c>
      <c r="H3543">
        <v>6.6</v>
      </c>
      <c r="I3543" t="s">
        <v>953</v>
      </c>
      <c r="J3543" t="s">
        <v>1671</v>
      </c>
      <c r="K3543" t="s">
        <v>6403</v>
      </c>
    </row>
    <row r="3544" spans="1:12" x14ac:dyDescent="0.35">
      <c r="A3544" t="s">
        <v>1294</v>
      </c>
      <c r="B3544">
        <v>120</v>
      </c>
      <c r="C3544">
        <v>960000</v>
      </c>
      <c r="D3544">
        <v>3650677</v>
      </c>
      <c r="E3544" t="s">
        <v>27691</v>
      </c>
      <c r="F3544" t="s">
        <v>37</v>
      </c>
      <c r="G3544" t="s">
        <v>56</v>
      </c>
      <c r="H3544">
        <v>8.1999999999999993</v>
      </c>
      <c r="I3544" t="s">
        <v>1671</v>
      </c>
      <c r="J3544" t="s">
        <v>27949</v>
      </c>
    </row>
    <row r="3545" spans="1:12" x14ac:dyDescent="0.35">
      <c r="A3545" t="s">
        <v>16244</v>
      </c>
      <c r="B3545">
        <v>105</v>
      </c>
      <c r="C3545">
        <v>1300000</v>
      </c>
      <c r="D3545">
        <v>1647780</v>
      </c>
      <c r="E3545" t="s">
        <v>27692</v>
      </c>
      <c r="F3545" t="s">
        <v>15778</v>
      </c>
      <c r="G3545" t="s">
        <v>7711</v>
      </c>
      <c r="H3545">
        <v>8.1</v>
      </c>
      <c r="I3545" t="s">
        <v>3409</v>
      </c>
    </row>
    <row r="3546" spans="1:12" x14ac:dyDescent="0.35">
      <c r="A3546" t="s">
        <v>272</v>
      </c>
      <c r="B3546">
        <v>95</v>
      </c>
      <c r="C3546">
        <v>1300000</v>
      </c>
      <c r="D3546">
        <v>695229</v>
      </c>
      <c r="E3546" t="s">
        <v>27693</v>
      </c>
      <c r="F3546" t="s">
        <v>37</v>
      </c>
      <c r="G3546" t="s">
        <v>38</v>
      </c>
      <c r="H3546">
        <v>7.2</v>
      </c>
      <c r="I3546" t="s">
        <v>1671</v>
      </c>
      <c r="J3546" t="s">
        <v>3409</v>
      </c>
    </row>
    <row r="3547" spans="1:12" x14ac:dyDescent="0.35">
      <c r="A3547" t="s">
        <v>21171</v>
      </c>
      <c r="B3547">
        <v>135</v>
      </c>
      <c r="C3547">
        <v>1592000</v>
      </c>
      <c r="D3547">
        <v>638951</v>
      </c>
      <c r="E3547" t="s">
        <v>27694</v>
      </c>
      <c r="F3547" t="s">
        <v>21178</v>
      </c>
      <c r="G3547" t="s">
        <v>38</v>
      </c>
      <c r="H3547">
        <v>7.4</v>
      </c>
      <c r="I3547" t="s">
        <v>3409</v>
      </c>
    </row>
    <row r="3548" spans="1:12" x14ac:dyDescent="0.35">
      <c r="A3548" t="s">
        <v>21179</v>
      </c>
      <c r="B3548">
        <v>105</v>
      </c>
      <c r="C3548">
        <v>1300000</v>
      </c>
      <c r="D3548">
        <v>609042</v>
      </c>
      <c r="E3548" t="s">
        <v>27695</v>
      </c>
      <c r="F3548" t="s">
        <v>37</v>
      </c>
      <c r="G3548" t="s">
        <v>38</v>
      </c>
      <c r="H3548">
        <v>6.5</v>
      </c>
      <c r="I3548" t="s">
        <v>3409</v>
      </c>
    </row>
    <row r="3549" spans="1:12" x14ac:dyDescent="0.35">
      <c r="A3549" t="s">
        <v>21183</v>
      </c>
      <c r="B3549">
        <v>83</v>
      </c>
      <c r="C3549">
        <v>1500000</v>
      </c>
      <c r="D3549">
        <v>1521</v>
      </c>
      <c r="E3549" t="s">
        <v>27696</v>
      </c>
      <c r="F3549" t="s">
        <v>37</v>
      </c>
      <c r="G3549" t="s">
        <v>268</v>
      </c>
      <c r="H3549">
        <v>5.7</v>
      </c>
      <c r="I3549" t="s">
        <v>1671</v>
      </c>
      <c r="J3549" t="s">
        <v>6403</v>
      </c>
    </row>
    <row r="3550" spans="1:12" x14ac:dyDescent="0.35">
      <c r="A3550" t="s">
        <v>21206</v>
      </c>
      <c r="B3550">
        <v>87</v>
      </c>
      <c r="C3550">
        <v>1000000</v>
      </c>
      <c r="D3550">
        <v>19539</v>
      </c>
      <c r="E3550" t="s">
        <v>27697</v>
      </c>
      <c r="F3550" t="s">
        <v>37</v>
      </c>
      <c r="G3550" t="s">
        <v>38</v>
      </c>
      <c r="H3550">
        <v>6.2</v>
      </c>
      <c r="I3550" t="s">
        <v>1671</v>
      </c>
    </row>
    <row r="3551" spans="1:12" x14ac:dyDescent="0.35">
      <c r="A3551" t="s">
        <v>21210</v>
      </c>
      <c r="B3551">
        <v>97</v>
      </c>
      <c r="C3551">
        <v>1500000</v>
      </c>
      <c r="D3551">
        <v>100358</v>
      </c>
      <c r="E3551" t="s">
        <v>27698</v>
      </c>
      <c r="F3551" t="s">
        <v>37</v>
      </c>
      <c r="G3551" t="s">
        <v>5612</v>
      </c>
      <c r="H3551">
        <v>3.3</v>
      </c>
      <c r="I3551" t="s">
        <v>1671</v>
      </c>
      <c r="J3551" t="s">
        <v>17378</v>
      </c>
      <c r="K3551" t="s">
        <v>19711</v>
      </c>
    </row>
    <row r="3552" spans="1:12" x14ac:dyDescent="0.35">
      <c r="A3552" t="s">
        <v>7064</v>
      </c>
      <c r="B3552">
        <v>87</v>
      </c>
      <c r="C3552">
        <v>1250000</v>
      </c>
      <c r="D3552">
        <v>19100000</v>
      </c>
      <c r="E3552" t="s">
        <v>27699</v>
      </c>
      <c r="F3552" t="s">
        <v>37</v>
      </c>
      <c r="G3552" t="s">
        <v>38</v>
      </c>
      <c r="H3552">
        <v>6.1</v>
      </c>
      <c r="I3552" t="s">
        <v>6403</v>
      </c>
      <c r="J3552" t="s">
        <v>27947</v>
      </c>
      <c r="K3552" t="s">
        <v>10413</v>
      </c>
    </row>
    <row r="3553" spans="1:11" x14ac:dyDescent="0.35">
      <c r="A3553" t="s">
        <v>19580</v>
      </c>
      <c r="B3553">
        <v>80</v>
      </c>
      <c r="C3553">
        <v>427000</v>
      </c>
      <c r="D3553">
        <v>2833383</v>
      </c>
      <c r="E3553" t="s">
        <v>27700</v>
      </c>
      <c r="F3553" t="s">
        <v>37</v>
      </c>
      <c r="G3553" t="s">
        <v>38</v>
      </c>
      <c r="H3553">
        <v>5.7</v>
      </c>
      <c r="I3553" t="s">
        <v>3409</v>
      </c>
      <c r="J3553" t="s">
        <v>17378</v>
      </c>
    </row>
    <row r="3554" spans="1:11" x14ac:dyDescent="0.35">
      <c r="A3554" t="s">
        <v>1526</v>
      </c>
      <c r="B3554">
        <v>100</v>
      </c>
      <c r="C3554">
        <v>1200000</v>
      </c>
      <c r="D3554">
        <v>24741700</v>
      </c>
      <c r="E3554" t="s">
        <v>27701</v>
      </c>
      <c r="F3554" t="s">
        <v>37</v>
      </c>
      <c r="G3554" t="s">
        <v>38</v>
      </c>
      <c r="H3554">
        <v>7.2</v>
      </c>
      <c r="I3554" t="s">
        <v>3409</v>
      </c>
    </row>
    <row r="3555" spans="1:11" x14ac:dyDescent="0.35">
      <c r="A3555" t="s">
        <v>332</v>
      </c>
      <c r="B3555">
        <v>103</v>
      </c>
      <c r="C3555">
        <v>1200000</v>
      </c>
      <c r="D3555">
        <v>55153403</v>
      </c>
      <c r="E3555" t="s">
        <v>27702</v>
      </c>
      <c r="F3555" t="s">
        <v>37</v>
      </c>
      <c r="G3555" t="s">
        <v>38</v>
      </c>
      <c r="H3555">
        <v>7.7</v>
      </c>
      <c r="I3555" t="s">
        <v>6403</v>
      </c>
      <c r="J3555" t="s">
        <v>27947</v>
      </c>
      <c r="K3555" t="s">
        <v>10413</v>
      </c>
    </row>
    <row r="3556" spans="1:11" x14ac:dyDescent="0.35">
      <c r="A3556" t="s">
        <v>4939</v>
      </c>
      <c r="B3556">
        <v>100</v>
      </c>
      <c r="C3556">
        <v>1200000</v>
      </c>
      <c r="D3556">
        <v>18488314</v>
      </c>
      <c r="E3556" t="s">
        <v>27703</v>
      </c>
      <c r="F3556" t="s">
        <v>37</v>
      </c>
      <c r="G3556" t="s">
        <v>38</v>
      </c>
      <c r="H3556">
        <v>7.1</v>
      </c>
      <c r="I3556" t="s">
        <v>1671</v>
      </c>
      <c r="J3556" t="s">
        <v>27949</v>
      </c>
      <c r="K3556" t="s">
        <v>27947</v>
      </c>
    </row>
    <row r="3557" spans="1:11" x14ac:dyDescent="0.35">
      <c r="A3557" t="s">
        <v>21293</v>
      </c>
      <c r="B3557">
        <v>89</v>
      </c>
      <c r="C3557">
        <v>1300000</v>
      </c>
      <c r="D3557">
        <v>11278</v>
      </c>
      <c r="E3557" t="s">
        <v>27704</v>
      </c>
      <c r="F3557" t="s">
        <v>2778</v>
      </c>
      <c r="G3557" t="s">
        <v>2913</v>
      </c>
      <c r="H3557">
        <v>7</v>
      </c>
      <c r="I3557" t="s">
        <v>1671</v>
      </c>
      <c r="J3557" t="s">
        <v>3409</v>
      </c>
    </row>
    <row r="3558" spans="1:11" x14ac:dyDescent="0.35">
      <c r="A3558" t="s">
        <v>10306</v>
      </c>
      <c r="B3558">
        <v>114</v>
      </c>
      <c r="C3558">
        <v>7000000</v>
      </c>
      <c r="D3558">
        <v>13876974</v>
      </c>
      <c r="E3558" t="s">
        <v>27705</v>
      </c>
      <c r="F3558" t="s">
        <v>5611</v>
      </c>
      <c r="G3558" t="s">
        <v>5612</v>
      </c>
      <c r="H3558">
        <v>7.4</v>
      </c>
      <c r="I3558" t="s">
        <v>1671</v>
      </c>
      <c r="J3558" t="s">
        <v>3409</v>
      </c>
      <c r="K3558" t="s">
        <v>19711</v>
      </c>
    </row>
    <row r="3559" spans="1:11" x14ac:dyDescent="0.35">
      <c r="A3559" t="s">
        <v>13573</v>
      </c>
      <c r="B3559">
        <v>111</v>
      </c>
      <c r="C3559">
        <v>1200000</v>
      </c>
      <c r="D3559">
        <v>9180275</v>
      </c>
      <c r="E3559" t="s">
        <v>27706</v>
      </c>
      <c r="F3559" t="s">
        <v>37</v>
      </c>
      <c r="G3559" t="s">
        <v>38</v>
      </c>
      <c r="H3559">
        <v>7.7</v>
      </c>
      <c r="I3559" t="s">
        <v>3409</v>
      </c>
    </row>
    <row r="3560" spans="1:11" x14ac:dyDescent="0.35">
      <c r="A3560" t="s">
        <v>21311</v>
      </c>
      <c r="B3560">
        <v>85</v>
      </c>
      <c r="C3560">
        <v>1200000</v>
      </c>
      <c r="D3560">
        <v>2199853</v>
      </c>
      <c r="E3560" t="s">
        <v>27707</v>
      </c>
      <c r="F3560" t="s">
        <v>37</v>
      </c>
      <c r="G3560" t="s">
        <v>38</v>
      </c>
      <c r="H3560">
        <v>6.6</v>
      </c>
      <c r="I3560" t="s">
        <v>1671</v>
      </c>
      <c r="J3560" t="s">
        <v>3409</v>
      </c>
    </row>
    <row r="3561" spans="1:11" x14ac:dyDescent="0.35">
      <c r="A3561" t="s">
        <v>21315</v>
      </c>
      <c r="B3561">
        <v>113</v>
      </c>
      <c r="C3561">
        <v>1200000</v>
      </c>
      <c r="D3561">
        <v>2859955</v>
      </c>
      <c r="E3561" t="s">
        <v>27708</v>
      </c>
      <c r="F3561" t="s">
        <v>37</v>
      </c>
      <c r="G3561" t="s">
        <v>38</v>
      </c>
      <c r="H3561">
        <v>6</v>
      </c>
      <c r="I3561" t="s">
        <v>3409</v>
      </c>
      <c r="J3561" t="s">
        <v>27948</v>
      </c>
    </row>
    <row r="3562" spans="1:11" x14ac:dyDescent="0.35">
      <c r="A3562" t="s">
        <v>1764</v>
      </c>
      <c r="B3562">
        <v>99</v>
      </c>
      <c r="C3562">
        <v>1200000</v>
      </c>
      <c r="D3562">
        <v>2812029</v>
      </c>
      <c r="E3562" t="s">
        <v>27709</v>
      </c>
      <c r="F3562" t="s">
        <v>37</v>
      </c>
      <c r="G3562" t="s">
        <v>38</v>
      </c>
      <c r="H3562">
        <v>8.4</v>
      </c>
      <c r="I3562" t="s">
        <v>27949</v>
      </c>
      <c r="J3562" t="s">
        <v>3409</v>
      </c>
      <c r="K3562" t="s">
        <v>10413</v>
      </c>
    </row>
    <row r="3563" spans="1:11" x14ac:dyDescent="0.35">
      <c r="A3563" t="s">
        <v>8662</v>
      </c>
      <c r="B3563">
        <v>142</v>
      </c>
      <c r="C3563">
        <v>1200000</v>
      </c>
      <c r="D3563">
        <v>6100000</v>
      </c>
      <c r="E3563" t="s">
        <v>27710</v>
      </c>
      <c r="F3563" t="s">
        <v>9795</v>
      </c>
      <c r="G3563" t="s">
        <v>7090</v>
      </c>
      <c r="H3563">
        <v>8.9</v>
      </c>
      <c r="I3563" t="s">
        <v>15011</v>
      </c>
    </row>
    <row r="3564" spans="1:11" x14ac:dyDescent="0.35">
      <c r="A3564" t="s">
        <v>21333</v>
      </c>
      <c r="B3564">
        <v>112</v>
      </c>
      <c r="C3564">
        <v>4000000</v>
      </c>
      <c r="D3564">
        <v>375723</v>
      </c>
      <c r="E3564" t="s">
        <v>27711</v>
      </c>
      <c r="F3564" t="s">
        <v>14503</v>
      </c>
      <c r="G3564" t="s">
        <v>16841</v>
      </c>
      <c r="H3564">
        <v>7.9</v>
      </c>
      <c r="I3564" t="s">
        <v>1671</v>
      </c>
      <c r="J3564" t="s">
        <v>3409</v>
      </c>
    </row>
    <row r="3565" spans="1:11" x14ac:dyDescent="0.35">
      <c r="A3565" t="s">
        <v>21340</v>
      </c>
      <c r="B3565">
        <v>108</v>
      </c>
      <c r="C3565">
        <v>1200000</v>
      </c>
      <c r="D3565">
        <v>594904</v>
      </c>
      <c r="E3565" t="s">
        <v>27712</v>
      </c>
      <c r="F3565" t="s">
        <v>37</v>
      </c>
      <c r="G3565" t="s">
        <v>38</v>
      </c>
      <c r="H3565">
        <v>6</v>
      </c>
      <c r="I3565" t="s">
        <v>1671</v>
      </c>
      <c r="J3565" t="s">
        <v>3409</v>
      </c>
    </row>
    <row r="3566" spans="1:11" x14ac:dyDescent="0.35">
      <c r="A3566" t="s">
        <v>21346</v>
      </c>
      <c r="B3566">
        <v>88</v>
      </c>
      <c r="C3566">
        <v>1200000</v>
      </c>
      <c r="D3566">
        <v>58936</v>
      </c>
      <c r="E3566" t="s">
        <v>27713</v>
      </c>
      <c r="F3566" t="s">
        <v>37</v>
      </c>
      <c r="G3566" t="s">
        <v>38</v>
      </c>
      <c r="H3566">
        <v>6.1</v>
      </c>
      <c r="I3566" t="s">
        <v>1671</v>
      </c>
      <c r="J3566" t="s">
        <v>17378</v>
      </c>
    </row>
    <row r="3567" spans="1:11" x14ac:dyDescent="0.35">
      <c r="A3567" t="s">
        <v>14739</v>
      </c>
      <c r="B3567">
        <v>97</v>
      </c>
      <c r="C3567">
        <v>1200000</v>
      </c>
      <c r="D3567">
        <v>24784</v>
      </c>
      <c r="E3567" t="s">
        <v>27714</v>
      </c>
      <c r="F3567" t="s">
        <v>37</v>
      </c>
      <c r="G3567" t="s">
        <v>268</v>
      </c>
      <c r="H3567">
        <v>7.4</v>
      </c>
      <c r="I3567" t="s">
        <v>67</v>
      </c>
    </row>
    <row r="3568" spans="1:11" x14ac:dyDescent="0.35">
      <c r="A3568" t="s">
        <v>21356</v>
      </c>
      <c r="B3568">
        <v>85</v>
      </c>
      <c r="C3568">
        <v>1200000</v>
      </c>
      <c r="D3568">
        <v>7826</v>
      </c>
      <c r="E3568" t="s">
        <v>27715</v>
      </c>
      <c r="F3568" t="s">
        <v>37</v>
      </c>
      <c r="G3568" t="s">
        <v>38</v>
      </c>
      <c r="H3568">
        <v>6.2</v>
      </c>
      <c r="I3568" t="s">
        <v>1671</v>
      </c>
      <c r="J3568" t="s">
        <v>67</v>
      </c>
    </row>
    <row r="3569" spans="1:12" x14ac:dyDescent="0.35">
      <c r="A3569" t="s">
        <v>21367</v>
      </c>
      <c r="B3569">
        <v>110</v>
      </c>
      <c r="C3569">
        <v>1200000</v>
      </c>
      <c r="D3569">
        <v>3830</v>
      </c>
      <c r="E3569" t="s">
        <v>27716</v>
      </c>
      <c r="F3569" t="s">
        <v>2778</v>
      </c>
      <c r="G3569" t="s">
        <v>38</v>
      </c>
      <c r="H3569">
        <v>7.2</v>
      </c>
      <c r="I3569" t="s">
        <v>1671</v>
      </c>
      <c r="J3569" t="s">
        <v>3409</v>
      </c>
    </row>
    <row r="3570" spans="1:12" x14ac:dyDescent="0.35">
      <c r="A3570" t="s">
        <v>3613</v>
      </c>
      <c r="B3570">
        <v>91</v>
      </c>
      <c r="C3570">
        <v>2600000</v>
      </c>
      <c r="D3570">
        <v>2850263</v>
      </c>
      <c r="E3570" t="s">
        <v>27717</v>
      </c>
      <c r="F3570" t="s">
        <v>37</v>
      </c>
      <c r="G3570" t="s">
        <v>38</v>
      </c>
      <c r="H3570">
        <v>6.2</v>
      </c>
      <c r="I3570" t="s">
        <v>953</v>
      </c>
      <c r="J3570" t="s">
        <v>1671</v>
      </c>
      <c r="K3570" t="s">
        <v>27948</v>
      </c>
    </row>
    <row r="3571" spans="1:12" x14ac:dyDescent="0.35">
      <c r="A3571" t="s">
        <v>21423</v>
      </c>
      <c r="B3571">
        <v>94</v>
      </c>
      <c r="C3571">
        <v>3000000</v>
      </c>
      <c r="D3571">
        <v>16101109</v>
      </c>
      <c r="E3571" t="s">
        <v>27718</v>
      </c>
      <c r="F3571" t="s">
        <v>37</v>
      </c>
      <c r="G3571" t="s">
        <v>38</v>
      </c>
      <c r="H3571">
        <v>6.8</v>
      </c>
      <c r="I3571" t="s">
        <v>1671</v>
      </c>
    </row>
    <row r="3572" spans="1:12" x14ac:dyDescent="0.35">
      <c r="A3572" t="s">
        <v>17484</v>
      </c>
      <c r="B3572">
        <v>90</v>
      </c>
      <c r="C3572">
        <v>695393</v>
      </c>
      <c r="D3572">
        <v>6013</v>
      </c>
      <c r="E3572" t="s">
        <v>27719</v>
      </c>
      <c r="F3572" t="s">
        <v>37</v>
      </c>
      <c r="G3572" t="s">
        <v>56</v>
      </c>
      <c r="H3572">
        <v>7.7</v>
      </c>
      <c r="I3572" t="s">
        <v>27949</v>
      </c>
      <c r="J3572" t="s">
        <v>3409</v>
      </c>
      <c r="K3572" t="s">
        <v>10413</v>
      </c>
    </row>
    <row r="3573" spans="1:12" x14ac:dyDescent="0.35">
      <c r="A3573" t="s">
        <v>21436</v>
      </c>
      <c r="B3573">
        <v>92</v>
      </c>
      <c r="C3573">
        <v>1100000</v>
      </c>
      <c r="D3573">
        <v>1400000</v>
      </c>
      <c r="E3573" t="s">
        <v>27720</v>
      </c>
      <c r="F3573" t="s">
        <v>37</v>
      </c>
      <c r="G3573" t="s">
        <v>38</v>
      </c>
      <c r="H3573">
        <v>5.9</v>
      </c>
      <c r="I3573" t="s">
        <v>1325</v>
      </c>
      <c r="J3573" t="s">
        <v>3409</v>
      </c>
      <c r="K3573" t="s">
        <v>6403</v>
      </c>
      <c r="L3573" t="s">
        <v>10413</v>
      </c>
    </row>
    <row r="3574" spans="1:12" x14ac:dyDescent="0.35">
      <c r="A3574" t="s">
        <v>21445</v>
      </c>
      <c r="B3574">
        <v>73</v>
      </c>
      <c r="C3574">
        <v>1600000</v>
      </c>
      <c r="D3574">
        <v>39659</v>
      </c>
      <c r="E3574" t="s">
        <v>27721</v>
      </c>
      <c r="F3574" t="s">
        <v>37</v>
      </c>
      <c r="G3574" t="s">
        <v>268</v>
      </c>
      <c r="H3574">
        <v>7</v>
      </c>
      <c r="I3574" t="s">
        <v>1671</v>
      </c>
      <c r="J3574" t="s">
        <v>6403</v>
      </c>
      <c r="K3574" t="s">
        <v>17378</v>
      </c>
    </row>
    <row r="3575" spans="1:12" x14ac:dyDescent="0.35">
      <c r="A3575" t="s">
        <v>21460</v>
      </c>
      <c r="B3575">
        <v>110</v>
      </c>
      <c r="C3575">
        <v>1100000</v>
      </c>
      <c r="D3575">
        <v>56129</v>
      </c>
      <c r="E3575" t="s">
        <v>27722</v>
      </c>
      <c r="F3575" t="s">
        <v>37</v>
      </c>
      <c r="G3575" t="s">
        <v>268</v>
      </c>
      <c r="H3575">
        <v>6.1</v>
      </c>
      <c r="I3575" t="s">
        <v>12332</v>
      </c>
      <c r="J3575" t="s">
        <v>10413</v>
      </c>
    </row>
    <row r="3576" spans="1:12" x14ac:dyDescent="0.35">
      <c r="A3576" t="s">
        <v>21466</v>
      </c>
      <c r="B3576">
        <v>102</v>
      </c>
      <c r="C3576">
        <v>1100000</v>
      </c>
      <c r="D3576">
        <v>4105123</v>
      </c>
      <c r="E3576" t="s">
        <v>27723</v>
      </c>
      <c r="F3576" t="s">
        <v>21473</v>
      </c>
      <c r="G3576" t="s">
        <v>21474</v>
      </c>
      <c r="H3576">
        <v>7.6</v>
      </c>
      <c r="I3576" t="s">
        <v>1325</v>
      </c>
      <c r="J3576" t="s">
        <v>27949</v>
      </c>
      <c r="K3576" t="s">
        <v>10413</v>
      </c>
    </row>
    <row r="3577" spans="1:12" x14ac:dyDescent="0.35">
      <c r="A3577" t="s">
        <v>6234</v>
      </c>
      <c r="B3577">
        <v>145</v>
      </c>
      <c r="C3577">
        <v>960000</v>
      </c>
      <c r="D3577">
        <v>117235247</v>
      </c>
      <c r="E3577" t="s">
        <v>27724</v>
      </c>
      <c r="F3577" t="s">
        <v>37</v>
      </c>
      <c r="G3577" t="s">
        <v>38</v>
      </c>
      <c r="H3577">
        <v>8.1</v>
      </c>
      <c r="I3577" t="s">
        <v>3409</v>
      </c>
      <c r="J3577" t="s">
        <v>27948</v>
      </c>
    </row>
    <row r="3578" spans="1:12" x14ac:dyDescent="0.35">
      <c r="A3578" t="s">
        <v>21520</v>
      </c>
      <c r="B3578">
        <v>83</v>
      </c>
      <c r="C3578">
        <v>1000000</v>
      </c>
      <c r="D3578">
        <v>31537320</v>
      </c>
      <c r="E3578" t="s">
        <v>27725</v>
      </c>
      <c r="F3578" t="s">
        <v>37</v>
      </c>
      <c r="G3578" t="s">
        <v>38</v>
      </c>
      <c r="H3578">
        <v>5.7</v>
      </c>
      <c r="I3578" t="s">
        <v>6403</v>
      </c>
      <c r="J3578" t="s">
        <v>27947</v>
      </c>
      <c r="K3578" t="s">
        <v>10413</v>
      </c>
    </row>
    <row r="3579" spans="1:12" x14ac:dyDescent="0.35">
      <c r="A3579" t="s">
        <v>2843</v>
      </c>
      <c r="B3579">
        <v>91</v>
      </c>
      <c r="C3579">
        <v>1000000</v>
      </c>
      <c r="D3579">
        <v>17986000</v>
      </c>
      <c r="E3579" t="s">
        <v>27726</v>
      </c>
      <c r="F3579" t="s">
        <v>37</v>
      </c>
      <c r="G3579" t="s">
        <v>38</v>
      </c>
      <c r="H3579">
        <v>6.6</v>
      </c>
      <c r="I3579" t="s">
        <v>6403</v>
      </c>
    </row>
    <row r="3580" spans="1:12" x14ac:dyDescent="0.35">
      <c r="A3580" t="s">
        <v>5689</v>
      </c>
      <c r="B3580">
        <v>110</v>
      </c>
      <c r="C3580">
        <v>1100000</v>
      </c>
      <c r="D3580">
        <v>16067035</v>
      </c>
      <c r="E3580" t="s">
        <v>27727</v>
      </c>
      <c r="F3580" t="s">
        <v>37</v>
      </c>
      <c r="G3580" t="s">
        <v>56</v>
      </c>
      <c r="H3580">
        <v>7.3</v>
      </c>
      <c r="I3580" t="s">
        <v>1325</v>
      </c>
      <c r="J3580" t="s">
        <v>953</v>
      </c>
      <c r="K3580" t="s">
        <v>10413</v>
      </c>
    </row>
    <row r="3581" spans="1:12" x14ac:dyDescent="0.35">
      <c r="A3581" t="s">
        <v>21537</v>
      </c>
      <c r="B3581">
        <v>86</v>
      </c>
      <c r="C3581">
        <v>1000000</v>
      </c>
      <c r="D3581">
        <v>18112929</v>
      </c>
      <c r="E3581" t="s">
        <v>27728</v>
      </c>
      <c r="F3581" t="s">
        <v>37</v>
      </c>
      <c r="G3581" t="s">
        <v>38</v>
      </c>
      <c r="H3581">
        <v>5</v>
      </c>
      <c r="I3581" t="s">
        <v>6403</v>
      </c>
      <c r="J3581" t="s">
        <v>27947</v>
      </c>
      <c r="K3581" t="s">
        <v>12332</v>
      </c>
      <c r="L3581" t="s">
        <v>10413</v>
      </c>
    </row>
    <row r="3582" spans="1:12" x14ac:dyDescent="0.35">
      <c r="A3582" t="s">
        <v>21541</v>
      </c>
      <c r="B3582">
        <v>86</v>
      </c>
      <c r="C3582">
        <v>1000000</v>
      </c>
      <c r="D3582">
        <v>14564027</v>
      </c>
      <c r="E3582" t="s">
        <v>27729</v>
      </c>
      <c r="F3582" t="s">
        <v>37</v>
      </c>
      <c r="G3582" t="s">
        <v>56</v>
      </c>
      <c r="H3582">
        <v>7</v>
      </c>
      <c r="I3582" t="s">
        <v>1266</v>
      </c>
      <c r="J3582" t="s">
        <v>6403</v>
      </c>
    </row>
    <row r="3583" spans="1:12" x14ac:dyDescent="0.35">
      <c r="A3583" t="s">
        <v>21548</v>
      </c>
      <c r="B3583">
        <v>120</v>
      </c>
      <c r="C3583">
        <v>5000000</v>
      </c>
      <c r="D3583">
        <v>20773070</v>
      </c>
      <c r="E3583" t="s">
        <v>27730</v>
      </c>
      <c r="F3583" t="s">
        <v>37</v>
      </c>
      <c r="G3583" t="s">
        <v>38</v>
      </c>
      <c r="H3583">
        <v>3.4</v>
      </c>
      <c r="I3583" t="s">
        <v>3409</v>
      </c>
    </row>
    <row r="3584" spans="1:12" x14ac:dyDescent="0.35">
      <c r="A3584" t="s">
        <v>9031</v>
      </c>
      <c r="B3584">
        <v>90</v>
      </c>
      <c r="C3584">
        <v>1000000</v>
      </c>
      <c r="D3584">
        <v>10042266</v>
      </c>
      <c r="E3584" t="s">
        <v>27731</v>
      </c>
      <c r="F3584" t="s">
        <v>37</v>
      </c>
      <c r="G3584" t="s">
        <v>38</v>
      </c>
      <c r="H3584">
        <v>5.9</v>
      </c>
      <c r="I3584" t="s">
        <v>3409</v>
      </c>
      <c r="J3584" t="s">
        <v>6403</v>
      </c>
      <c r="K3584" t="s">
        <v>27947</v>
      </c>
      <c r="L3584" t="s">
        <v>10413</v>
      </c>
    </row>
    <row r="3585" spans="1:13" x14ac:dyDescent="0.35">
      <c r="A3585" t="s">
        <v>21558</v>
      </c>
      <c r="B3585">
        <v>99</v>
      </c>
      <c r="C3585">
        <v>1000000000</v>
      </c>
      <c r="D3585">
        <v>10037390</v>
      </c>
      <c r="E3585" t="s">
        <v>27732</v>
      </c>
      <c r="F3585" t="s">
        <v>676</v>
      </c>
      <c r="G3585" t="s">
        <v>677</v>
      </c>
      <c r="H3585">
        <v>6</v>
      </c>
      <c r="I3585" t="s">
        <v>1325</v>
      </c>
      <c r="J3585" t="s">
        <v>953</v>
      </c>
      <c r="K3585" t="s">
        <v>3409</v>
      </c>
      <c r="L3585" t="s">
        <v>12332</v>
      </c>
      <c r="M3585" t="s">
        <v>10413</v>
      </c>
    </row>
    <row r="3586" spans="1:13" x14ac:dyDescent="0.35">
      <c r="A3586" t="s">
        <v>12958</v>
      </c>
      <c r="B3586">
        <v>112</v>
      </c>
      <c r="C3586">
        <v>3500000</v>
      </c>
      <c r="D3586">
        <v>9701559</v>
      </c>
      <c r="E3586" t="s">
        <v>27733</v>
      </c>
      <c r="F3586" t="s">
        <v>37</v>
      </c>
      <c r="G3586" t="s">
        <v>38</v>
      </c>
      <c r="H3586">
        <v>7.4</v>
      </c>
      <c r="I3586" t="s">
        <v>3409</v>
      </c>
      <c r="J3586" t="s">
        <v>19711</v>
      </c>
    </row>
    <row r="3587" spans="1:13" x14ac:dyDescent="0.35">
      <c r="A3587" t="s">
        <v>21568</v>
      </c>
      <c r="B3587">
        <v>103</v>
      </c>
      <c r="C3587">
        <v>1000000</v>
      </c>
      <c r="D3587">
        <v>9013113</v>
      </c>
      <c r="E3587" t="s">
        <v>27734</v>
      </c>
      <c r="F3587" t="s">
        <v>37</v>
      </c>
      <c r="G3587" t="s">
        <v>38</v>
      </c>
      <c r="H3587">
        <v>7.4</v>
      </c>
      <c r="I3587" t="s">
        <v>953</v>
      </c>
      <c r="J3587" t="s">
        <v>1671</v>
      </c>
      <c r="K3587" t="s">
        <v>3409</v>
      </c>
    </row>
    <row r="3588" spans="1:13" x14ac:dyDescent="0.35">
      <c r="A3588" t="s">
        <v>10983</v>
      </c>
      <c r="B3588">
        <v>83</v>
      </c>
      <c r="C3588">
        <v>1000000</v>
      </c>
      <c r="D3588">
        <v>53245055</v>
      </c>
      <c r="E3588" t="s">
        <v>27735</v>
      </c>
      <c r="F3588" t="s">
        <v>37</v>
      </c>
      <c r="G3588" t="s">
        <v>38</v>
      </c>
      <c r="H3588">
        <v>4.2</v>
      </c>
      <c r="I3588" t="s">
        <v>6403</v>
      </c>
    </row>
    <row r="3589" spans="1:13" x14ac:dyDescent="0.35">
      <c r="A3589" t="s">
        <v>21578</v>
      </c>
      <c r="B3589">
        <v>109</v>
      </c>
      <c r="C3589">
        <v>900000</v>
      </c>
      <c r="D3589">
        <v>9000000</v>
      </c>
      <c r="E3589" t="s">
        <v>27736</v>
      </c>
      <c r="F3589" t="s">
        <v>37</v>
      </c>
      <c r="G3589" t="s">
        <v>38</v>
      </c>
      <c r="H3589">
        <v>6.2</v>
      </c>
      <c r="I3589" t="s">
        <v>1671</v>
      </c>
      <c r="J3589" t="s">
        <v>3409</v>
      </c>
      <c r="K3589" t="s">
        <v>17378</v>
      </c>
    </row>
    <row r="3590" spans="1:13" x14ac:dyDescent="0.35">
      <c r="A3590" t="s">
        <v>16339</v>
      </c>
      <c r="B3590">
        <v>100</v>
      </c>
      <c r="C3590">
        <v>6000000</v>
      </c>
      <c r="D3590">
        <v>7186670</v>
      </c>
      <c r="E3590" t="s">
        <v>27737</v>
      </c>
      <c r="F3590" t="s">
        <v>37</v>
      </c>
      <c r="G3590" t="s">
        <v>38</v>
      </c>
      <c r="H3590">
        <v>5.4</v>
      </c>
      <c r="I3590" t="s">
        <v>953</v>
      </c>
      <c r="J3590" t="s">
        <v>6403</v>
      </c>
    </row>
    <row r="3591" spans="1:13" x14ac:dyDescent="0.35">
      <c r="A3591" t="s">
        <v>21620</v>
      </c>
      <c r="B3591">
        <v>95</v>
      </c>
      <c r="C3591">
        <v>1000000</v>
      </c>
      <c r="D3591">
        <v>5997134</v>
      </c>
      <c r="E3591" t="s">
        <v>27738</v>
      </c>
      <c r="F3591" t="s">
        <v>37</v>
      </c>
      <c r="G3591" t="s">
        <v>38</v>
      </c>
      <c r="H3591">
        <v>7.2</v>
      </c>
      <c r="I3591" t="s">
        <v>13307</v>
      </c>
      <c r="J3591" t="s">
        <v>1671</v>
      </c>
      <c r="K3591" t="s">
        <v>3409</v>
      </c>
      <c r="L3591" t="s">
        <v>19711</v>
      </c>
    </row>
    <row r="3592" spans="1:13" x14ac:dyDescent="0.35">
      <c r="A3592" t="s">
        <v>13181</v>
      </c>
      <c r="B3592">
        <v>104</v>
      </c>
      <c r="C3592">
        <v>1000000</v>
      </c>
      <c r="D3592">
        <v>3386698</v>
      </c>
      <c r="E3592" t="s">
        <v>27739</v>
      </c>
      <c r="F3592" t="s">
        <v>37</v>
      </c>
      <c r="G3592" t="s">
        <v>38</v>
      </c>
      <c r="H3592">
        <v>6.7</v>
      </c>
      <c r="I3592" t="s">
        <v>1671</v>
      </c>
      <c r="J3592" t="s">
        <v>3409</v>
      </c>
      <c r="K3592" t="s">
        <v>19711</v>
      </c>
    </row>
    <row r="3593" spans="1:13" x14ac:dyDescent="0.35">
      <c r="A3593" t="s">
        <v>21656</v>
      </c>
      <c r="B3593">
        <v>97</v>
      </c>
      <c r="C3593">
        <v>1000000</v>
      </c>
      <c r="D3593">
        <v>2508841</v>
      </c>
      <c r="E3593" t="s">
        <v>27740</v>
      </c>
      <c r="F3593" t="s">
        <v>37</v>
      </c>
      <c r="G3593" t="s">
        <v>38</v>
      </c>
      <c r="H3593">
        <v>7.2</v>
      </c>
      <c r="I3593" t="s">
        <v>27949</v>
      </c>
      <c r="J3593" t="s">
        <v>3409</v>
      </c>
    </row>
    <row r="3594" spans="1:13" x14ac:dyDescent="0.35">
      <c r="A3594" t="s">
        <v>21662</v>
      </c>
      <c r="B3594">
        <v>91</v>
      </c>
      <c r="C3594">
        <v>1000000</v>
      </c>
      <c r="D3594">
        <v>4946250</v>
      </c>
      <c r="E3594" t="s">
        <v>27741</v>
      </c>
      <c r="F3594" t="s">
        <v>37</v>
      </c>
      <c r="G3594" t="s">
        <v>38</v>
      </c>
      <c r="H3594">
        <v>7.4</v>
      </c>
      <c r="I3594" t="s">
        <v>67</v>
      </c>
      <c r="J3594" t="s">
        <v>17378</v>
      </c>
    </row>
    <row r="3595" spans="1:13" x14ac:dyDescent="0.35">
      <c r="A3595" t="s">
        <v>17441</v>
      </c>
      <c r="B3595">
        <v>84</v>
      </c>
      <c r="C3595">
        <v>1000000</v>
      </c>
      <c r="D3595">
        <v>1950218</v>
      </c>
      <c r="E3595" t="s">
        <v>27742</v>
      </c>
      <c r="F3595" t="s">
        <v>37</v>
      </c>
      <c r="G3595" t="s">
        <v>38</v>
      </c>
      <c r="H3595">
        <v>5.6</v>
      </c>
      <c r="I3595" t="s">
        <v>1671</v>
      </c>
      <c r="J3595" t="s">
        <v>3409</v>
      </c>
    </row>
    <row r="3596" spans="1:13" x14ac:dyDescent="0.35">
      <c r="A3596" t="s">
        <v>16101</v>
      </c>
      <c r="B3596">
        <v>86</v>
      </c>
      <c r="C3596">
        <v>1000000</v>
      </c>
      <c r="D3596">
        <v>1277257</v>
      </c>
      <c r="E3596" t="s">
        <v>27743</v>
      </c>
      <c r="F3596" t="s">
        <v>37</v>
      </c>
      <c r="G3596" t="s">
        <v>56</v>
      </c>
      <c r="H3596">
        <v>6.8</v>
      </c>
      <c r="I3596" t="s">
        <v>1671</v>
      </c>
      <c r="J3596" t="s">
        <v>3409</v>
      </c>
      <c r="K3596" t="s">
        <v>19711</v>
      </c>
    </row>
    <row r="3597" spans="1:13" x14ac:dyDescent="0.35">
      <c r="A3597" t="s">
        <v>21676</v>
      </c>
      <c r="B3597">
        <v>92</v>
      </c>
      <c r="C3597">
        <v>1000000</v>
      </c>
      <c r="D3597">
        <v>1677838</v>
      </c>
      <c r="E3597" t="s">
        <v>27744</v>
      </c>
      <c r="F3597" t="s">
        <v>37</v>
      </c>
      <c r="G3597" t="s">
        <v>38</v>
      </c>
      <c r="H3597">
        <v>7.7</v>
      </c>
      <c r="I3597" t="s">
        <v>67</v>
      </c>
    </row>
    <row r="3598" spans="1:13" x14ac:dyDescent="0.35">
      <c r="A3598" t="s">
        <v>21682</v>
      </c>
      <c r="B3598">
        <v>94</v>
      </c>
      <c r="C3598">
        <v>1000000</v>
      </c>
      <c r="D3598">
        <v>1744858</v>
      </c>
      <c r="E3598" t="s">
        <v>27745</v>
      </c>
      <c r="F3598" t="s">
        <v>37</v>
      </c>
      <c r="G3598" t="s">
        <v>38</v>
      </c>
      <c r="H3598">
        <v>7</v>
      </c>
      <c r="I3598" t="s">
        <v>1671</v>
      </c>
      <c r="J3598" t="s">
        <v>3409</v>
      </c>
      <c r="K3598" t="s">
        <v>19711</v>
      </c>
      <c r="L3598" t="s">
        <v>27948</v>
      </c>
    </row>
    <row r="3599" spans="1:13" x14ac:dyDescent="0.35">
      <c r="A3599" t="s">
        <v>21691</v>
      </c>
      <c r="B3599">
        <v>100</v>
      </c>
      <c r="C3599">
        <v>1000000</v>
      </c>
      <c r="D3599">
        <v>982214</v>
      </c>
      <c r="E3599" t="s">
        <v>27746</v>
      </c>
      <c r="F3599" t="s">
        <v>37</v>
      </c>
      <c r="G3599" t="s">
        <v>38</v>
      </c>
      <c r="H3599">
        <v>7.2</v>
      </c>
      <c r="I3599" t="s">
        <v>3409</v>
      </c>
    </row>
    <row r="3600" spans="1:13" x14ac:dyDescent="0.35">
      <c r="A3600" t="s">
        <v>21697</v>
      </c>
      <c r="B3600">
        <v>119</v>
      </c>
      <c r="C3600">
        <v>1000000</v>
      </c>
      <c r="D3600">
        <v>798341</v>
      </c>
      <c r="E3600" t="s">
        <v>27747</v>
      </c>
      <c r="F3600" t="s">
        <v>37</v>
      </c>
      <c r="G3600" t="s">
        <v>38</v>
      </c>
      <c r="H3600">
        <v>7.2</v>
      </c>
      <c r="I3600" t="s">
        <v>27949</v>
      </c>
      <c r="J3600" t="s">
        <v>3409</v>
      </c>
      <c r="K3600" t="s">
        <v>27947</v>
      </c>
    </row>
    <row r="3601" spans="1:12" x14ac:dyDescent="0.35">
      <c r="A3601" t="s">
        <v>21703</v>
      </c>
      <c r="B3601">
        <v>167</v>
      </c>
      <c r="C3601">
        <v>1000000</v>
      </c>
      <c r="D3601">
        <v>610991</v>
      </c>
      <c r="E3601" t="s">
        <v>27748</v>
      </c>
      <c r="F3601" t="s">
        <v>5611</v>
      </c>
      <c r="G3601" t="s">
        <v>5612</v>
      </c>
      <c r="H3601">
        <v>6.2</v>
      </c>
      <c r="I3601" t="s">
        <v>3409</v>
      </c>
      <c r="J3601" t="s">
        <v>19711</v>
      </c>
    </row>
    <row r="3602" spans="1:12" x14ac:dyDescent="0.35">
      <c r="A3602" t="s">
        <v>10558</v>
      </c>
      <c r="B3602">
        <v>92</v>
      </c>
      <c r="C3602">
        <v>1000000</v>
      </c>
      <c r="D3602">
        <v>582024</v>
      </c>
      <c r="E3602" t="s">
        <v>27749</v>
      </c>
      <c r="F3602" t="s">
        <v>37</v>
      </c>
      <c r="G3602" t="s">
        <v>38</v>
      </c>
      <c r="H3602">
        <v>6.2</v>
      </c>
      <c r="I3602" t="s">
        <v>1671</v>
      </c>
      <c r="J3602" t="s">
        <v>12332</v>
      </c>
    </row>
    <row r="3603" spans="1:12" x14ac:dyDescent="0.35">
      <c r="A3603" t="s">
        <v>5418</v>
      </c>
      <c r="B3603">
        <v>108</v>
      </c>
      <c r="C3603">
        <v>2500000</v>
      </c>
      <c r="D3603">
        <v>548712</v>
      </c>
      <c r="E3603" t="s">
        <v>27750</v>
      </c>
      <c r="F3603" t="s">
        <v>37</v>
      </c>
      <c r="G3603" t="s">
        <v>38</v>
      </c>
      <c r="H3603">
        <v>6.9</v>
      </c>
      <c r="I3603" t="s">
        <v>3409</v>
      </c>
      <c r="J3603" t="s">
        <v>19711</v>
      </c>
    </row>
    <row r="3604" spans="1:12" x14ac:dyDescent="0.35">
      <c r="A3604" t="s">
        <v>21717</v>
      </c>
      <c r="B3604">
        <v>97</v>
      </c>
      <c r="C3604">
        <v>1000000</v>
      </c>
      <c r="D3604">
        <v>464655</v>
      </c>
      <c r="E3604" t="s">
        <v>27751</v>
      </c>
      <c r="F3604" t="s">
        <v>37</v>
      </c>
      <c r="G3604" t="s">
        <v>38</v>
      </c>
      <c r="H3604">
        <v>7</v>
      </c>
      <c r="I3604" t="s">
        <v>1671</v>
      </c>
      <c r="J3604" t="s">
        <v>3409</v>
      </c>
    </row>
    <row r="3605" spans="1:12" x14ac:dyDescent="0.35">
      <c r="A3605" t="s">
        <v>19088</v>
      </c>
      <c r="B3605">
        <v>88</v>
      </c>
      <c r="C3605">
        <v>1000000</v>
      </c>
      <c r="D3605">
        <v>464126</v>
      </c>
      <c r="E3605" t="s">
        <v>27752</v>
      </c>
      <c r="F3605" t="s">
        <v>37</v>
      </c>
      <c r="G3605" t="s">
        <v>38</v>
      </c>
      <c r="H3605">
        <v>6.7</v>
      </c>
      <c r="I3605" t="s">
        <v>3409</v>
      </c>
    </row>
    <row r="3606" spans="1:12" x14ac:dyDescent="0.35">
      <c r="A3606" t="s">
        <v>21724</v>
      </c>
      <c r="B3606">
        <v>100</v>
      </c>
      <c r="C3606">
        <v>1000000</v>
      </c>
      <c r="D3606">
        <v>428535</v>
      </c>
      <c r="E3606" t="s">
        <v>27753</v>
      </c>
      <c r="F3606" t="s">
        <v>37</v>
      </c>
      <c r="G3606" t="s">
        <v>38</v>
      </c>
      <c r="H3606">
        <v>3.6</v>
      </c>
      <c r="I3606" t="s">
        <v>1671</v>
      </c>
      <c r="J3606" t="s">
        <v>19711</v>
      </c>
    </row>
    <row r="3607" spans="1:12" x14ac:dyDescent="0.35">
      <c r="A3607" t="s">
        <v>21739</v>
      </c>
      <c r="B3607">
        <v>88</v>
      </c>
      <c r="C3607">
        <v>1000000</v>
      </c>
      <c r="D3607">
        <v>104077</v>
      </c>
      <c r="E3607" t="s">
        <v>27754</v>
      </c>
      <c r="F3607" t="s">
        <v>37</v>
      </c>
      <c r="G3607" t="s">
        <v>38</v>
      </c>
      <c r="H3607">
        <v>7.4</v>
      </c>
      <c r="I3607" t="s">
        <v>1671</v>
      </c>
      <c r="J3607" t="s">
        <v>3409</v>
      </c>
      <c r="K3607" t="s">
        <v>1266</v>
      </c>
      <c r="L3607" t="s">
        <v>19711</v>
      </c>
    </row>
    <row r="3608" spans="1:12" x14ac:dyDescent="0.35">
      <c r="A3608" t="s">
        <v>21749</v>
      </c>
      <c r="B3608">
        <v>79</v>
      </c>
      <c r="C3608">
        <v>1000000</v>
      </c>
      <c r="D3608">
        <v>279282</v>
      </c>
      <c r="E3608" t="s">
        <v>27755</v>
      </c>
      <c r="F3608" t="s">
        <v>37</v>
      </c>
      <c r="G3608" t="s">
        <v>38</v>
      </c>
      <c r="H3608">
        <v>6.1</v>
      </c>
      <c r="I3608" t="s">
        <v>1671</v>
      </c>
      <c r="J3608" t="s">
        <v>3409</v>
      </c>
      <c r="K3608" t="s">
        <v>19711</v>
      </c>
    </row>
    <row r="3609" spans="1:12" x14ac:dyDescent="0.35">
      <c r="A3609" t="s">
        <v>21753</v>
      </c>
      <c r="B3609">
        <v>96</v>
      </c>
      <c r="C3609">
        <v>1000000</v>
      </c>
      <c r="D3609">
        <v>484221</v>
      </c>
      <c r="E3609" t="s">
        <v>27756</v>
      </c>
      <c r="F3609" t="s">
        <v>21473</v>
      </c>
      <c r="G3609" t="s">
        <v>56</v>
      </c>
      <c r="H3609">
        <v>8.1999999999999993</v>
      </c>
      <c r="I3609" t="s">
        <v>13307</v>
      </c>
      <c r="J3609" t="s">
        <v>27949</v>
      </c>
      <c r="K3609" t="s">
        <v>67</v>
      </c>
      <c r="L3609" t="s">
        <v>22704</v>
      </c>
    </row>
    <row r="3610" spans="1:12" x14ac:dyDescent="0.35">
      <c r="A3610" t="s">
        <v>21761</v>
      </c>
      <c r="B3610">
        <v>53</v>
      </c>
      <c r="C3610">
        <v>1000000</v>
      </c>
      <c r="D3610">
        <v>274661</v>
      </c>
      <c r="E3610" t="s">
        <v>27757</v>
      </c>
      <c r="F3610" t="s">
        <v>37</v>
      </c>
      <c r="G3610" t="s">
        <v>38</v>
      </c>
      <c r="H3610">
        <v>7.7</v>
      </c>
      <c r="I3610" t="s">
        <v>27949</v>
      </c>
      <c r="J3610" t="s">
        <v>67</v>
      </c>
      <c r="K3610" t="s">
        <v>25958</v>
      </c>
    </row>
    <row r="3611" spans="1:12" x14ac:dyDescent="0.35">
      <c r="A3611" t="s">
        <v>21766</v>
      </c>
      <c r="B3611">
        <v>97</v>
      </c>
      <c r="C3611">
        <v>1000000</v>
      </c>
      <c r="D3611">
        <v>144431</v>
      </c>
      <c r="E3611" t="s">
        <v>27758</v>
      </c>
      <c r="F3611" t="s">
        <v>37</v>
      </c>
      <c r="G3611" t="s">
        <v>56</v>
      </c>
      <c r="H3611">
        <v>7.3</v>
      </c>
      <c r="I3611" t="s">
        <v>67</v>
      </c>
      <c r="J3611" t="s">
        <v>27948</v>
      </c>
    </row>
    <row r="3612" spans="1:12" x14ac:dyDescent="0.35">
      <c r="A3612" t="s">
        <v>21784</v>
      </c>
      <c r="B3612">
        <v>91</v>
      </c>
      <c r="C3612">
        <v>1000000</v>
      </c>
      <c r="D3612">
        <v>287761</v>
      </c>
      <c r="E3612" t="s">
        <v>27759</v>
      </c>
      <c r="F3612" t="s">
        <v>37</v>
      </c>
      <c r="G3612" t="s">
        <v>179</v>
      </c>
      <c r="H3612">
        <v>7.6</v>
      </c>
      <c r="I3612" t="s">
        <v>953</v>
      </c>
      <c r="J3612" t="s">
        <v>13307</v>
      </c>
      <c r="K3612" t="s">
        <v>67</v>
      </c>
      <c r="L3612" t="s">
        <v>3409</v>
      </c>
    </row>
    <row r="3613" spans="1:12" x14ac:dyDescent="0.35">
      <c r="A3613" t="s">
        <v>21791</v>
      </c>
      <c r="B3613">
        <v>93</v>
      </c>
      <c r="C3613">
        <v>1000000</v>
      </c>
      <c r="D3613">
        <v>100240</v>
      </c>
      <c r="E3613" t="s">
        <v>27760</v>
      </c>
      <c r="F3613" t="s">
        <v>37</v>
      </c>
      <c r="G3613" t="s">
        <v>7711</v>
      </c>
      <c r="H3613">
        <v>6.8</v>
      </c>
      <c r="I3613" t="s">
        <v>67</v>
      </c>
    </row>
    <row r="3614" spans="1:12" x14ac:dyDescent="0.35">
      <c r="A3614" t="s">
        <v>21797</v>
      </c>
      <c r="B3614">
        <v>112</v>
      </c>
      <c r="C3614">
        <v>1000000</v>
      </c>
      <c r="D3614">
        <v>96734</v>
      </c>
      <c r="E3614" t="s">
        <v>27761</v>
      </c>
      <c r="F3614" t="s">
        <v>37</v>
      </c>
      <c r="G3614" t="s">
        <v>38</v>
      </c>
      <c r="H3614">
        <v>5.6</v>
      </c>
      <c r="I3614" t="s">
        <v>1325</v>
      </c>
      <c r="J3614" t="s">
        <v>3409</v>
      </c>
    </row>
    <row r="3615" spans="1:12" x14ac:dyDescent="0.35">
      <c r="A3615" t="s">
        <v>21802</v>
      </c>
      <c r="B3615">
        <v>160</v>
      </c>
      <c r="C3615">
        <v>1500000</v>
      </c>
      <c r="D3615">
        <v>49000</v>
      </c>
      <c r="E3615" t="s">
        <v>27762</v>
      </c>
      <c r="F3615" t="s">
        <v>5611</v>
      </c>
      <c r="G3615" t="s">
        <v>5612</v>
      </c>
      <c r="H3615">
        <v>4.8</v>
      </c>
      <c r="I3615" t="s">
        <v>10413</v>
      </c>
    </row>
    <row r="3616" spans="1:12" x14ac:dyDescent="0.35">
      <c r="A3616" t="s">
        <v>21808</v>
      </c>
      <c r="B3616">
        <v>95</v>
      </c>
      <c r="C3616">
        <v>900000</v>
      </c>
      <c r="D3616">
        <v>100659</v>
      </c>
      <c r="E3616" t="s">
        <v>27763</v>
      </c>
      <c r="F3616" t="s">
        <v>37</v>
      </c>
      <c r="G3616" t="s">
        <v>38</v>
      </c>
      <c r="H3616">
        <v>6.4</v>
      </c>
      <c r="I3616" t="s">
        <v>6403</v>
      </c>
    </row>
    <row r="3617" spans="1:12" x14ac:dyDescent="0.35">
      <c r="A3617" t="s">
        <v>21813</v>
      </c>
      <c r="B3617">
        <v>93</v>
      </c>
      <c r="C3617">
        <v>500000</v>
      </c>
      <c r="D3617">
        <v>48430</v>
      </c>
      <c r="E3617" t="s">
        <v>27764</v>
      </c>
      <c r="F3617" t="s">
        <v>37</v>
      </c>
      <c r="G3617" t="s">
        <v>38</v>
      </c>
      <c r="H3617">
        <v>6.8</v>
      </c>
      <c r="I3617" t="s">
        <v>1671</v>
      </c>
      <c r="J3617" t="s">
        <v>27949</v>
      </c>
      <c r="K3617" t="s">
        <v>10413</v>
      </c>
    </row>
    <row r="3618" spans="1:12" x14ac:dyDescent="0.35">
      <c r="A3618" t="s">
        <v>6097</v>
      </c>
      <c r="B3618">
        <v>88</v>
      </c>
      <c r="C3618">
        <v>1000000</v>
      </c>
      <c r="D3618">
        <v>21210</v>
      </c>
      <c r="E3618" t="s">
        <v>27765</v>
      </c>
      <c r="F3618" t="s">
        <v>37</v>
      </c>
      <c r="G3618" t="s">
        <v>38</v>
      </c>
      <c r="H3618">
        <v>6.1</v>
      </c>
      <c r="I3618" t="s">
        <v>1671</v>
      </c>
      <c r="J3618" t="s">
        <v>27949</v>
      </c>
    </row>
    <row r="3619" spans="1:12" x14ac:dyDescent="0.35">
      <c r="A3619" t="s">
        <v>7565</v>
      </c>
      <c r="B3619">
        <v>82</v>
      </c>
      <c r="C3619">
        <v>1000000</v>
      </c>
      <c r="D3619">
        <v>12996</v>
      </c>
      <c r="E3619" t="s">
        <v>27766</v>
      </c>
      <c r="F3619" t="s">
        <v>37</v>
      </c>
      <c r="G3619" t="s">
        <v>38</v>
      </c>
      <c r="H3619">
        <v>6</v>
      </c>
      <c r="I3619" t="s">
        <v>1325</v>
      </c>
      <c r="J3619" t="s">
        <v>1671</v>
      </c>
      <c r="K3619" t="s">
        <v>1266</v>
      </c>
      <c r="L3619" t="s">
        <v>12332</v>
      </c>
    </row>
    <row r="3620" spans="1:12" x14ac:dyDescent="0.35">
      <c r="A3620" t="s">
        <v>21844</v>
      </c>
      <c r="B3620">
        <v>78</v>
      </c>
      <c r="C3620">
        <v>1000000</v>
      </c>
      <c r="D3620">
        <v>10018</v>
      </c>
      <c r="E3620" t="s">
        <v>27767</v>
      </c>
      <c r="F3620" t="s">
        <v>37</v>
      </c>
      <c r="G3620" t="s">
        <v>38</v>
      </c>
      <c r="H3620">
        <v>6.1</v>
      </c>
      <c r="I3620" t="s">
        <v>27949</v>
      </c>
      <c r="J3620" t="s">
        <v>3409</v>
      </c>
      <c r="K3620" t="s">
        <v>10413</v>
      </c>
    </row>
    <row r="3621" spans="1:12" x14ac:dyDescent="0.35">
      <c r="A3621" t="s">
        <v>21850</v>
      </c>
      <c r="B3621">
        <v>97</v>
      </c>
      <c r="C3621">
        <v>1000000</v>
      </c>
      <c r="D3621">
        <v>62480</v>
      </c>
      <c r="E3621" t="s">
        <v>27768</v>
      </c>
      <c r="F3621" t="s">
        <v>37</v>
      </c>
      <c r="G3621" t="s">
        <v>38</v>
      </c>
      <c r="H3621">
        <v>5.5</v>
      </c>
      <c r="I3621" t="s">
        <v>3409</v>
      </c>
      <c r="J3621" t="s">
        <v>12332</v>
      </c>
    </row>
    <row r="3622" spans="1:12" x14ac:dyDescent="0.35">
      <c r="A3622" t="s">
        <v>21856</v>
      </c>
      <c r="B3622">
        <v>81</v>
      </c>
      <c r="C3622">
        <v>1000000</v>
      </c>
      <c r="D3622">
        <v>6387</v>
      </c>
      <c r="E3622" t="s">
        <v>27769</v>
      </c>
      <c r="F3622" t="s">
        <v>37</v>
      </c>
      <c r="G3622" t="s">
        <v>38</v>
      </c>
      <c r="H3622">
        <v>6.9</v>
      </c>
      <c r="I3622" t="s">
        <v>1671</v>
      </c>
      <c r="J3622" t="s">
        <v>3409</v>
      </c>
      <c r="K3622" t="s">
        <v>12332</v>
      </c>
    </row>
    <row r="3623" spans="1:12" x14ac:dyDescent="0.35">
      <c r="A3623" t="s">
        <v>10464</v>
      </c>
      <c r="B3623">
        <v>88</v>
      </c>
      <c r="C3623">
        <v>1000000</v>
      </c>
      <c r="D3623">
        <v>721</v>
      </c>
      <c r="E3623" t="s">
        <v>27770</v>
      </c>
      <c r="F3623" t="s">
        <v>37</v>
      </c>
      <c r="G3623" t="s">
        <v>767</v>
      </c>
      <c r="H3623">
        <v>4.0999999999999996</v>
      </c>
      <c r="I3623" t="s">
        <v>1325</v>
      </c>
      <c r="J3623" t="s">
        <v>3409</v>
      </c>
    </row>
    <row r="3624" spans="1:12" x14ac:dyDescent="0.35">
      <c r="A3624" t="s">
        <v>7531</v>
      </c>
      <c r="B3624">
        <v>96</v>
      </c>
      <c r="C3624">
        <v>1500000</v>
      </c>
      <c r="D3624">
        <v>703</v>
      </c>
      <c r="E3624" t="s">
        <v>27771</v>
      </c>
      <c r="F3624" t="s">
        <v>37</v>
      </c>
      <c r="G3624" t="s">
        <v>38</v>
      </c>
      <c r="H3624">
        <v>5.4</v>
      </c>
      <c r="I3624" t="s">
        <v>1671</v>
      </c>
      <c r="J3624" t="s">
        <v>3409</v>
      </c>
    </row>
    <row r="3625" spans="1:12" x14ac:dyDescent="0.35">
      <c r="A3625" t="s">
        <v>21889</v>
      </c>
      <c r="B3625">
        <v>143</v>
      </c>
      <c r="C3625">
        <v>1000000</v>
      </c>
      <c r="D3625">
        <v>360000</v>
      </c>
      <c r="E3625" t="s">
        <v>27772</v>
      </c>
      <c r="F3625" t="s">
        <v>21896</v>
      </c>
      <c r="G3625" t="s">
        <v>21897</v>
      </c>
      <c r="H3625">
        <v>7</v>
      </c>
      <c r="I3625" t="s">
        <v>1671</v>
      </c>
      <c r="J3625" t="s">
        <v>18089</v>
      </c>
    </row>
    <row r="3626" spans="1:12" x14ac:dyDescent="0.35">
      <c r="A3626" t="s">
        <v>20226</v>
      </c>
      <c r="B3626">
        <v>108</v>
      </c>
      <c r="C3626">
        <v>910000</v>
      </c>
      <c r="D3626">
        <v>9600000</v>
      </c>
      <c r="E3626" t="s">
        <v>27773</v>
      </c>
      <c r="F3626" t="s">
        <v>37</v>
      </c>
      <c r="G3626" t="s">
        <v>38</v>
      </c>
      <c r="H3626">
        <v>8.1999999999999993</v>
      </c>
      <c r="I3626" t="s">
        <v>27949</v>
      </c>
      <c r="J3626" t="s">
        <v>3409</v>
      </c>
      <c r="K3626" t="s">
        <v>19711</v>
      </c>
    </row>
    <row r="3627" spans="1:12" x14ac:dyDescent="0.35">
      <c r="A3627" t="s">
        <v>22045</v>
      </c>
      <c r="B3627">
        <v>100</v>
      </c>
      <c r="C3627">
        <v>930000</v>
      </c>
      <c r="D3627">
        <v>20186</v>
      </c>
      <c r="E3627" t="s">
        <v>27774</v>
      </c>
      <c r="F3627" t="s">
        <v>37</v>
      </c>
      <c r="G3627" t="s">
        <v>38</v>
      </c>
      <c r="H3627">
        <v>5.7</v>
      </c>
      <c r="I3627" t="s">
        <v>1671</v>
      </c>
    </row>
    <row r="3628" spans="1:12" x14ac:dyDescent="0.35">
      <c r="A3628" t="s">
        <v>22049</v>
      </c>
      <c r="B3628">
        <v>113</v>
      </c>
      <c r="C3628">
        <v>590000</v>
      </c>
      <c r="D3628">
        <v>1185783</v>
      </c>
      <c r="E3628" t="s">
        <v>27775</v>
      </c>
      <c r="F3628" t="s">
        <v>22056</v>
      </c>
      <c r="G3628" t="s">
        <v>8819</v>
      </c>
      <c r="H3628">
        <v>7.9</v>
      </c>
      <c r="I3628" t="s">
        <v>3409</v>
      </c>
    </row>
    <row r="3629" spans="1:12" x14ac:dyDescent="0.35">
      <c r="A3629" t="s">
        <v>3541</v>
      </c>
      <c r="B3629">
        <v>104</v>
      </c>
      <c r="C3629">
        <v>950000</v>
      </c>
      <c r="D3629">
        <v>1007962</v>
      </c>
      <c r="E3629" t="s">
        <v>27776</v>
      </c>
      <c r="F3629" t="s">
        <v>37</v>
      </c>
      <c r="G3629" t="s">
        <v>38</v>
      </c>
      <c r="H3629">
        <v>7.1</v>
      </c>
      <c r="I3629" t="s">
        <v>27949</v>
      </c>
      <c r="J3629" t="s">
        <v>3409</v>
      </c>
      <c r="K3629" t="s">
        <v>10413</v>
      </c>
    </row>
    <row r="3630" spans="1:12" x14ac:dyDescent="0.35">
      <c r="A3630" t="s">
        <v>21311</v>
      </c>
      <c r="B3630">
        <v>91</v>
      </c>
      <c r="C3630">
        <v>900000</v>
      </c>
      <c r="D3630">
        <v>381186</v>
      </c>
      <c r="E3630" t="s">
        <v>27777</v>
      </c>
      <c r="F3630" t="s">
        <v>37</v>
      </c>
      <c r="G3630" t="s">
        <v>38</v>
      </c>
      <c r="H3630">
        <v>6.4</v>
      </c>
      <c r="I3630" t="s">
        <v>3409</v>
      </c>
      <c r="J3630" t="s">
        <v>10413</v>
      </c>
    </row>
    <row r="3631" spans="1:12" x14ac:dyDescent="0.35">
      <c r="A3631" t="s">
        <v>7100</v>
      </c>
      <c r="B3631">
        <v>85</v>
      </c>
      <c r="C3631">
        <v>900000</v>
      </c>
      <c r="D3631">
        <v>16097842</v>
      </c>
      <c r="E3631" t="s">
        <v>27778</v>
      </c>
      <c r="F3631" t="s">
        <v>37</v>
      </c>
      <c r="G3631" t="s">
        <v>38</v>
      </c>
      <c r="H3631">
        <v>7.5</v>
      </c>
      <c r="I3631" t="s">
        <v>13307</v>
      </c>
      <c r="J3631" t="s">
        <v>3409</v>
      </c>
      <c r="K3631" t="s">
        <v>19711</v>
      </c>
    </row>
    <row r="3632" spans="1:12" x14ac:dyDescent="0.35">
      <c r="A3632" t="s">
        <v>22083</v>
      </c>
      <c r="B3632">
        <v>101</v>
      </c>
      <c r="C3632">
        <v>900000</v>
      </c>
      <c r="D3632">
        <v>6643</v>
      </c>
      <c r="E3632" t="s">
        <v>27779</v>
      </c>
      <c r="F3632" t="s">
        <v>37</v>
      </c>
      <c r="G3632" t="s">
        <v>38</v>
      </c>
      <c r="H3632">
        <v>6.4</v>
      </c>
      <c r="I3632" t="s">
        <v>1671</v>
      </c>
      <c r="J3632" t="s">
        <v>1266</v>
      </c>
      <c r="K3632" t="s">
        <v>10413</v>
      </c>
    </row>
    <row r="3633" spans="1:14" x14ac:dyDescent="0.35">
      <c r="A3633" t="s">
        <v>9470</v>
      </c>
      <c r="B3633">
        <v>88</v>
      </c>
      <c r="C3633">
        <v>850000</v>
      </c>
      <c r="D3633">
        <v>442638</v>
      </c>
      <c r="E3633" t="s">
        <v>27780</v>
      </c>
      <c r="F3633" t="s">
        <v>37</v>
      </c>
      <c r="G3633" t="s">
        <v>38</v>
      </c>
      <c r="H3633">
        <v>7.3</v>
      </c>
      <c r="I3633" t="s">
        <v>1671</v>
      </c>
      <c r="J3633" t="s">
        <v>19711</v>
      </c>
      <c r="K3633" t="s">
        <v>27948</v>
      </c>
    </row>
    <row r="3634" spans="1:14" x14ac:dyDescent="0.35">
      <c r="A3634" t="s">
        <v>22099</v>
      </c>
      <c r="B3634">
        <v>107</v>
      </c>
      <c r="C3634">
        <v>850000</v>
      </c>
      <c r="D3634">
        <v>819939</v>
      </c>
      <c r="E3634" t="s">
        <v>27781</v>
      </c>
      <c r="F3634" t="s">
        <v>37</v>
      </c>
      <c r="G3634" t="s">
        <v>38</v>
      </c>
      <c r="H3634">
        <v>7.2</v>
      </c>
      <c r="I3634" t="s">
        <v>1671</v>
      </c>
      <c r="J3634" t="s">
        <v>3409</v>
      </c>
      <c r="K3634" t="s">
        <v>19711</v>
      </c>
    </row>
    <row r="3635" spans="1:14" x14ac:dyDescent="0.35">
      <c r="A3635" t="s">
        <v>22114</v>
      </c>
      <c r="B3635">
        <v>88</v>
      </c>
      <c r="C3635">
        <v>850000</v>
      </c>
      <c r="D3635">
        <v>1243961</v>
      </c>
      <c r="E3635" t="s">
        <v>27782</v>
      </c>
      <c r="F3635" t="s">
        <v>37</v>
      </c>
      <c r="G3635" t="s">
        <v>38</v>
      </c>
      <c r="H3635">
        <v>6</v>
      </c>
      <c r="I3635" t="s">
        <v>1671</v>
      </c>
    </row>
    <row r="3636" spans="1:14" x14ac:dyDescent="0.35">
      <c r="A3636" t="s">
        <v>22122</v>
      </c>
      <c r="B3636">
        <v>95</v>
      </c>
      <c r="C3636">
        <v>825000</v>
      </c>
      <c r="D3636">
        <v>15278</v>
      </c>
      <c r="E3636" t="s">
        <v>27783</v>
      </c>
      <c r="F3636" t="s">
        <v>37</v>
      </c>
      <c r="G3636" t="s">
        <v>38</v>
      </c>
      <c r="H3636">
        <v>5.6</v>
      </c>
      <c r="I3636" t="s">
        <v>3409</v>
      </c>
      <c r="J3636" t="s">
        <v>1266</v>
      </c>
      <c r="K3636" t="s">
        <v>12332</v>
      </c>
    </row>
    <row r="3637" spans="1:14" x14ac:dyDescent="0.35">
      <c r="A3637" t="s">
        <v>22143</v>
      </c>
      <c r="B3637">
        <v>123</v>
      </c>
      <c r="C3637">
        <v>500000</v>
      </c>
      <c r="D3637">
        <v>7098492</v>
      </c>
      <c r="E3637" t="s">
        <v>27784</v>
      </c>
      <c r="F3637" t="s">
        <v>22077</v>
      </c>
      <c r="G3637" t="s">
        <v>13547</v>
      </c>
      <c r="H3637">
        <v>8.4</v>
      </c>
      <c r="I3637" t="s">
        <v>3409</v>
      </c>
      <c r="J3637" t="s">
        <v>27947</v>
      </c>
    </row>
    <row r="3638" spans="1:14" x14ac:dyDescent="0.35">
      <c r="A3638" t="s">
        <v>18296</v>
      </c>
      <c r="B3638">
        <v>88</v>
      </c>
      <c r="C3638">
        <v>800000</v>
      </c>
      <c r="D3638">
        <v>4771000</v>
      </c>
      <c r="E3638" t="s">
        <v>27785</v>
      </c>
      <c r="F3638" t="s">
        <v>37</v>
      </c>
      <c r="G3638" t="s">
        <v>38</v>
      </c>
      <c r="H3638">
        <v>7.5</v>
      </c>
      <c r="I3638" t="s">
        <v>1671</v>
      </c>
      <c r="J3638" t="s">
        <v>3409</v>
      </c>
    </row>
    <row r="3639" spans="1:14" x14ac:dyDescent="0.35">
      <c r="A3639" t="s">
        <v>19697</v>
      </c>
      <c r="B3639">
        <v>114</v>
      </c>
      <c r="C3639">
        <v>800000</v>
      </c>
      <c r="D3639">
        <v>1001437</v>
      </c>
      <c r="E3639" t="s">
        <v>27786</v>
      </c>
      <c r="F3639" t="s">
        <v>37</v>
      </c>
      <c r="G3639" t="s">
        <v>38</v>
      </c>
      <c r="H3639">
        <v>7.2</v>
      </c>
      <c r="I3639" t="s">
        <v>3409</v>
      </c>
      <c r="J3639" t="s">
        <v>19711</v>
      </c>
    </row>
    <row r="3640" spans="1:14" x14ac:dyDescent="0.35">
      <c r="A3640" t="s">
        <v>14895</v>
      </c>
      <c r="B3640">
        <v>88</v>
      </c>
      <c r="C3640">
        <v>800000</v>
      </c>
      <c r="D3640">
        <v>2073984</v>
      </c>
      <c r="E3640" t="s">
        <v>27787</v>
      </c>
      <c r="F3640" t="s">
        <v>37</v>
      </c>
      <c r="G3640" t="s">
        <v>1465</v>
      </c>
      <c r="H3640">
        <v>7.2</v>
      </c>
      <c r="I3640" t="s">
        <v>3409</v>
      </c>
      <c r="J3640" t="s">
        <v>19711</v>
      </c>
    </row>
    <row r="3641" spans="1:14" x14ac:dyDescent="0.35">
      <c r="A3641" t="s">
        <v>4351</v>
      </c>
      <c r="B3641">
        <v>104</v>
      </c>
      <c r="C3641">
        <v>800000</v>
      </c>
      <c r="D3641">
        <v>144583</v>
      </c>
      <c r="E3641" t="s">
        <v>27788</v>
      </c>
      <c r="F3641" t="s">
        <v>37</v>
      </c>
      <c r="G3641" t="s">
        <v>1465</v>
      </c>
      <c r="H3641">
        <v>6.5</v>
      </c>
      <c r="I3641" t="s">
        <v>3409</v>
      </c>
      <c r="J3641" t="s">
        <v>10413</v>
      </c>
    </row>
    <row r="3642" spans="1:14" x14ac:dyDescent="0.35">
      <c r="A3642" t="s">
        <v>22205</v>
      </c>
      <c r="B3642">
        <v>93</v>
      </c>
      <c r="C3642">
        <v>600000</v>
      </c>
      <c r="D3642">
        <v>35688</v>
      </c>
      <c r="E3642" t="s">
        <v>27789</v>
      </c>
      <c r="F3642" t="s">
        <v>37</v>
      </c>
      <c r="G3642" t="s">
        <v>38</v>
      </c>
      <c r="H3642">
        <v>5.0999999999999996</v>
      </c>
      <c r="I3642" t="s">
        <v>1671</v>
      </c>
    </row>
    <row r="3643" spans="1:14" x14ac:dyDescent="0.35">
      <c r="A3643" t="s">
        <v>5170</v>
      </c>
      <c r="B3643">
        <v>91</v>
      </c>
      <c r="C3643">
        <v>800000</v>
      </c>
      <c r="D3643">
        <v>41709</v>
      </c>
      <c r="E3643" t="s">
        <v>27790</v>
      </c>
      <c r="F3643" t="s">
        <v>17494</v>
      </c>
      <c r="G3643" t="s">
        <v>12616</v>
      </c>
      <c r="H3643">
        <v>6.4</v>
      </c>
      <c r="I3643" t="s">
        <v>1671</v>
      </c>
      <c r="J3643" t="s">
        <v>6403</v>
      </c>
    </row>
    <row r="3644" spans="1:14" x14ac:dyDescent="0.35">
      <c r="A3644" t="s">
        <v>22215</v>
      </c>
      <c r="B3644">
        <v>90</v>
      </c>
      <c r="C3644">
        <v>780000</v>
      </c>
      <c r="D3644">
        <v>1310270</v>
      </c>
      <c r="E3644" t="s">
        <v>27791</v>
      </c>
      <c r="F3644" t="s">
        <v>37</v>
      </c>
      <c r="G3644" t="s">
        <v>38</v>
      </c>
      <c r="H3644">
        <v>6.8</v>
      </c>
      <c r="I3644" t="s">
        <v>1325</v>
      </c>
      <c r="J3644" t="s">
        <v>953</v>
      </c>
      <c r="K3644" t="s">
        <v>3409</v>
      </c>
      <c r="L3644" t="s">
        <v>25958</v>
      </c>
    </row>
    <row r="3645" spans="1:14" x14ac:dyDescent="0.35">
      <c r="A3645" t="s">
        <v>1432</v>
      </c>
      <c r="B3645">
        <v>112</v>
      </c>
      <c r="C3645">
        <v>777000</v>
      </c>
      <c r="D3645">
        <v>115000000</v>
      </c>
      <c r="E3645" t="s">
        <v>27792</v>
      </c>
      <c r="F3645" t="s">
        <v>37</v>
      </c>
      <c r="G3645" t="s">
        <v>38</v>
      </c>
      <c r="H3645">
        <v>7.5</v>
      </c>
      <c r="I3645" t="s">
        <v>1671</v>
      </c>
      <c r="J3645" t="s">
        <v>3409</v>
      </c>
      <c r="K3645" t="s">
        <v>17378</v>
      </c>
    </row>
    <row r="3646" spans="1:14" x14ac:dyDescent="0.35">
      <c r="A3646" t="s">
        <v>22239</v>
      </c>
      <c r="B3646">
        <v>86</v>
      </c>
      <c r="C3646">
        <v>750000</v>
      </c>
      <c r="D3646">
        <v>5518918</v>
      </c>
      <c r="E3646" t="s">
        <v>27793</v>
      </c>
      <c r="F3646" t="s">
        <v>37</v>
      </c>
      <c r="G3646" t="s">
        <v>38</v>
      </c>
      <c r="H3646">
        <v>6.9</v>
      </c>
      <c r="I3646" t="s">
        <v>1325</v>
      </c>
      <c r="J3646" t="s">
        <v>953</v>
      </c>
      <c r="K3646" t="s">
        <v>11526</v>
      </c>
      <c r="L3646" t="s">
        <v>1671</v>
      </c>
      <c r="M3646" t="s">
        <v>1266</v>
      </c>
      <c r="N3646" t="s">
        <v>12332</v>
      </c>
    </row>
    <row r="3647" spans="1:14" x14ac:dyDescent="0.35">
      <c r="A3647" t="s">
        <v>233</v>
      </c>
      <c r="B3647">
        <v>86</v>
      </c>
      <c r="C3647">
        <v>750000</v>
      </c>
      <c r="D3647">
        <v>4007792</v>
      </c>
      <c r="E3647" t="s">
        <v>27794</v>
      </c>
      <c r="F3647" t="s">
        <v>37</v>
      </c>
      <c r="G3647" t="s">
        <v>38</v>
      </c>
      <c r="H3647">
        <v>7</v>
      </c>
      <c r="I3647" t="s">
        <v>1671</v>
      </c>
      <c r="J3647" t="s">
        <v>3409</v>
      </c>
      <c r="K3647" t="s">
        <v>19711</v>
      </c>
    </row>
    <row r="3648" spans="1:14" x14ac:dyDescent="0.35">
      <c r="A3648" t="s">
        <v>22252</v>
      </c>
      <c r="B3648">
        <v>95</v>
      </c>
      <c r="C3648">
        <v>500000</v>
      </c>
      <c r="D3648">
        <v>26297</v>
      </c>
      <c r="E3648" t="s">
        <v>27795</v>
      </c>
      <c r="F3648" t="s">
        <v>37</v>
      </c>
      <c r="G3648" t="s">
        <v>56</v>
      </c>
      <c r="H3648">
        <v>6.3</v>
      </c>
      <c r="I3648" t="s">
        <v>27949</v>
      </c>
      <c r="J3648" t="s">
        <v>6403</v>
      </c>
      <c r="K3648" t="s">
        <v>10413</v>
      </c>
    </row>
    <row r="3649" spans="1:12" x14ac:dyDescent="0.35">
      <c r="A3649" t="s">
        <v>21808</v>
      </c>
      <c r="B3649">
        <v>101</v>
      </c>
      <c r="C3649">
        <v>750000</v>
      </c>
      <c r="D3649">
        <v>77501</v>
      </c>
      <c r="E3649" t="s">
        <v>27796</v>
      </c>
      <c r="F3649" t="s">
        <v>37</v>
      </c>
      <c r="G3649" t="s">
        <v>38</v>
      </c>
      <c r="H3649">
        <v>5.5</v>
      </c>
      <c r="I3649" t="s">
        <v>6403</v>
      </c>
    </row>
    <row r="3650" spans="1:12" x14ac:dyDescent="0.35">
      <c r="A3650" t="s">
        <v>2392</v>
      </c>
      <c r="B3650">
        <v>88</v>
      </c>
      <c r="C3650">
        <v>750000</v>
      </c>
      <c r="D3650">
        <v>47329</v>
      </c>
      <c r="E3650" t="s">
        <v>27797</v>
      </c>
      <c r="F3650" t="s">
        <v>37</v>
      </c>
      <c r="G3650" t="s">
        <v>38</v>
      </c>
      <c r="H3650">
        <v>6.6</v>
      </c>
      <c r="I3650" t="s">
        <v>3409</v>
      </c>
    </row>
    <row r="3651" spans="1:12" x14ac:dyDescent="0.35">
      <c r="A3651" t="s">
        <v>22272</v>
      </c>
      <c r="B3651">
        <v>99</v>
      </c>
      <c r="C3651">
        <v>900000</v>
      </c>
      <c r="D3651">
        <v>18378</v>
      </c>
      <c r="E3651" t="s">
        <v>27798</v>
      </c>
      <c r="F3651" t="s">
        <v>37</v>
      </c>
      <c r="G3651" t="s">
        <v>56</v>
      </c>
      <c r="H3651">
        <v>5.2</v>
      </c>
      <c r="I3651" t="s">
        <v>27949</v>
      </c>
      <c r="J3651" t="s">
        <v>3409</v>
      </c>
      <c r="K3651" t="s">
        <v>6403</v>
      </c>
      <c r="L3651" t="s">
        <v>10413</v>
      </c>
    </row>
    <row r="3652" spans="1:12" x14ac:dyDescent="0.35">
      <c r="A3652" t="s">
        <v>16174</v>
      </c>
      <c r="B3652">
        <v>170</v>
      </c>
      <c r="C3652">
        <v>700000</v>
      </c>
      <c r="D3652">
        <v>7830611</v>
      </c>
      <c r="E3652" t="s">
        <v>27799</v>
      </c>
      <c r="F3652" t="s">
        <v>37</v>
      </c>
      <c r="G3652" t="s">
        <v>38</v>
      </c>
      <c r="H3652">
        <v>8.3000000000000007</v>
      </c>
      <c r="I3652" t="s">
        <v>67</v>
      </c>
      <c r="J3652" t="s">
        <v>3409</v>
      </c>
      <c r="K3652" t="s">
        <v>27948</v>
      </c>
    </row>
    <row r="3653" spans="1:12" x14ac:dyDescent="0.35">
      <c r="A3653" t="s">
        <v>17910</v>
      </c>
      <c r="B3653">
        <v>97</v>
      </c>
      <c r="C3653">
        <v>700000</v>
      </c>
      <c r="D3653">
        <v>1141829</v>
      </c>
      <c r="E3653" t="s">
        <v>27800</v>
      </c>
      <c r="F3653" t="s">
        <v>37</v>
      </c>
      <c r="G3653" t="s">
        <v>38</v>
      </c>
      <c r="H3653">
        <v>7.2</v>
      </c>
      <c r="I3653" t="s">
        <v>27949</v>
      </c>
      <c r="J3653" t="s">
        <v>3409</v>
      </c>
    </row>
    <row r="3654" spans="1:12" x14ac:dyDescent="0.35">
      <c r="A3654" t="s">
        <v>22324</v>
      </c>
      <c r="B3654">
        <v>106</v>
      </c>
      <c r="C3654">
        <v>700000</v>
      </c>
      <c r="D3654">
        <v>2694973</v>
      </c>
      <c r="E3654" t="s">
        <v>27801</v>
      </c>
      <c r="F3654" t="s">
        <v>37</v>
      </c>
      <c r="G3654" t="s">
        <v>38</v>
      </c>
      <c r="H3654">
        <v>7.2</v>
      </c>
      <c r="I3654" t="s">
        <v>3409</v>
      </c>
    </row>
    <row r="3655" spans="1:12" x14ac:dyDescent="0.35">
      <c r="A3655" t="s">
        <v>22329</v>
      </c>
      <c r="B3655">
        <v>107</v>
      </c>
      <c r="C3655">
        <v>700000</v>
      </c>
      <c r="D3655">
        <v>10508</v>
      </c>
      <c r="E3655" t="s">
        <v>27802</v>
      </c>
      <c r="F3655" t="s">
        <v>37</v>
      </c>
      <c r="G3655" t="s">
        <v>38</v>
      </c>
      <c r="H3655">
        <v>6.5</v>
      </c>
      <c r="I3655" t="s">
        <v>3409</v>
      </c>
    </row>
    <row r="3656" spans="1:12" x14ac:dyDescent="0.35">
      <c r="A3656" t="s">
        <v>22335</v>
      </c>
      <c r="B3656">
        <v>84</v>
      </c>
      <c r="C3656">
        <v>650000</v>
      </c>
      <c r="D3656">
        <v>2301777</v>
      </c>
      <c r="E3656" t="s">
        <v>27803</v>
      </c>
      <c r="F3656" t="s">
        <v>37</v>
      </c>
      <c r="G3656" t="s">
        <v>38</v>
      </c>
      <c r="H3656">
        <v>6.5</v>
      </c>
      <c r="I3656" t="s">
        <v>1671</v>
      </c>
    </row>
    <row r="3657" spans="1:12" x14ac:dyDescent="0.35">
      <c r="A3657" t="s">
        <v>22378</v>
      </c>
      <c r="B3657">
        <v>81</v>
      </c>
      <c r="C3657">
        <v>609000</v>
      </c>
      <c r="D3657">
        <v>3000000</v>
      </c>
      <c r="E3657" t="s">
        <v>27804</v>
      </c>
      <c r="F3657" t="s">
        <v>37</v>
      </c>
      <c r="G3657" t="s">
        <v>38</v>
      </c>
      <c r="H3657">
        <v>7.8</v>
      </c>
      <c r="I3657" t="s">
        <v>1671</v>
      </c>
      <c r="J3657" t="s">
        <v>17378</v>
      </c>
      <c r="K3657" t="s">
        <v>19711</v>
      </c>
    </row>
    <row r="3658" spans="1:12" x14ac:dyDescent="0.35">
      <c r="A3658" t="s">
        <v>22385</v>
      </c>
      <c r="B3658">
        <v>81</v>
      </c>
      <c r="C3658">
        <v>60000</v>
      </c>
      <c r="D3658">
        <v>140530114</v>
      </c>
      <c r="E3658" t="s">
        <v>27805</v>
      </c>
      <c r="F3658" t="s">
        <v>37</v>
      </c>
      <c r="G3658" t="s">
        <v>38</v>
      </c>
      <c r="H3658">
        <v>6.4</v>
      </c>
      <c r="I3658" t="s">
        <v>6403</v>
      </c>
    </row>
    <row r="3659" spans="1:12" x14ac:dyDescent="0.35">
      <c r="A3659" t="s">
        <v>22392</v>
      </c>
      <c r="B3659">
        <v>215</v>
      </c>
      <c r="C3659">
        <v>600000</v>
      </c>
      <c r="D3659">
        <v>13300000</v>
      </c>
      <c r="E3659" t="s">
        <v>27806</v>
      </c>
      <c r="F3659" t="s">
        <v>37</v>
      </c>
      <c r="G3659" t="s">
        <v>38</v>
      </c>
      <c r="H3659">
        <v>8.1</v>
      </c>
      <c r="I3659" t="s">
        <v>67</v>
      </c>
      <c r="J3659" t="s">
        <v>22704</v>
      </c>
      <c r="K3659" t="s">
        <v>17378</v>
      </c>
    </row>
    <row r="3660" spans="1:12" x14ac:dyDescent="0.35">
      <c r="A3660" t="s">
        <v>20031</v>
      </c>
      <c r="B3660">
        <v>106</v>
      </c>
      <c r="C3660">
        <v>600000</v>
      </c>
      <c r="D3660">
        <v>171988</v>
      </c>
      <c r="E3660" t="s">
        <v>27807</v>
      </c>
      <c r="F3660" t="s">
        <v>37</v>
      </c>
      <c r="G3660" t="s">
        <v>38</v>
      </c>
      <c r="H3660">
        <v>5.6</v>
      </c>
      <c r="I3660" t="s">
        <v>1325</v>
      </c>
      <c r="J3660" t="s">
        <v>27949</v>
      </c>
      <c r="K3660" t="s">
        <v>3409</v>
      </c>
    </row>
    <row r="3661" spans="1:12" x14ac:dyDescent="0.35">
      <c r="A3661" t="s">
        <v>22410</v>
      </c>
      <c r="B3661">
        <v>103</v>
      </c>
      <c r="C3661">
        <v>600000</v>
      </c>
      <c r="D3661">
        <v>23616</v>
      </c>
      <c r="E3661" t="s">
        <v>27808</v>
      </c>
      <c r="F3661" t="s">
        <v>37</v>
      </c>
      <c r="G3661" t="s">
        <v>38</v>
      </c>
      <c r="H3661">
        <v>5.6</v>
      </c>
      <c r="I3661" t="s">
        <v>27947</v>
      </c>
      <c r="J3661" t="s">
        <v>10413</v>
      </c>
    </row>
    <row r="3662" spans="1:12" x14ac:dyDescent="0.35">
      <c r="A3662" t="s">
        <v>22416</v>
      </c>
      <c r="B3662">
        <v>90</v>
      </c>
      <c r="C3662">
        <v>600000</v>
      </c>
      <c r="D3662">
        <v>13493</v>
      </c>
      <c r="E3662" t="s">
        <v>27809</v>
      </c>
      <c r="F3662" t="s">
        <v>37</v>
      </c>
      <c r="G3662" t="s">
        <v>38</v>
      </c>
      <c r="H3662">
        <v>6.6</v>
      </c>
      <c r="I3662" t="s">
        <v>3409</v>
      </c>
    </row>
    <row r="3663" spans="1:12" x14ac:dyDescent="0.35">
      <c r="A3663" t="s">
        <v>4863</v>
      </c>
      <c r="B3663">
        <v>87</v>
      </c>
      <c r="C3663">
        <v>560000</v>
      </c>
      <c r="D3663">
        <v>515005</v>
      </c>
      <c r="E3663" t="s">
        <v>27810</v>
      </c>
      <c r="F3663" t="s">
        <v>37</v>
      </c>
      <c r="G3663" t="s">
        <v>56</v>
      </c>
      <c r="H3663">
        <v>7.7</v>
      </c>
      <c r="I3663" t="s">
        <v>1671</v>
      </c>
      <c r="J3663" t="s">
        <v>17378</v>
      </c>
    </row>
    <row r="3664" spans="1:12" x14ac:dyDescent="0.35">
      <c r="A3664" t="s">
        <v>22460</v>
      </c>
      <c r="B3664">
        <v>80</v>
      </c>
      <c r="C3664">
        <v>560000</v>
      </c>
      <c r="D3664">
        <v>2245</v>
      </c>
      <c r="E3664" t="s">
        <v>27811</v>
      </c>
      <c r="F3664" t="s">
        <v>37</v>
      </c>
      <c r="G3664" t="s">
        <v>38</v>
      </c>
      <c r="H3664">
        <v>7.2</v>
      </c>
      <c r="I3664" t="s">
        <v>67</v>
      </c>
    </row>
    <row r="3665" spans="1:13" x14ac:dyDescent="0.35">
      <c r="A3665" t="s">
        <v>18269</v>
      </c>
      <c r="B3665">
        <v>122</v>
      </c>
      <c r="C3665">
        <v>500000</v>
      </c>
      <c r="D3665">
        <v>33451479</v>
      </c>
      <c r="E3665" t="s">
        <v>27812</v>
      </c>
      <c r="F3665" t="s">
        <v>37</v>
      </c>
      <c r="G3665" t="s">
        <v>38</v>
      </c>
      <c r="H3665">
        <v>6.5</v>
      </c>
      <c r="I3665" t="s">
        <v>3409</v>
      </c>
      <c r="J3665" t="s">
        <v>19711</v>
      </c>
    </row>
    <row r="3666" spans="1:13" x14ac:dyDescent="0.35">
      <c r="A3666" t="s">
        <v>22490</v>
      </c>
      <c r="B3666">
        <v>86</v>
      </c>
      <c r="C3666">
        <v>500000</v>
      </c>
      <c r="D3666">
        <v>39552600</v>
      </c>
      <c r="E3666" t="s">
        <v>27813</v>
      </c>
      <c r="F3666" t="s">
        <v>37</v>
      </c>
      <c r="G3666" t="s">
        <v>38</v>
      </c>
      <c r="H3666">
        <v>6.1</v>
      </c>
      <c r="I3666" t="s">
        <v>953</v>
      </c>
      <c r="J3666" t="s">
        <v>18089</v>
      </c>
      <c r="K3666" t="s">
        <v>19711</v>
      </c>
    </row>
    <row r="3667" spans="1:13" x14ac:dyDescent="0.35">
      <c r="A3667" t="s">
        <v>20169</v>
      </c>
      <c r="B3667">
        <v>79</v>
      </c>
      <c r="C3667">
        <v>500000</v>
      </c>
      <c r="D3667">
        <v>30500882</v>
      </c>
      <c r="E3667" t="s">
        <v>27814</v>
      </c>
      <c r="F3667" t="s">
        <v>37</v>
      </c>
      <c r="G3667" t="s">
        <v>38</v>
      </c>
      <c r="H3667">
        <v>5.7</v>
      </c>
      <c r="I3667" t="s">
        <v>953</v>
      </c>
      <c r="J3667" t="s">
        <v>13307</v>
      </c>
      <c r="K3667" t="s">
        <v>3409</v>
      </c>
      <c r="L3667" t="s">
        <v>6403</v>
      </c>
      <c r="M3667" t="s">
        <v>10413</v>
      </c>
    </row>
    <row r="3668" spans="1:13" x14ac:dyDescent="0.35">
      <c r="A3668" t="s">
        <v>22508</v>
      </c>
      <c r="B3668">
        <v>97</v>
      </c>
      <c r="C3668">
        <v>500000</v>
      </c>
      <c r="D3668">
        <v>17000000</v>
      </c>
      <c r="E3668" t="s">
        <v>27815</v>
      </c>
      <c r="F3668" t="s">
        <v>37</v>
      </c>
      <c r="G3668" t="s">
        <v>38</v>
      </c>
      <c r="H3668">
        <v>5.9</v>
      </c>
      <c r="I3668" t="s">
        <v>6403</v>
      </c>
      <c r="J3668" t="s">
        <v>12332</v>
      </c>
    </row>
    <row r="3669" spans="1:13" x14ac:dyDescent="0.35">
      <c r="A3669" t="s">
        <v>432</v>
      </c>
      <c r="B3669">
        <v>89</v>
      </c>
      <c r="C3669">
        <v>500000</v>
      </c>
      <c r="D3669">
        <v>5739376</v>
      </c>
      <c r="E3669" t="s">
        <v>27816</v>
      </c>
      <c r="F3669" t="s">
        <v>37</v>
      </c>
      <c r="G3669" t="s">
        <v>38</v>
      </c>
      <c r="H3669">
        <v>7.7</v>
      </c>
      <c r="I3669" t="s">
        <v>1671</v>
      </c>
      <c r="J3669" t="s">
        <v>3409</v>
      </c>
    </row>
    <row r="3670" spans="1:13" x14ac:dyDescent="0.35">
      <c r="A3670" t="s">
        <v>22525</v>
      </c>
      <c r="B3670">
        <v>120</v>
      </c>
      <c r="C3670">
        <v>1000000</v>
      </c>
      <c r="D3670">
        <v>3773863</v>
      </c>
      <c r="E3670" t="s">
        <v>27817</v>
      </c>
      <c r="F3670" t="s">
        <v>37</v>
      </c>
      <c r="G3670" t="s">
        <v>38</v>
      </c>
      <c r="H3670">
        <v>7.1</v>
      </c>
      <c r="I3670" t="s">
        <v>3409</v>
      </c>
    </row>
    <row r="3671" spans="1:13" x14ac:dyDescent="0.35">
      <c r="A3671" t="s">
        <v>22535</v>
      </c>
      <c r="B3671">
        <v>108</v>
      </c>
      <c r="C3671">
        <v>500000</v>
      </c>
      <c r="D3671">
        <v>2047570</v>
      </c>
      <c r="E3671" t="s">
        <v>27818</v>
      </c>
      <c r="F3671" t="s">
        <v>37</v>
      </c>
      <c r="G3671" t="s">
        <v>38</v>
      </c>
      <c r="H3671">
        <v>7.6</v>
      </c>
      <c r="I3671" t="s">
        <v>13307</v>
      </c>
      <c r="J3671" t="s">
        <v>67</v>
      </c>
      <c r="K3671" t="s">
        <v>27948</v>
      </c>
    </row>
    <row r="3672" spans="1:13" x14ac:dyDescent="0.35">
      <c r="A3672" t="s">
        <v>22543</v>
      </c>
      <c r="B3672">
        <v>102</v>
      </c>
      <c r="C3672">
        <v>500000</v>
      </c>
      <c r="D3672">
        <v>1250798</v>
      </c>
      <c r="E3672" t="s">
        <v>27819</v>
      </c>
      <c r="F3672" t="s">
        <v>37</v>
      </c>
      <c r="G3672" t="s">
        <v>38</v>
      </c>
      <c r="H3672">
        <v>6.4</v>
      </c>
      <c r="I3672" t="s">
        <v>1671</v>
      </c>
      <c r="J3672" t="s">
        <v>3409</v>
      </c>
      <c r="K3672" t="s">
        <v>19711</v>
      </c>
    </row>
    <row r="3673" spans="1:13" x14ac:dyDescent="0.35">
      <c r="A3673" t="s">
        <v>22549</v>
      </c>
      <c r="B3673">
        <v>83</v>
      </c>
      <c r="C3673">
        <v>46000</v>
      </c>
      <c r="D3673">
        <v>1127331</v>
      </c>
      <c r="E3673" t="s">
        <v>27820</v>
      </c>
      <c r="F3673" t="s">
        <v>11117</v>
      </c>
      <c r="G3673" t="s">
        <v>22556</v>
      </c>
      <c r="H3673">
        <v>7.4</v>
      </c>
      <c r="I3673" t="s">
        <v>3409</v>
      </c>
    </row>
    <row r="3674" spans="1:13" x14ac:dyDescent="0.35">
      <c r="A3674" t="s">
        <v>22557</v>
      </c>
      <c r="B3674">
        <v>93</v>
      </c>
      <c r="C3674">
        <v>500000</v>
      </c>
      <c r="D3674">
        <v>906666</v>
      </c>
      <c r="E3674" t="s">
        <v>27821</v>
      </c>
      <c r="F3674" t="s">
        <v>37</v>
      </c>
      <c r="G3674" t="s">
        <v>38</v>
      </c>
      <c r="H3674">
        <v>6.8</v>
      </c>
      <c r="I3674" t="s">
        <v>67</v>
      </c>
    </row>
    <row r="3675" spans="1:13" x14ac:dyDescent="0.35">
      <c r="A3675" t="s">
        <v>22563</v>
      </c>
      <c r="B3675">
        <v>86</v>
      </c>
      <c r="C3675">
        <v>500000</v>
      </c>
      <c r="D3675">
        <v>1114943</v>
      </c>
      <c r="E3675" t="s">
        <v>27822</v>
      </c>
      <c r="F3675" t="s">
        <v>37</v>
      </c>
      <c r="G3675" t="s">
        <v>38</v>
      </c>
      <c r="H3675">
        <v>6.5</v>
      </c>
      <c r="I3675" t="s">
        <v>3409</v>
      </c>
      <c r="J3675" t="s">
        <v>17378</v>
      </c>
    </row>
    <row r="3676" spans="1:13" x14ac:dyDescent="0.35">
      <c r="A3676" t="s">
        <v>22543</v>
      </c>
      <c r="B3676">
        <v>101</v>
      </c>
      <c r="C3676">
        <v>500000</v>
      </c>
      <c r="D3676">
        <v>1111615</v>
      </c>
      <c r="E3676" t="s">
        <v>27823</v>
      </c>
      <c r="F3676" t="s">
        <v>37</v>
      </c>
      <c r="G3676" t="s">
        <v>38</v>
      </c>
      <c r="H3676">
        <v>6</v>
      </c>
      <c r="I3676" t="s">
        <v>1671</v>
      </c>
      <c r="J3676" t="s">
        <v>27949</v>
      </c>
      <c r="K3676" t="s">
        <v>18089</v>
      </c>
    </row>
    <row r="3677" spans="1:13" x14ac:dyDescent="0.35">
      <c r="A3677" t="s">
        <v>13777</v>
      </c>
      <c r="B3677">
        <v>111</v>
      </c>
      <c r="C3677">
        <v>500000</v>
      </c>
      <c r="D3677">
        <v>985341</v>
      </c>
      <c r="E3677" t="s">
        <v>27824</v>
      </c>
      <c r="F3677" t="s">
        <v>37</v>
      </c>
      <c r="G3677" t="s">
        <v>38</v>
      </c>
      <c r="H3677">
        <v>7.3</v>
      </c>
      <c r="I3677" t="s">
        <v>3409</v>
      </c>
    </row>
    <row r="3678" spans="1:13" x14ac:dyDescent="0.35">
      <c r="A3678" t="s">
        <v>22578</v>
      </c>
      <c r="B3678">
        <v>90</v>
      </c>
      <c r="C3678">
        <v>500000</v>
      </c>
      <c r="D3678">
        <v>603943</v>
      </c>
      <c r="E3678" t="s">
        <v>27825</v>
      </c>
      <c r="F3678" t="s">
        <v>37</v>
      </c>
      <c r="G3678" t="s">
        <v>38</v>
      </c>
      <c r="H3678">
        <v>7.3</v>
      </c>
      <c r="I3678" t="s">
        <v>27949</v>
      </c>
      <c r="J3678" t="s">
        <v>3409</v>
      </c>
    </row>
    <row r="3679" spans="1:13" x14ac:dyDescent="0.35">
      <c r="A3679" t="s">
        <v>17984</v>
      </c>
      <c r="B3679">
        <v>86</v>
      </c>
      <c r="C3679">
        <v>500000</v>
      </c>
      <c r="D3679">
        <v>334041</v>
      </c>
      <c r="E3679" t="s">
        <v>27826</v>
      </c>
      <c r="F3679" t="s">
        <v>37</v>
      </c>
      <c r="G3679" t="s">
        <v>38</v>
      </c>
      <c r="H3679">
        <v>6.5</v>
      </c>
      <c r="I3679" t="s">
        <v>27949</v>
      </c>
      <c r="J3679" t="s">
        <v>3409</v>
      </c>
      <c r="K3679" t="s">
        <v>19711</v>
      </c>
    </row>
    <row r="3680" spans="1:13" x14ac:dyDescent="0.35">
      <c r="A3680" t="s">
        <v>22585</v>
      </c>
      <c r="B3680">
        <v>98</v>
      </c>
      <c r="C3680">
        <v>500000</v>
      </c>
      <c r="D3680">
        <v>295468</v>
      </c>
      <c r="E3680" t="s">
        <v>27827</v>
      </c>
      <c r="F3680" t="s">
        <v>37</v>
      </c>
      <c r="G3680" t="s">
        <v>38</v>
      </c>
      <c r="H3680">
        <v>6</v>
      </c>
      <c r="I3680" t="s">
        <v>1671</v>
      </c>
      <c r="J3680" t="s">
        <v>19711</v>
      </c>
    </row>
    <row r="3681" spans="1:12" x14ac:dyDescent="0.35">
      <c r="A3681" t="s">
        <v>22589</v>
      </c>
      <c r="B3681">
        <v>91</v>
      </c>
      <c r="C3681">
        <v>500000</v>
      </c>
      <c r="D3681">
        <v>243347</v>
      </c>
      <c r="E3681" t="s">
        <v>27828</v>
      </c>
      <c r="F3681" t="s">
        <v>37</v>
      </c>
      <c r="G3681" t="s">
        <v>38</v>
      </c>
      <c r="H3681">
        <v>5.3</v>
      </c>
      <c r="I3681" t="s">
        <v>27949</v>
      </c>
      <c r="J3681" t="s">
        <v>3409</v>
      </c>
      <c r="K3681" t="s">
        <v>10413</v>
      </c>
    </row>
    <row r="3682" spans="1:12" x14ac:dyDescent="0.35">
      <c r="A3682" t="s">
        <v>272</v>
      </c>
      <c r="B3682">
        <v>91</v>
      </c>
      <c r="C3682">
        <v>500000</v>
      </c>
      <c r="D3682">
        <v>154077</v>
      </c>
      <c r="E3682" t="s">
        <v>27829</v>
      </c>
      <c r="F3682" t="s">
        <v>37</v>
      </c>
      <c r="G3682" t="s">
        <v>38</v>
      </c>
      <c r="H3682">
        <v>6.6</v>
      </c>
      <c r="I3682" t="s">
        <v>1671</v>
      </c>
      <c r="J3682" t="s">
        <v>3409</v>
      </c>
    </row>
    <row r="3683" spans="1:12" x14ac:dyDescent="0.35">
      <c r="A3683" t="s">
        <v>22600</v>
      </c>
      <c r="B3683">
        <v>88</v>
      </c>
      <c r="C3683">
        <v>500000</v>
      </c>
      <c r="D3683">
        <v>151389</v>
      </c>
      <c r="E3683" t="s">
        <v>27830</v>
      </c>
      <c r="F3683" t="s">
        <v>37</v>
      </c>
      <c r="G3683" t="s">
        <v>38</v>
      </c>
      <c r="H3683">
        <v>7.1</v>
      </c>
      <c r="I3683" t="s">
        <v>67</v>
      </c>
    </row>
    <row r="3684" spans="1:12" x14ac:dyDescent="0.35">
      <c r="A3684" t="s">
        <v>14462</v>
      </c>
      <c r="B3684">
        <v>202</v>
      </c>
      <c r="C3684">
        <v>2000000</v>
      </c>
      <c r="D3684">
        <v>269061</v>
      </c>
      <c r="E3684" t="s">
        <v>27831</v>
      </c>
      <c r="F3684" t="s">
        <v>676</v>
      </c>
      <c r="G3684" t="s">
        <v>677</v>
      </c>
      <c r="H3684">
        <v>8.6999999999999993</v>
      </c>
      <c r="I3684" t="s">
        <v>1325</v>
      </c>
      <c r="J3684" t="s">
        <v>953</v>
      </c>
      <c r="K3684" t="s">
        <v>3409</v>
      </c>
    </row>
    <row r="3685" spans="1:12" x14ac:dyDescent="0.35">
      <c r="A3685" t="s">
        <v>22612</v>
      </c>
      <c r="B3685">
        <v>89</v>
      </c>
      <c r="C3685">
        <v>500000</v>
      </c>
      <c r="D3685">
        <v>133778</v>
      </c>
      <c r="E3685" t="s">
        <v>27832</v>
      </c>
      <c r="F3685" t="s">
        <v>37</v>
      </c>
      <c r="G3685" t="s">
        <v>38</v>
      </c>
      <c r="H3685">
        <v>8.4</v>
      </c>
      <c r="I3685" t="s">
        <v>67</v>
      </c>
      <c r="J3685" t="s">
        <v>27948</v>
      </c>
    </row>
    <row r="3686" spans="1:12" x14ac:dyDescent="0.35">
      <c r="A3686" t="s">
        <v>408</v>
      </c>
      <c r="B3686">
        <v>84</v>
      </c>
      <c r="C3686">
        <v>500000</v>
      </c>
      <c r="D3686">
        <v>52850</v>
      </c>
      <c r="E3686" t="s">
        <v>27833</v>
      </c>
      <c r="F3686" t="s">
        <v>37</v>
      </c>
      <c r="G3686" t="s">
        <v>38</v>
      </c>
      <c r="H3686">
        <v>6.2</v>
      </c>
      <c r="I3686" t="s">
        <v>1671</v>
      </c>
    </row>
    <row r="3687" spans="1:12" x14ac:dyDescent="0.35">
      <c r="A3687" t="s">
        <v>22630</v>
      </c>
      <c r="B3687">
        <v>82</v>
      </c>
      <c r="C3687">
        <v>500000</v>
      </c>
      <c r="D3687">
        <v>98017</v>
      </c>
      <c r="E3687" t="s">
        <v>27834</v>
      </c>
      <c r="F3687" t="s">
        <v>37</v>
      </c>
      <c r="G3687" t="s">
        <v>1465</v>
      </c>
      <c r="H3687">
        <v>5.8</v>
      </c>
      <c r="I3687" t="s">
        <v>1671</v>
      </c>
      <c r="J3687" t="s">
        <v>1266</v>
      </c>
      <c r="K3687" t="s">
        <v>6403</v>
      </c>
    </row>
    <row r="3688" spans="1:12" x14ac:dyDescent="0.35">
      <c r="A3688" t="s">
        <v>22099</v>
      </c>
      <c r="B3688">
        <v>100</v>
      </c>
      <c r="C3688">
        <v>500000</v>
      </c>
      <c r="D3688">
        <v>31937</v>
      </c>
      <c r="E3688" t="s">
        <v>27835</v>
      </c>
      <c r="F3688" t="s">
        <v>37</v>
      </c>
      <c r="G3688" t="s">
        <v>38</v>
      </c>
      <c r="H3688">
        <v>5.7</v>
      </c>
      <c r="I3688" t="s">
        <v>1671</v>
      </c>
      <c r="J3688" t="s">
        <v>19711</v>
      </c>
    </row>
    <row r="3689" spans="1:12" x14ac:dyDescent="0.35">
      <c r="A3689" t="s">
        <v>22641</v>
      </c>
      <c r="B3689">
        <v>112</v>
      </c>
      <c r="C3689">
        <v>500000</v>
      </c>
      <c r="D3689">
        <v>13134</v>
      </c>
      <c r="E3689" t="s">
        <v>27836</v>
      </c>
      <c r="F3689" t="s">
        <v>37</v>
      </c>
      <c r="G3689" t="s">
        <v>38</v>
      </c>
      <c r="H3689">
        <v>6.1</v>
      </c>
      <c r="I3689" t="s">
        <v>3409</v>
      </c>
      <c r="J3689" t="s">
        <v>27948</v>
      </c>
    </row>
    <row r="3690" spans="1:12" x14ac:dyDescent="0.35">
      <c r="A3690" t="s">
        <v>22646</v>
      </c>
      <c r="B3690">
        <v>94</v>
      </c>
      <c r="C3690">
        <v>500000</v>
      </c>
      <c r="D3690">
        <v>237301</v>
      </c>
      <c r="E3690" t="s">
        <v>27837</v>
      </c>
      <c r="F3690" t="s">
        <v>37</v>
      </c>
      <c r="G3690" t="s">
        <v>56</v>
      </c>
      <c r="H3690">
        <v>6.4</v>
      </c>
      <c r="I3690" t="s">
        <v>3409</v>
      </c>
      <c r="J3690" t="s">
        <v>12332</v>
      </c>
      <c r="K3690" t="s">
        <v>10413</v>
      </c>
    </row>
    <row r="3691" spans="1:12" x14ac:dyDescent="0.35">
      <c r="A3691" t="s">
        <v>22654</v>
      </c>
      <c r="B3691">
        <v>91</v>
      </c>
      <c r="C3691">
        <v>500000</v>
      </c>
      <c r="D3691">
        <v>12055</v>
      </c>
      <c r="E3691" t="s">
        <v>27838</v>
      </c>
      <c r="F3691" t="s">
        <v>37</v>
      </c>
      <c r="G3691" t="s">
        <v>38</v>
      </c>
      <c r="H3691">
        <v>6.5</v>
      </c>
      <c r="I3691" t="s">
        <v>1671</v>
      </c>
    </row>
    <row r="3692" spans="1:12" x14ac:dyDescent="0.35">
      <c r="A3692" t="s">
        <v>22660</v>
      </c>
      <c r="B3692">
        <v>87</v>
      </c>
      <c r="C3692">
        <v>500000</v>
      </c>
      <c r="D3692">
        <v>1332</v>
      </c>
      <c r="E3692" t="s">
        <v>27839</v>
      </c>
      <c r="F3692" t="s">
        <v>37</v>
      </c>
      <c r="G3692" t="s">
        <v>38</v>
      </c>
      <c r="H3692">
        <v>4.5999999999999996</v>
      </c>
      <c r="I3692" t="s">
        <v>1671</v>
      </c>
      <c r="J3692" t="s">
        <v>6403</v>
      </c>
    </row>
    <row r="3693" spans="1:12" x14ac:dyDescent="0.35">
      <c r="A3693" t="s">
        <v>22747</v>
      </c>
      <c r="B3693">
        <v>82</v>
      </c>
      <c r="C3693">
        <v>500000</v>
      </c>
      <c r="D3693">
        <v>21199</v>
      </c>
      <c r="E3693" t="s">
        <v>27840</v>
      </c>
      <c r="F3693" t="s">
        <v>37</v>
      </c>
      <c r="G3693" t="s">
        <v>38</v>
      </c>
      <c r="H3693">
        <v>6.8</v>
      </c>
      <c r="I3693" t="s">
        <v>1325</v>
      </c>
      <c r="J3693" t="s">
        <v>13307</v>
      </c>
      <c r="K3693" t="s">
        <v>67</v>
      </c>
      <c r="L3693" t="s">
        <v>27948</v>
      </c>
    </row>
    <row r="3694" spans="1:12" x14ac:dyDescent="0.35">
      <c r="A3694" t="s">
        <v>16111</v>
      </c>
      <c r="B3694">
        <v>91</v>
      </c>
      <c r="C3694">
        <v>450000</v>
      </c>
      <c r="D3694">
        <v>2712293</v>
      </c>
      <c r="E3694" t="s">
        <v>27841</v>
      </c>
      <c r="F3694" t="s">
        <v>37</v>
      </c>
      <c r="G3694" t="s">
        <v>38</v>
      </c>
      <c r="H3694">
        <v>5.9</v>
      </c>
      <c r="I3694" t="s">
        <v>27949</v>
      </c>
      <c r="J3694" t="s">
        <v>3409</v>
      </c>
    </row>
    <row r="3695" spans="1:12" x14ac:dyDescent="0.35">
      <c r="A3695" t="s">
        <v>1155</v>
      </c>
      <c r="B3695">
        <v>107</v>
      </c>
      <c r="C3695">
        <v>2000000</v>
      </c>
      <c r="D3695">
        <v>768045</v>
      </c>
      <c r="E3695" t="s">
        <v>27842</v>
      </c>
      <c r="F3695" t="s">
        <v>37</v>
      </c>
      <c r="G3695" t="s">
        <v>56</v>
      </c>
      <c r="H3695">
        <v>7.7</v>
      </c>
      <c r="I3695" t="s">
        <v>3409</v>
      </c>
      <c r="J3695" t="s">
        <v>22704</v>
      </c>
      <c r="K3695" t="s">
        <v>25958</v>
      </c>
    </row>
    <row r="3696" spans="1:12" x14ac:dyDescent="0.35">
      <c r="A3696" t="s">
        <v>22781</v>
      </c>
      <c r="B3696">
        <v>84</v>
      </c>
      <c r="C3696">
        <v>450000</v>
      </c>
      <c r="D3696">
        <v>379122</v>
      </c>
      <c r="E3696" t="s">
        <v>27843</v>
      </c>
      <c r="F3696" t="s">
        <v>37</v>
      </c>
      <c r="G3696" t="s">
        <v>56</v>
      </c>
      <c r="H3696">
        <v>7.1</v>
      </c>
      <c r="I3696" t="s">
        <v>1671</v>
      </c>
      <c r="J3696" t="s">
        <v>3409</v>
      </c>
      <c r="K3696" t="s">
        <v>19711</v>
      </c>
    </row>
    <row r="3697" spans="1:12" x14ac:dyDescent="0.35">
      <c r="A3697" t="s">
        <v>22785</v>
      </c>
      <c r="B3697">
        <v>103</v>
      </c>
      <c r="C3697">
        <v>500000</v>
      </c>
      <c r="D3697">
        <v>23000</v>
      </c>
      <c r="E3697" t="s">
        <v>27844</v>
      </c>
      <c r="F3697" t="s">
        <v>37</v>
      </c>
      <c r="G3697" t="s">
        <v>38</v>
      </c>
      <c r="H3697">
        <v>6.2</v>
      </c>
      <c r="I3697" t="s">
        <v>1671</v>
      </c>
      <c r="J3697" t="s">
        <v>6403</v>
      </c>
      <c r="K3697" t="s">
        <v>17378</v>
      </c>
    </row>
    <row r="3698" spans="1:12" x14ac:dyDescent="0.35">
      <c r="A3698" t="s">
        <v>22798</v>
      </c>
      <c r="B3698">
        <v>89</v>
      </c>
      <c r="C3698">
        <v>439000</v>
      </c>
      <c r="D3698">
        <v>2300000</v>
      </c>
      <c r="E3698" t="s">
        <v>27845</v>
      </c>
      <c r="F3698" t="s">
        <v>37</v>
      </c>
      <c r="G3698" t="s">
        <v>38</v>
      </c>
      <c r="H3698">
        <v>7.7</v>
      </c>
      <c r="I3698" t="s">
        <v>1671</v>
      </c>
      <c r="J3698" t="s">
        <v>17378</v>
      </c>
      <c r="K3698" t="s">
        <v>19711</v>
      </c>
    </row>
    <row r="3699" spans="1:12" x14ac:dyDescent="0.35">
      <c r="A3699" t="s">
        <v>19470</v>
      </c>
      <c r="B3699">
        <v>98</v>
      </c>
      <c r="C3699">
        <v>225000</v>
      </c>
      <c r="D3699">
        <v>2938208</v>
      </c>
      <c r="E3699" t="s">
        <v>27846</v>
      </c>
      <c r="F3699" t="s">
        <v>37</v>
      </c>
      <c r="G3699" t="s">
        <v>38</v>
      </c>
      <c r="H3699">
        <v>7.5</v>
      </c>
      <c r="I3699" t="s">
        <v>1671</v>
      </c>
      <c r="J3699" t="s">
        <v>3409</v>
      </c>
      <c r="K3699" t="s">
        <v>19711</v>
      </c>
    </row>
    <row r="3700" spans="1:12" x14ac:dyDescent="0.35">
      <c r="A3700" t="s">
        <v>22817</v>
      </c>
      <c r="B3700">
        <v>133</v>
      </c>
      <c r="C3700">
        <v>25000000</v>
      </c>
      <c r="D3700">
        <v>9910</v>
      </c>
      <c r="E3700" t="s">
        <v>27847</v>
      </c>
      <c r="F3700" t="s">
        <v>12472</v>
      </c>
      <c r="G3700" t="s">
        <v>12473</v>
      </c>
      <c r="H3700">
        <v>7.6</v>
      </c>
      <c r="I3700" t="s">
        <v>1671</v>
      </c>
      <c r="J3700" t="s">
        <v>3409</v>
      </c>
      <c r="K3700" t="s">
        <v>17378</v>
      </c>
      <c r="L3700" t="s">
        <v>19711</v>
      </c>
    </row>
    <row r="3701" spans="1:12" x14ac:dyDescent="0.35">
      <c r="A3701" t="s">
        <v>7905</v>
      </c>
      <c r="B3701">
        <v>92</v>
      </c>
      <c r="C3701">
        <v>400000</v>
      </c>
      <c r="D3701">
        <v>44540956</v>
      </c>
      <c r="E3701" t="s">
        <v>27848</v>
      </c>
      <c r="F3701" t="s">
        <v>37</v>
      </c>
      <c r="G3701" t="s">
        <v>38</v>
      </c>
      <c r="H3701">
        <v>6.9</v>
      </c>
      <c r="I3701" t="s">
        <v>1671</v>
      </c>
    </row>
    <row r="3702" spans="1:12" x14ac:dyDescent="0.35">
      <c r="A3702" t="s">
        <v>17923</v>
      </c>
      <c r="B3702">
        <v>90</v>
      </c>
      <c r="C3702">
        <v>1066167</v>
      </c>
      <c r="D3702">
        <v>258113</v>
      </c>
      <c r="E3702" t="s">
        <v>27849</v>
      </c>
      <c r="F3702" t="s">
        <v>37</v>
      </c>
      <c r="G3702" t="s">
        <v>38</v>
      </c>
      <c r="H3702">
        <v>7.1</v>
      </c>
      <c r="I3702" t="s">
        <v>27949</v>
      </c>
      <c r="J3702" t="s">
        <v>3409</v>
      </c>
      <c r="K3702" t="s">
        <v>10413</v>
      </c>
    </row>
    <row r="3703" spans="1:12" x14ac:dyDescent="0.35">
      <c r="A3703" t="s">
        <v>18017</v>
      </c>
      <c r="B3703">
        <v>84</v>
      </c>
      <c r="C3703">
        <v>15000</v>
      </c>
      <c r="D3703">
        <v>107917283</v>
      </c>
      <c r="E3703" t="s">
        <v>27850</v>
      </c>
      <c r="F3703" t="s">
        <v>37</v>
      </c>
      <c r="G3703" t="s">
        <v>38</v>
      </c>
      <c r="H3703">
        <v>6.3</v>
      </c>
      <c r="I3703" t="s">
        <v>6403</v>
      </c>
    </row>
    <row r="3704" spans="1:12" x14ac:dyDescent="0.35">
      <c r="A3704" t="s">
        <v>2791</v>
      </c>
      <c r="B3704">
        <v>91</v>
      </c>
      <c r="C3704">
        <v>229575</v>
      </c>
      <c r="D3704">
        <v>1229197</v>
      </c>
      <c r="E3704" t="s">
        <v>27851</v>
      </c>
      <c r="F3704" t="s">
        <v>37</v>
      </c>
      <c r="G3704" t="s">
        <v>56</v>
      </c>
      <c r="H3704">
        <v>8.3000000000000007</v>
      </c>
      <c r="I3704" t="s">
        <v>953</v>
      </c>
      <c r="J3704" t="s">
        <v>1671</v>
      </c>
      <c r="K3704" t="s">
        <v>1266</v>
      </c>
    </row>
    <row r="3705" spans="1:12" x14ac:dyDescent="0.35">
      <c r="A3705" t="s">
        <v>17683</v>
      </c>
      <c r="B3705">
        <v>90</v>
      </c>
      <c r="C3705">
        <v>400000</v>
      </c>
      <c r="D3705">
        <v>1689999</v>
      </c>
      <c r="E3705" t="s">
        <v>27852</v>
      </c>
      <c r="F3705" t="s">
        <v>2778</v>
      </c>
      <c r="G3705" t="s">
        <v>38</v>
      </c>
      <c r="H3705">
        <v>7.1</v>
      </c>
      <c r="I3705" t="s">
        <v>3409</v>
      </c>
    </row>
    <row r="3706" spans="1:12" x14ac:dyDescent="0.35">
      <c r="A3706" t="s">
        <v>22857</v>
      </c>
      <c r="B3706">
        <v>96</v>
      </c>
      <c r="C3706">
        <v>100000</v>
      </c>
      <c r="D3706">
        <v>11798</v>
      </c>
      <c r="E3706" t="s">
        <v>27853</v>
      </c>
      <c r="F3706" t="s">
        <v>37</v>
      </c>
      <c r="G3706" t="s">
        <v>38</v>
      </c>
      <c r="H3706">
        <v>4.7</v>
      </c>
      <c r="I3706" t="s">
        <v>1671</v>
      </c>
      <c r="J3706" t="s">
        <v>1266</v>
      </c>
      <c r="K3706" t="s">
        <v>6403</v>
      </c>
      <c r="L3706" t="s">
        <v>17378</v>
      </c>
    </row>
    <row r="3707" spans="1:12" x14ac:dyDescent="0.35">
      <c r="A3707" t="s">
        <v>22868</v>
      </c>
      <c r="B3707">
        <v>88</v>
      </c>
      <c r="C3707">
        <v>218</v>
      </c>
      <c r="D3707">
        <v>592014</v>
      </c>
      <c r="E3707" t="s">
        <v>27854</v>
      </c>
      <c r="F3707" t="s">
        <v>37</v>
      </c>
      <c r="G3707" t="s">
        <v>38</v>
      </c>
      <c r="H3707">
        <v>7.2</v>
      </c>
      <c r="I3707" t="s">
        <v>13307</v>
      </c>
      <c r="J3707" t="s">
        <v>67</v>
      </c>
    </row>
    <row r="3708" spans="1:12" x14ac:dyDescent="0.35">
      <c r="A3708" t="s">
        <v>22875</v>
      </c>
      <c r="B3708">
        <v>92</v>
      </c>
      <c r="C3708">
        <v>400000</v>
      </c>
      <c r="D3708">
        <v>425899</v>
      </c>
      <c r="E3708" t="s">
        <v>27855</v>
      </c>
      <c r="F3708" t="s">
        <v>37</v>
      </c>
      <c r="G3708" t="s">
        <v>38</v>
      </c>
      <c r="H3708">
        <v>5.0999999999999996</v>
      </c>
      <c r="I3708" t="s">
        <v>67</v>
      </c>
    </row>
    <row r="3709" spans="1:12" x14ac:dyDescent="0.35">
      <c r="A3709" t="s">
        <v>22887</v>
      </c>
      <c r="B3709">
        <v>82</v>
      </c>
      <c r="C3709">
        <v>400000</v>
      </c>
      <c r="D3709">
        <v>126387</v>
      </c>
      <c r="E3709" t="s">
        <v>27856</v>
      </c>
      <c r="F3709" t="s">
        <v>9795</v>
      </c>
      <c r="G3709" t="s">
        <v>7090</v>
      </c>
      <c r="H3709">
        <v>6.9</v>
      </c>
      <c r="I3709" t="s">
        <v>6403</v>
      </c>
    </row>
    <row r="3710" spans="1:12" x14ac:dyDescent="0.35">
      <c r="A3710" t="s">
        <v>8108</v>
      </c>
      <c r="B3710">
        <v>101</v>
      </c>
      <c r="C3710">
        <v>35000000</v>
      </c>
      <c r="D3710">
        <v>80276912</v>
      </c>
      <c r="E3710" t="s">
        <v>27857</v>
      </c>
      <c r="F3710" t="s">
        <v>37</v>
      </c>
      <c r="G3710" t="s">
        <v>38</v>
      </c>
      <c r="H3710">
        <v>6.1</v>
      </c>
      <c r="I3710" t="s">
        <v>1671</v>
      </c>
      <c r="J3710" t="s">
        <v>19711</v>
      </c>
    </row>
    <row r="3711" spans="1:12" x14ac:dyDescent="0.35">
      <c r="A3711" t="s">
        <v>22932</v>
      </c>
      <c r="B3711">
        <v>123</v>
      </c>
      <c r="C3711">
        <v>385907</v>
      </c>
      <c r="D3711">
        <v>1750000</v>
      </c>
      <c r="E3711" t="s">
        <v>27858</v>
      </c>
      <c r="F3711" t="s">
        <v>37</v>
      </c>
      <c r="G3711" t="s">
        <v>38</v>
      </c>
      <c r="H3711">
        <v>8</v>
      </c>
      <c r="I3711" t="s">
        <v>3409</v>
      </c>
      <c r="J3711" t="s">
        <v>22704</v>
      </c>
      <c r="K3711" t="s">
        <v>25958</v>
      </c>
    </row>
    <row r="3712" spans="1:12" x14ac:dyDescent="0.35">
      <c r="A3712" t="s">
        <v>22938</v>
      </c>
      <c r="B3712">
        <v>86</v>
      </c>
      <c r="C3712">
        <v>375000</v>
      </c>
      <c r="D3712">
        <v>617172</v>
      </c>
      <c r="E3712" t="s">
        <v>27859</v>
      </c>
      <c r="F3712" t="s">
        <v>37</v>
      </c>
      <c r="G3712" t="s">
        <v>38</v>
      </c>
      <c r="H3712">
        <v>7</v>
      </c>
      <c r="I3712" t="s">
        <v>67</v>
      </c>
    </row>
    <row r="3713" spans="1:13" x14ac:dyDescent="0.35">
      <c r="A3713" t="s">
        <v>22944</v>
      </c>
      <c r="B3713">
        <v>100</v>
      </c>
      <c r="C3713">
        <v>379000</v>
      </c>
      <c r="D3713">
        <v>2808000</v>
      </c>
      <c r="E3713" t="s">
        <v>27860</v>
      </c>
      <c r="F3713" t="s">
        <v>37</v>
      </c>
      <c r="G3713" t="s">
        <v>38</v>
      </c>
      <c r="H3713">
        <v>6.3</v>
      </c>
      <c r="I3713" t="s">
        <v>17378</v>
      </c>
      <c r="J3713" t="s">
        <v>19711</v>
      </c>
    </row>
    <row r="3714" spans="1:13" x14ac:dyDescent="0.35">
      <c r="A3714" t="s">
        <v>22955</v>
      </c>
      <c r="B3714">
        <v>89</v>
      </c>
      <c r="C3714">
        <v>6000000</v>
      </c>
      <c r="D3714">
        <v>12843</v>
      </c>
      <c r="E3714" t="s">
        <v>27861</v>
      </c>
      <c r="F3714" t="s">
        <v>37</v>
      </c>
      <c r="G3714" t="s">
        <v>1465</v>
      </c>
      <c r="H3714">
        <v>6.1</v>
      </c>
      <c r="I3714" t="s">
        <v>6403</v>
      </c>
      <c r="J3714" t="s">
        <v>10413</v>
      </c>
    </row>
    <row r="3715" spans="1:13" x14ac:dyDescent="0.35">
      <c r="A3715" t="s">
        <v>22962</v>
      </c>
      <c r="B3715">
        <v>84</v>
      </c>
      <c r="C3715">
        <v>450000</v>
      </c>
      <c r="D3715">
        <v>34151</v>
      </c>
      <c r="E3715" t="s">
        <v>27862</v>
      </c>
      <c r="F3715" t="s">
        <v>11690</v>
      </c>
      <c r="G3715" t="s">
        <v>20302</v>
      </c>
      <c r="H3715">
        <v>7.2</v>
      </c>
      <c r="I3715" t="s">
        <v>67</v>
      </c>
      <c r="J3715" t="s">
        <v>22704</v>
      </c>
    </row>
    <row r="3716" spans="1:13" x14ac:dyDescent="0.35">
      <c r="A3716" t="s">
        <v>22966</v>
      </c>
      <c r="B3716">
        <v>88</v>
      </c>
      <c r="C3716">
        <v>1750211</v>
      </c>
      <c r="D3716">
        <v>1523883</v>
      </c>
      <c r="E3716" t="s">
        <v>27863</v>
      </c>
      <c r="F3716" t="s">
        <v>37</v>
      </c>
      <c r="G3716" t="s">
        <v>38</v>
      </c>
      <c r="H3716">
        <v>7.8</v>
      </c>
      <c r="I3716" t="s">
        <v>67</v>
      </c>
      <c r="J3716" t="s">
        <v>27948</v>
      </c>
    </row>
    <row r="3717" spans="1:13" x14ac:dyDescent="0.35">
      <c r="A3717" t="s">
        <v>22973</v>
      </c>
      <c r="B3717">
        <v>90</v>
      </c>
      <c r="C3717">
        <v>350000</v>
      </c>
      <c r="D3717">
        <v>4000000</v>
      </c>
      <c r="E3717" t="s">
        <v>27864</v>
      </c>
      <c r="F3717" t="s">
        <v>37</v>
      </c>
      <c r="G3717" t="s">
        <v>38</v>
      </c>
      <c r="H3717">
        <v>4.7</v>
      </c>
      <c r="I3717" t="s">
        <v>1325</v>
      </c>
      <c r="J3717" t="s">
        <v>3409</v>
      </c>
    </row>
    <row r="3718" spans="1:13" x14ac:dyDescent="0.35">
      <c r="A3718" t="s">
        <v>8565</v>
      </c>
      <c r="B3718">
        <v>102</v>
      </c>
      <c r="C3718">
        <v>312000</v>
      </c>
      <c r="D3718">
        <v>1281176</v>
      </c>
      <c r="E3718" t="s">
        <v>27865</v>
      </c>
      <c r="F3718" t="s">
        <v>37</v>
      </c>
      <c r="G3718" t="s">
        <v>38</v>
      </c>
      <c r="H3718">
        <v>6.7</v>
      </c>
      <c r="I3718" t="s">
        <v>1671</v>
      </c>
      <c r="J3718" t="s">
        <v>3409</v>
      </c>
    </row>
    <row r="3719" spans="1:13" x14ac:dyDescent="0.35">
      <c r="A3719" t="s">
        <v>23026</v>
      </c>
      <c r="B3719">
        <v>98</v>
      </c>
      <c r="C3719">
        <v>8000000</v>
      </c>
      <c r="D3719">
        <v>16115878</v>
      </c>
      <c r="E3719" t="s">
        <v>27866</v>
      </c>
      <c r="F3719" t="s">
        <v>37</v>
      </c>
      <c r="G3719" t="s">
        <v>38</v>
      </c>
      <c r="H3719">
        <v>6.6</v>
      </c>
      <c r="I3719" t="s">
        <v>1325</v>
      </c>
      <c r="J3719" t="s">
        <v>1266</v>
      </c>
      <c r="K3719" t="s">
        <v>6403</v>
      </c>
      <c r="L3719" t="s">
        <v>27947</v>
      </c>
      <c r="M3719" t="s">
        <v>10413</v>
      </c>
    </row>
    <row r="3720" spans="1:13" x14ac:dyDescent="0.35">
      <c r="A3720" t="s">
        <v>17301</v>
      </c>
      <c r="B3720">
        <v>91</v>
      </c>
      <c r="C3720">
        <v>300000</v>
      </c>
      <c r="D3720">
        <v>1652472</v>
      </c>
      <c r="E3720" t="s">
        <v>27867</v>
      </c>
      <c r="F3720" t="s">
        <v>1464</v>
      </c>
      <c r="G3720" t="s">
        <v>1465</v>
      </c>
      <c r="H3720">
        <v>6.9</v>
      </c>
      <c r="I3720" t="s">
        <v>1671</v>
      </c>
      <c r="J3720" t="s">
        <v>19711</v>
      </c>
    </row>
    <row r="3721" spans="1:13" x14ac:dyDescent="0.35">
      <c r="A3721" t="s">
        <v>6496</v>
      </c>
      <c r="B3721">
        <v>80</v>
      </c>
      <c r="C3721">
        <v>300000</v>
      </c>
      <c r="D3721">
        <v>2360184</v>
      </c>
      <c r="E3721" t="s">
        <v>27868</v>
      </c>
      <c r="F3721" t="s">
        <v>37</v>
      </c>
      <c r="G3721" t="s">
        <v>38</v>
      </c>
      <c r="H3721">
        <v>7.1</v>
      </c>
      <c r="I3721" t="s">
        <v>1671</v>
      </c>
      <c r="J3721" t="s">
        <v>3409</v>
      </c>
    </row>
    <row r="3722" spans="1:13" x14ac:dyDescent="0.35">
      <c r="A3722" t="s">
        <v>20333</v>
      </c>
      <c r="B3722">
        <v>76</v>
      </c>
      <c r="C3722">
        <v>300000</v>
      </c>
      <c r="D3722">
        <v>255352</v>
      </c>
      <c r="E3722" t="s">
        <v>27869</v>
      </c>
      <c r="F3722" t="s">
        <v>37</v>
      </c>
      <c r="G3722" t="s">
        <v>38</v>
      </c>
      <c r="H3722">
        <v>6.7</v>
      </c>
      <c r="I3722" t="s">
        <v>3409</v>
      </c>
    </row>
    <row r="3723" spans="1:13" x14ac:dyDescent="0.35">
      <c r="A3723" t="s">
        <v>20333</v>
      </c>
      <c r="B3723">
        <v>80</v>
      </c>
      <c r="C3723">
        <v>200000</v>
      </c>
      <c r="D3723">
        <v>856942</v>
      </c>
      <c r="E3723" t="s">
        <v>27870</v>
      </c>
      <c r="F3723" t="s">
        <v>37</v>
      </c>
      <c r="G3723" t="s">
        <v>38</v>
      </c>
      <c r="H3723">
        <v>7.1</v>
      </c>
      <c r="I3723" t="s">
        <v>3409</v>
      </c>
    </row>
    <row r="3724" spans="1:13" x14ac:dyDescent="0.35">
      <c r="A3724" t="s">
        <v>22482</v>
      </c>
      <c r="B3724">
        <v>102</v>
      </c>
      <c r="C3724">
        <v>300000</v>
      </c>
      <c r="D3724">
        <v>16892</v>
      </c>
      <c r="E3724" t="s">
        <v>27871</v>
      </c>
      <c r="F3724" t="s">
        <v>37</v>
      </c>
      <c r="G3724" t="s">
        <v>5612</v>
      </c>
      <c r="H3724">
        <v>7.6</v>
      </c>
      <c r="I3724" t="s">
        <v>67</v>
      </c>
    </row>
    <row r="3725" spans="1:13" x14ac:dyDescent="0.35">
      <c r="A3725" t="s">
        <v>23074</v>
      </c>
      <c r="B3725">
        <v>95</v>
      </c>
      <c r="C3725">
        <v>160000</v>
      </c>
      <c r="D3725">
        <v>12438</v>
      </c>
      <c r="E3725" t="s">
        <v>27872</v>
      </c>
      <c r="F3725" t="s">
        <v>37</v>
      </c>
      <c r="G3725" t="s">
        <v>38</v>
      </c>
      <c r="H3725">
        <v>8.1</v>
      </c>
      <c r="I3725" t="s">
        <v>3409</v>
      </c>
      <c r="J3725" t="s">
        <v>19711</v>
      </c>
    </row>
    <row r="3726" spans="1:13" x14ac:dyDescent="0.35">
      <c r="A3726" t="s">
        <v>17658</v>
      </c>
      <c r="B3726">
        <v>94</v>
      </c>
      <c r="C3726">
        <v>300000</v>
      </c>
      <c r="D3726">
        <v>40542</v>
      </c>
      <c r="E3726" t="s">
        <v>27873</v>
      </c>
      <c r="F3726" t="s">
        <v>37</v>
      </c>
      <c r="G3726" t="s">
        <v>38</v>
      </c>
      <c r="H3726">
        <v>5.5</v>
      </c>
      <c r="I3726" t="s">
        <v>3409</v>
      </c>
      <c r="J3726" t="s">
        <v>19711</v>
      </c>
    </row>
    <row r="3727" spans="1:13" x14ac:dyDescent="0.35">
      <c r="A3727" t="s">
        <v>23083</v>
      </c>
      <c r="B3727">
        <v>109</v>
      </c>
      <c r="C3727">
        <v>200000</v>
      </c>
      <c r="D3727">
        <v>5199</v>
      </c>
      <c r="E3727" t="s">
        <v>27874</v>
      </c>
      <c r="F3727" t="s">
        <v>37</v>
      </c>
      <c r="G3727" t="s">
        <v>38</v>
      </c>
      <c r="H3727">
        <v>6.6</v>
      </c>
      <c r="I3727" t="s">
        <v>3409</v>
      </c>
      <c r="J3727" t="s">
        <v>27948</v>
      </c>
    </row>
    <row r="3728" spans="1:13" x14ac:dyDescent="0.35">
      <c r="A3728" t="s">
        <v>23107</v>
      </c>
      <c r="B3728">
        <v>95</v>
      </c>
      <c r="C3728">
        <v>300000</v>
      </c>
      <c r="D3728">
        <v>2468</v>
      </c>
      <c r="E3728" t="s">
        <v>27875</v>
      </c>
      <c r="F3728" t="s">
        <v>37</v>
      </c>
      <c r="G3728" t="s">
        <v>38</v>
      </c>
      <c r="H3728">
        <v>4.8</v>
      </c>
      <c r="I3728" t="s">
        <v>10413</v>
      </c>
    </row>
    <row r="3729" spans="1:13" x14ac:dyDescent="0.35">
      <c r="A3729" t="s">
        <v>23141</v>
      </c>
      <c r="B3729">
        <v>90</v>
      </c>
      <c r="C3729">
        <v>270000</v>
      </c>
      <c r="D3729">
        <v>318622</v>
      </c>
      <c r="E3729" t="s">
        <v>27876</v>
      </c>
      <c r="F3729" t="s">
        <v>37</v>
      </c>
      <c r="G3729" t="s">
        <v>38</v>
      </c>
      <c r="H3729">
        <v>6.4</v>
      </c>
      <c r="I3729" t="s">
        <v>13307</v>
      </c>
      <c r="J3729" t="s">
        <v>27949</v>
      </c>
      <c r="K3729" t="s">
        <v>3409</v>
      </c>
      <c r="L3729" t="s">
        <v>10413</v>
      </c>
    </row>
    <row r="3730" spans="1:13" x14ac:dyDescent="0.35">
      <c r="A3730" t="s">
        <v>7134</v>
      </c>
      <c r="B3730">
        <v>113</v>
      </c>
      <c r="C3730">
        <v>250000</v>
      </c>
      <c r="D3730">
        <v>12006514</v>
      </c>
      <c r="E3730" t="s">
        <v>27877</v>
      </c>
      <c r="F3730" t="s">
        <v>37</v>
      </c>
      <c r="G3730" t="s">
        <v>38</v>
      </c>
      <c r="H3730">
        <v>7.3</v>
      </c>
      <c r="I3730" t="s">
        <v>1671</v>
      </c>
      <c r="J3730" t="s">
        <v>3409</v>
      </c>
      <c r="K3730" t="s">
        <v>19711</v>
      </c>
    </row>
    <row r="3731" spans="1:13" x14ac:dyDescent="0.35">
      <c r="A3731" t="s">
        <v>16101</v>
      </c>
      <c r="B3731">
        <v>91</v>
      </c>
      <c r="C3731">
        <v>250000</v>
      </c>
      <c r="D3731">
        <v>4186931</v>
      </c>
      <c r="E3731" t="s">
        <v>27878</v>
      </c>
      <c r="F3731" t="s">
        <v>37</v>
      </c>
      <c r="G3731" t="s">
        <v>38</v>
      </c>
      <c r="H3731">
        <v>6.9</v>
      </c>
      <c r="I3731" t="s">
        <v>1671</v>
      </c>
      <c r="J3731" t="s">
        <v>3409</v>
      </c>
      <c r="K3731" t="s">
        <v>19711</v>
      </c>
    </row>
    <row r="3732" spans="1:13" x14ac:dyDescent="0.35">
      <c r="A3732" t="s">
        <v>408</v>
      </c>
      <c r="B3732">
        <v>98</v>
      </c>
      <c r="C3732">
        <v>250000</v>
      </c>
      <c r="D3732">
        <v>3799339</v>
      </c>
      <c r="E3732" t="s">
        <v>27879</v>
      </c>
      <c r="F3732" t="s">
        <v>37</v>
      </c>
      <c r="G3732" t="s">
        <v>38</v>
      </c>
      <c r="H3732">
        <v>7.2</v>
      </c>
      <c r="I3732" t="s">
        <v>27949</v>
      </c>
      <c r="J3732" t="s">
        <v>3409</v>
      </c>
      <c r="K3732" t="s">
        <v>19711</v>
      </c>
    </row>
    <row r="3733" spans="1:13" x14ac:dyDescent="0.35">
      <c r="A3733" t="s">
        <v>23166</v>
      </c>
      <c r="B3733">
        <v>94</v>
      </c>
      <c r="C3733">
        <v>250000</v>
      </c>
      <c r="D3733">
        <v>1977544</v>
      </c>
      <c r="E3733" t="s">
        <v>27880</v>
      </c>
      <c r="F3733" t="s">
        <v>37</v>
      </c>
      <c r="G3733" t="s">
        <v>38</v>
      </c>
      <c r="H3733">
        <v>6.5</v>
      </c>
      <c r="I3733" t="s">
        <v>1671</v>
      </c>
      <c r="J3733" t="s">
        <v>3409</v>
      </c>
      <c r="K3733" t="s">
        <v>19711</v>
      </c>
    </row>
    <row r="3734" spans="1:13" x14ac:dyDescent="0.35">
      <c r="A3734" t="s">
        <v>8950</v>
      </c>
      <c r="B3734">
        <v>96</v>
      </c>
      <c r="C3734">
        <v>250000</v>
      </c>
      <c r="D3734">
        <v>1050600</v>
      </c>
      <c r="E3734" t="s">
        <v>27881</v>
      </c>
      <c r="F3734" t="s">
        <v>37</v>
      </c>
      <c r="G3734" t="s">
        <v>38</v>
      </c>
      <c r="H3734">
        <v>6.6</v>
      </c>
      <c r="I3734" t="s">
        <v>1671</v>
      </c>
      <c r="J3734" t="s">
        <v>3409</v>
      </c>
    </row>
    <row r="3735" spans="1:13" x14ac:dyDescent="0.35">
      <c r="A3735" t="s">
        <v>23174</v>
      </c>
      <c r="B3735">
        <v>100</v>
      </c>
      <c r="C3735">
        <v>250000</v>
      </c>
      <c r="D3735">
        <v>902835</v>
      </c>
      <c r="E3735" t="s">
        <v>27882</v>
      </c>
      <c r="F3735" t="s">
        <v>37</v>
      </c>
      <c r="G3735" t="s">
        <v>38</v>
      </c>
      <c r="H3735">
        <v>6.7</v>
      </c>
      <c r="I3735" t="s">
        <v>1671</v>
      </c>
      <c r="J3735" t="s">
        <v>3409</v>
      </c>
      <c r="K3735" t="s">
        <v>19711</v>
      </c>
    </row>
    <row r="3736" spans="1:13" x14ac:dyDescent="0.35">
      <c r="A3736" t="s">
        <v>8553</v>
      </c>
      <c r="B3736">
        <v>90</v>
      </c>
      <c r="C3736">
        <v>365000</v>
      </c>
      <c r="D3736">
        <v>489220</v>
      </c>
      <c r="E3736" t="s">
        <v>27883</v>
      </c>
      <c r="F3736" t="s">
        <v>37</v>
      </c>
      <c r="G3736" t="s">
        <v>268</v>
      </c>
      <c r="H3736">
        <v>7.3</v>
      </c>
      <c r="I3736" t="s">
        <v>27947</v>
      </c>
      <c r="J3736" t="s">
        <v>12332</v>
      </c>
      <c r="K3736" t="s">
        <v>10413</v>
      </c>
    </row>
    <row r="3737" spans="1:13" x14ac:dyDescent="0.35">
      <c r="A3737" t="s">
        <v>23190</v>
      </c>
      <c r="B3737">
        <v>76</v>
      </c>
      <c r="C3737">
        <v>250000</v>
      </c>
      <c r="D3737">
        <v>212285</v>
      </c>
      <c r="E3737" t="s">
        <v>27884</v>
      </c>
      <c r="F3737" t="s">
        <v>37</v>
      </c>
      <c r="G3737" t="s">
        <v>370</v>
      </c>
      <c r="H3737">
        <v>6.4</v>
      </c>
      <c r="I3737" t="s">
        <v>1671</v>
      </c>
      <c r="J3737" t="s">
        <v>19711</v>
      </c>
    </row>
    <row r="3738" spans="1:13" x14ac:dyDescent="0.35">
      <c r="A3738" t="s">
        <v>23195</v>
      </c>
      <c r="B3738">
        <v>75</v>
      </c>
      <c r="C3738">
        <v>250000</v>
      </c>
      <c r="D3738">
        <v>203134</v>
      </c>
      <c r="E3738" t="s">
        <v>27885</v>
      </c>
      <c r="F3738" t="s">
        <v>37</v>
      </c>
      <c r="G3738" t="s">
        <v>38</v>
      </c>
      <c r="H3738">
        <v>7</v>
      </c>
      <c r="I3738" t="s">
        <v>11526</v>
      </c>
      <c r="J3738" t="s">
        <v>1671</v>
      </c>
      <c r="K3738" t="s">
        <v>3409</v>
      </c>
      <c r="L3738" t="s">
        <v>1266</v>
      </c>
      <c r="M3738" t="s">
        <v>12332</v>
      </c>
    </row>
    <row r="3739" spans="1:13" x14ac:dyDescent="0.35">
      <c r="A3739" t="s">
        <v>22563</v>
      </c>
      <c r="B3739">
        <v>78</v>
      </c>
      <c r="C3739">
        <v>150000</v>
      </c>
      <c r="D3739">
        <v>191309</v>
      </c>
      <c r="E3739" t="s">
        <v>27886</v>
      </c>
      <c r="F3739" t="s">
        <v>37</v>
      </c>
      <c r="G3739" t="s">
        <v>38</v>
      </c>
      <c r="H3739">
        <v>5.5</v>
      </c>
      <c r="I3739" t="s">
        <v>3409</v>
      </c>
      <c r="J3739" t="s">
        <v>27947</v>
      </c>
      <c r="K3739" t="s">
        <v>10413</v>
      </c>
    </row>
    <row r="3740" spans="1:13" x14ac:dyDescent="0.35">
      <c r="A3740" t="s">
        <v>23207</v>
      </c>
      <c r="B3740">
        <v>90</v>
      </c>
      <c r="C3740">
        <v>250000</v>
      </c>
      <c r="D3740">
        <v>3388210</v>
      </c>
      <c r="E3740" t="s">
        <v>27887</v>
      </c>
      <c r="F3740" t="s">
        <v>37</v>
      </c>
      <c r="G3740" t="s">
        <v>38</v>
      </c>
      <c r="H3740">
        <v>6.7</v>
      </c>
      <c r="I3740" t="s">
        <v>3409</v>
      </c>
      <c r="J3740" t="s">
        <v>19711</v>
      </c>
    </row>
    <row r="3741" spans="1:13" x14ac:dyDescent="0.35">
      <c r="A3741" t="s">
        <v>18565</v>
      </c>
      <c r="B3741">
        <v>92</v>
      </c>
      <c r="C3741">
        <v>250000</v>
      </c>
      <c r="D3741">
        <v>177840</v>
      </c>
      <c r="E3741" t="s">
        <v>27888</v>
      </c>
      <c r="F3741" t="s">
        <v>37</v>
      </c>
      <c r="G3741" t="s">
        <v>56</v>
      </c>
      <c r="H3741">
        <v>6.1</v>
      </c>
      <c r="I3741" t="s">
        <v>1671</v>
      </c>
      <c r="J3741" t="s">
        <v>17378</v>
      </c>
    </row>
    <row r="3742" spans="1:13" x14ac:dyDescent="0.35">
      <c r="A3742" t="s">
        <v>13940</v>
      </c>
      <c r="B3742">
        <v>99</v>
      </c>
      <c r="C3742">
        <v>250000</v>
      </c>
      <c r="D3742">
        <v>49494</v>
      </c>
      <c r="E3742" t="s">
        <v>27889</v>
      </c>
      <c r="F3742" t="s">
        <v>37</v>
      </c>
      <c r="G3742" t="s">
        <v>38</v>
      </c>
      <c r="H3742">
        <v>3.9</v>
      </c>
      <c r="I3742" t="s">
        <v>3409</v>
      </c>
      <c r="J3742" t="s">
        <v>10413</v>
      </c>
    </row>
    <row r="3743" spans="1:13" x14ac:dyDescent="0.35">
      <c r="A3743" t="s">
        <v>23255</v>
      </c>
      <c r="B3743">
        <v>81</v>
      </c>
      <c r="C3743">
        <v>250000</v>
      </c>
      <c r="D3743">
        <v>18195</v>
      </c>
      <c r="E3743" t="s">
        <v>27890</v>
      </c>
      <c r="F3743" t="s">
        <v>37</v>
      </c>
      <c r="G3743" t="s">
        <v>38</v>
      </c>
      <c r="H3743">
        <v>6.3</v>
      </c>
      <c r="I3743" t="s">
        <v>12332</v>
      </c>
    </row>
    <row r="3744" spans="1:13" x14ac:dyDescent="0.35">
      <c r="A3744" t="s">
        <v>17041</v>
      </c>
      <c r="B3744">
        <v>151</v>
      </c>
      <c r="C3744">
        <v>245000</v>
      </c>
      <c r="D3744">
        <v>18000000</v>
      </c>
      <c r="E3744" t="s">
        <v>27891</v>
      </c>
      <c r="F3744" t="s">
        <v>37</v>
      </c>
      <c r="G3744" t="s">
        <v>38</v>
      </c>
      <c r="H3744">
        <v>8.3000000000000007</v>
      </c>
      <c r="I3744" t="s">
        <v>3409</v>
      </c>
      <c r="J3744" t="s">
        <v>19711</v>
      </c>
      <c r="K3744" t="s">
        <v>25958</v>
      </c>
    </row>
    <row r="3745" spans="1:11" x14ac:dyDescent="0.35">
      <c r="A3745" t="s">
        <v>23350</v>
      </c>
      <c r="B3745">
        <v>86</v>
      </c>
      <c r="C3745">
        <v>225000</v>
      </c>
      <c r="D3745">
        <v>111300</v>
      </c>
      <c r="E3745" t="s">
        <v>27892</v>
      </c>
      <c r="F3745" t="s">
        <v>37</v>
      </c>
      <c r="G3745" t="s">
        <v>38</v>
      </c>
      <c r="H3745">
        <v>7.5</v>
      </c>
      <c r="I3745" t="s">
        <v>67</v>
      </c>
    </row>
    <row r="3746" spans="1:11" x14ac:dyDescent="0.35">
      <c r="A3746" t="s">
        <v>23357</v>
      </c>
      <c r="B3746">
        <v>106</v>
      </c>
      <c r="C3746">
        <v>225000</v>
      </c>
      <c r="D3746">
        <v>1027119</v>
      </c>
      <c r="E3746" t="s">
        <v>27893</v>
      </c>
      <c r="F3746" t="s">
        <v>37</v>
      </c>
      <c r="G3746" t="s">
        <v>38</v>
      </c>
      <c r="H3746">
        <v>7</v>
      </c>
      <c r="I3746" t="s">
        <v>3409</v>
      </c>
    </row>
    <row r="3747" spans="1:11" x14ac:dyDescent="0.35">
      <c r="A3747" t="s">
        <v>23369</v>
      </c>
      <c r="B3747">
        <v>80</v>
      </c>
      <c r="C3747">
        <v>210000</v>
      </c>
      <c r="D3747">
        <v>5000000</v>
      </c>
      <c r="E3747" t="s">
        <v>27894</v>
      </c>
      <c r="F3747" t="s">
        <v>37</v>
      </c>
      <c r="G3747" t="s">
        <v>38</v>
      </c>
      <c r="H3747">
        <v>6.7</v>
      </c>
      <c r="I3747" t="s">
        <v>953</v>
      </c>
      <c r="J3747" t="s">
        <v>6403</v>
      </c>
      <c r="K3747" t="s">
        <v>12332</v>
      </c>
    </row>
    <row r="3748" spans="1:11" x14ac:dyDescent="0.35">
      <c r="A3748" t="s">
        <v>521</v>
      </c>
      <c r="B3748">
        <v>96</v>
      </c>
      <c r="C3748">
        <v>200000</v>
      </c>
      <c r="D3748">
        <v>4505922</v>
      </c>
      <c r="E3748" t="s">
        <v>27895</v>
      </c>
      <c r="F3748" t="s">
        <v>37</v>
      </c>
      <c r="G3748" t="s">
        <v>38</v>
      </c>
      <c r="H3748">
        <v>7.4</v>
      </c>
      <c r="I3748" t="s">
        <v>1671</v>
      </c>
      <c r="J3748" t="s">
        <v>3409</v>
      </c>
    </row>
    <row r="3749" spans="1:11" x14ac:dyDescent="0.35">
      <c r="A3749" t="s">
        <v>8662</v>
      </c>
      <c r="B3749">
        <v>99</v>
      </c>
      <c r="C3749">
        <v>200000</v>
      </c>
      <c r="D3749">
        <v>3500000</v>
      </c>
      <c r="E3749" t="s">
        <v>27896</v>
      </c>
      <c r="F3749" t="s">
        <v>9795</v>
      </c>
      <c r="G3749" t="s">
        <v>7090</v>
      </c>
      <c r="H3749">
        <v>8</v>
      </c>
      <c r="I3749" t="s">
        <v>1325</v>
      </c>
      <c r="J3749" t="s">
        <v>3409</v>
      </c>
      <c r="K3749" t="s">
        <v>15011</v>
      </c>
    </row>
    <row r="3750" spans="1:11" x14ac:dyDescent="0.35">
      <c r="A3750" t="s">
        <v>23400</v>
      </c>
      <c r="B3750">
        <v>85</v>
      </c>
      <c r="C3750">
        <v>200000</v>
      </c>
      <c r="D3750">
        <v>381225</v>
      </c>
      <c r="E3750" t="s">
        <v>27897</v>
      </c>
      <c r="F3750" t="s">
        <v>37</v>
      </c>
      <c r="G3750" t="s">
        <v>38</v>
      </c>
      <c r="H3750">
        <v>7.2</v>
      </c>
      <c r="I3750" t="s">
        <v>67</v>
      </c>
    </row>
    <row r="3751" spans="1:11" x14ac:dyDescent="0.35">
      <c r="A3751" t="s">
        <v>23406</v>
      </c>
      <c r="B3751">
        <v>101</v>
      </c>
      <c r="C3751">
        <v>200000</v>
      </c>
      <c r="D3751">
        <v>2428241</v>
      </c>
      <c r="E3751" t="s">
        <v>27898</v>
      </c>
      <c r="F3751" t="s">
        <v>37</v>
      </c>
      <c r="G3751" t="s">
        <v>38</v>
      </c>
      <c r="H3751">
        <v>6.4</v>
      </c>
      <c r="I3751" t="s">
        <v>3409</v>
      </c>
    </row>
    <row r="3752" spans="1:11" x14ac:dyDescent="0.35">
      <c r="A3752" t="s">
        <v>10764</v>
      </c>
      <c r="B3752">
        <v>97</v>
      </c>
      <c r="C3752">
        <v>200000</v>
      </c>
      <c r="D3752">
        <v>78030</v>
      </c>
      <c r="E3752" t="s">
        <v>27899</v>
      </c>
      <c r="F3752" t="s">
        <v>37</v>
      </c>
      <c r="G3752" t="s">
        <v>38</v>
      </c>
      <c r="H3752">
        <v>6.5</v>
      </c>
      <c r="I3752" t="s">
        <v>3409</v>
      </c>
    </row>
    <row r="3753" spans="1:11" x14ac:dyDescent="0.35">
      <c r="A3753" t="s">
        <v>23422</v>
      </c>
      <c r="B3753">
        <v>103</v>
      </c>
      <c r="C3753">
        <v>200000</v>
      </c>
      <c r="D3753">
        <v>174682</v>
      </c>
      <c r="E3753" t="s">
        <v>27900</v>
      </c>
      <c r="F3753" t="s">
        <v>37</v>
      </c>
      <c r="G3753" t="s">
        <v>38</v>
      </c>
      <c r="H3753">
        <v>6.9</v>
      </c>
      <c r="I3753" t="s">
        <v>3409</v>
      </c>
      <c r="J3753" t="s">
        <v>17378</v>
      </c>
    </row>
    <row r="3754" spans="1:11" x14ac:dyDescent="0.35">
      <c r="A3754" t="s">
        <v>23429</v>
      </c>
      <c r="B3754">
        <v>86</v>
      </c>
      <c r="C3754">
        <v>200000</v>
      </c>
      <c r="D3754">
        <v>215185</v>
      </c>
      <c r="E3754" t="s">
        <v>27901</v>
      </c>
      <c r="F3754" t="s">
        <v>37</v>
      </c>
      <c r="G3754" t="s">
        <v>38</v>
      </c>
      <c r="H3754">
        <v>7.5</v>
      </c>
      <c r="I3754" t="s">
        <v>67</v>
      </c>
      <c r="J3754" t="s">
        <v>22704</v>
      </c>
      <c r="K3754" t="s">
        <v>17378</v>
      </c>
    </row>
    <row r="3755" spans="1:11" x14ac:dyDescent="0.35">
      <c r="A3755" t="s">
        <v>23484</v>
      </c>
      <c r="B3755">
        <v>106</v>
      </c>
      <c r="C3755">
        <v>200000</v>
      </c>
      <c r="D3755">
        <v>1111</v>
      </c>
      <c r="E3755" t="s">
        <v>27902</v>
      </c>
      <c r="F3755" t="s">
        <v>37</v>
      </c>
      <c r="G3755" t="s">
        <v>38</v>
      </c>
      <c r="H3755">
        <v>7.7</v>
      </c>
      <c r="I3755" t="s">
        <v>27949</v>
      </c>
      <c r="J3755" t="s">
        <v>67</v>
      </c>
    </row>
    <row r="3756" spans="1:11" x14ac:dyDescent="0.35">
      <c r="A3756" t="s">
        <v>23520</v>
      </c>
      <c r="B3756">
        <v>89</v>
      </c>
      <c r="C3756">
        <v>180000</v>
      </c>
      <c r="D3756">
        <v>925402</v>
      </c>
      <c r="E3756" t="s">
        <v>27903</v>
      </c>
      <c r="F3756" t="s">
        <v>22077</v>
      </c>
      <c r="G3756" t="s">
        <v>13547</v>
      </c>
      <c r="H3756">
        <v>8.5</v>
      </c>
      <c r="I3756" t="s">
        <v>3409</v>
      </c>
      <c r="J3756" t="s">
        <v>18089</v>
      </c>
    </row>
    <row r="3757" spans="1:11" x14ac:dyDescent="0.35">
      <c r="A3757" t="s">
        <v>23527</v>
      </c>
      <c r="B3757">
        <v>97</v>
      </c>
      <c r="C3757">
        <v>120000</v>
      </c>
      <c r="D3757">
        <v>469947</v>
      </c>
      <c r="E3757" t="s">
        <v>27904</v>
      </c>
      <c r="F3757" t="s">
        <v>37</v>
      </c>
      <c r="G3757" t="s">
        <v>56</v>
      </c>
      <c r="H3757">
        <v>7.7</v>
      </c>
      <c r="I3757" t="s">
        <v>3409</v>
      </c>
      <c r="J3757" t="s">
        <v>19711</v>
      </c>
    </row>
    <row r="3758" spans="1:11" x14ac:dyDescent="0.35">
      <c r="A3758" t="s">
        <v>5076</v>
      </c>
      <c r="B3758">
        <v>88</v>
      </c>
      <c r="C3758">
        <v>175000</v>
      </c>
      <c r="D3758">
        <v>7137502</v>
      </c>
      <c r="E3758" t="s">
        <v>27905</v>
      </c>
      <c r="F3758" t="s">
        <v>37</v>
      </c>
      <c r="G3758" t="s">
        <v>38</v>
      </c>
      <c r="H3758">
        <v>6.5</v>
      </c>
      <c r="I3758" t="s">
        <v>1671</v>
      </c>
      <c r="J3758" t="s">
        <v>19711</v>
      </c>
    </row>
    <row r="3759" spans="1:11" x14ac:dyDescent="0.35">
      <c r="A3759" t="s">
        <v>21743</v>
      </c>
      <c r="B3759">
        <v>92</v>
      </c>
      <c r="C3759">
        <v>100000</v>
      </c>
      <c r="D3759">
        <v>1316074</v>
      </c>
      <c r="E3759" t="s">
        <v>27906</v>
      </c>
      <c r="F3759" t="s">
        <v>37</v>
      </c>
      <c r="G3759" t="s">
        <v>38</v>
      </c>
      <c r="H3759">
        <v>7</v>
      </c>
      <c r="I3759" t="s">
        <v>3409</v>
      </c>
      <c r="J3759" t="s">
        <v>19711</v>
      </c>
      <c r="K3759" t="s">
        <v>12332</v>
      </c>
    </row>
    <row r="3760" spans="1:11" x14ac:dyDescent="0.35">
      <c r="A3760" t="s">
        <v>23555</v>
      </c>
      <c r="B3760">
        <v>97</v>
      </c>
      <c r="C3760">
        <v>500000</v>
      </c>
      <c r="D3760">
        <v>15180000</v>
      </c>
      <c r="E3760" t="s">
        <v>27907</v>
      </c>
      <c r="F3760" t="s">
        <v>37</v>
      </c>
      <c r="G3760" t="s">
        <v>38</v>
      </c>
      <c r="H3760">
        <v>5.5</v>
      </c>
      <c r="I3760" t="s">
        <v>27949</v>
      </c>
      <c r="J3760" t="s">
        <v>3409</v>
      </c>
      <c r="K3760" t="s">
        <v>10413</v>
      </c>
    </row>
    <row r="3761" spans="1:13" x14ac:dyDescent="0.35">
      <c r="A3761" t="s">
        <v>2561</v>
      </c>
      <c r="B3761">
        <v>78</v>
      </c>
      <c r="C3761">
        <v>150000</v>
      </c>
      <c r="D3761">
        <v>2882062</v>
      </c>
      <c r="E3761" t="s">
        <v>27908</v>
      </c>
      <c r="F3761" t="s">
        <v>37</v>
      </c>
      <c r="G3761" t="s">
        <v>38</v>
      </c>
      <c r="H3761">
        <v>6.3</v>
      </c>
      <c r="I3761" t="s">
        <v>1671</v>
      </c>
      <c r="J3761" t="s">
        <v>3409</v>
      </c>
      <c r="K3761" t="s">
        <v>19711</v>
      </c>
    </row>
    <row r="3762" spans="1:13" x14ac:dyDescent="0.35">
      <c r="A3762" t="s">
        <v>16192</v>
      </c>
      <c r="B3762">
        <v>85</v>
      </c>
      <c r="C3762">
        <v>180000</v>
      </c>
      <c r="D3762">
        <v>9437933</v>
      </c>
      <c r="E3762" t="s">
        <v>27909</v>
      </c>
      <c r="F3762" t="s">
        <v>37</v>
      </c>
      <c r="G3762" t="s">
        <v>7987</v>
      </c>
      <c r="H3762">
        <v>7.9</v>
      </c>
      <c r="I3762" t="s">
        <v>3409</v>
      </c>
      <c r="J3762" t="s">
        <v>17378</v>
      </c>
      <c r="K3762" t="s">
        <v>19711</v>
      </c>
    </row>
    <row r="3763" spans="1:13" x14ac:dyDescent="0.35">
      <c r="A3763" t="s">
        <v>23575</v>
      </c>
      <c r="B3763">
        <v>88</v>
      </c>
      <c r="C3763">
        <v>1200000</v>
      </c>
      <c r="D3763">
        <v>110720</v>
      </c>
      <c r="E3763" t="s">
        <v>27910</v>
      </c>
      <c r="F3763" t="s">
        <v>37</v>
      </c>
      <c r="G3763" t="s">
        <v>38</v>
      </c>
      <c r="H3763">
        <v>7.3</v>
      </c>
      <c r="I3763" t="s">
        <v>1671</v>
      </c>
    </row>
    <row r="3764" spans="1:13" x14ac:dyDescent="0.35">
      <c r="A3764" t="s">
        <v>23582</v>
      </c>
      <c r="B3764">
        <v>93</v>
      </c>
      <c r="C3764">
        <v>160000</v>
      </c>
      <c r="D3764">
        <v>155984</v>
      </c>
      <c r="E3764" t="s">
        <v>27911</v>
      </c>
      <c r="F3764" t="s">
        <v>37</v>
      </c>
      <c r="G3764" t="s">
        <v>38</v>
      </c>
      <c r="H3764">
        <v>7.4</v>
      </c>
      <c r="I3764" t="s">
        <v>67</v>
      </c>
    </row>
    <row r="3765" spans="1:13" x14ac:dyDescent="0.35">
      <c r="A3765" t="s">
        <v>23608</v>
      </c>
      <c r="B3765">
        <v>72</v>
      </c>
      <c r="C3765">
        <v>150000</v>
      </c>
      <c r="D3765">
        <v>4914</v>
      </c>
      <c r="E3765" t="s">
        <v>27912</v>
      </c>
      <c r="F3765" t="s">
        <v>37</v>
      </c>
      <c r="G3765" t="s">
        <v>38</v>
      </c>
      <c r="H3765">
        <v>7</v>
      </c>
      <c r="I3765" t="s">
        <v>953</v>
      </c>
      <c r="J3765" t="s">
        <v>67</v>
      </c>
    </row>
    <row r="3766" spans="1:13" x14ac:dyDescent="0.35">
      <c r="A3766" t="s">
        <v>23622</v>
      </c>
      <c r="B3766">
        <v>80</v>
      </c>
      <c r="C3766">
        <v>150000</v>
      </c>
      <c r="D3766">
        <v>5858</v>
      </c>
      <c r="E3766" t="s">
        <v>27913</v>
      </c>
      <c r="F3766" t="s">
        <v>37</v>
      </c>
      <c r="G3766" t="s">
        <v>38</v>
      </c>
      <c r="H3766">
        <v>7.1</v>
      </c>
      <c r="I3766" t="s">
        <v>67</v>
      </c>
    </row>
    <row r="3767" spans="1:13" x14ac:dyDescent="0.35">
      <c r="A3767" t="s">
        <v>3806</v>
      </c>
      <c r="B3767">
        <v>91</v>
      </c>
      <c r="C3767">
        <v>160000</v>
      </c>
      <c r="D3767">
        <v>6706368</v>
      </c>
      <c r="E3767" t="s">
        <v>27914</v>
      </c>
      <c r="F3767" t="s">
        <v>37</v>
      </c>
      <c r="G3767" t="s">
        <v>38</v>
      </c>
      <c r="H3767">
        <v>7.5</v>
      </c>
      <c r="I3767" t="s">
        <v>67</v>
      </c>
    </row>
    <row r="3768" spans="1:13" x14ac:dyDescent="0.35">
      <c r="A3768" t="s">
        <v>23654</v>
      </c>
      <c r="B3768">
        <v>90</v>
      </c>
      <c r="C3768">
        <v>125000</v>
      </c>
      <c r="D3768">
        <v>1573712</v>
      </c>
      <c r="E3768" t="s">
        <v>27915</v>
      </c>
      <c r="F3768" t="s">
        <v>37</v>
      </c>
      <c r="G3768" t="s">
        <v>38</v>
      </c>
      <c r="H3768">
        <v>6.7</v>
      </c>
      <c r="I3768" t="s">
        <v>1671</v>
      </c>
      <c r="J3768" t="s">
        <v>3409</v>
      </c>
    </row>
    <row r="3769" spans="1:13" x14ac:dyDescent="0.35">
      <c r="A3769" t="s">
        <v>18269</v>
      </c>
      <c r="B3769">
        <v>111</v>
      </c>
      <c r="C3769">
        <v>100000</v>
      </c>
      <c r="D3769">
        <v>10174663</v>
      </c>
      <c r="E3769" t="s">
        <v>27916</v>
      </c>
      <c r="F3769" t="s">
        <v>37</v>
      </c>
      <c r="G3769" t="s">
        <v>38</v>
      </c>
      <c r="H3769">
        <v>6.7</v>
      </c>
      <c r="I3769" t="s">
        <v>3409</v>
      </c>
      <c r="J3769" t="s">
        <v>27948</v>
      </c>
    </row>
    <row r="3770" spans="1:13" x14ac:dyDescent="0.35">
      <c r="A3770" t="s">
        <v>23686</v>
      </c>
      <c r="B3770">
        <v>81</v>
      </c>
      <c r="C3770">
        <v>100000</v>
      </c>
      <c r="D3770">
        <v>22757819</v>
      </c>
      <c r="E3770" t="s">
        <v>27917</v>
      </c>
      <c r="F3770" t="s">
        <v>37</v>
      </c>
      <c r="G3770" t="s">
        <v>38</v>
      </c>
      <c r="H3770">
        <v>4.2</v>
      </c>
      <c r="I3770" t="s">
        <v>6403</v>
      </c>
      <c r="J3770" t="s">
        <v>10413</v>
      </c>
    </row>
    <row r="3771" spans="1:13" x14ac:dyDescent="0.35">
      <c r="A3771" t="s">
        <v>23698</v>
      </c>
      <c r="B3771">
        <v>110</v>
      </c>
      <c r="C3771">
        <v>100000</v>
      </c>
      <c r="D3771">
        <v>3000000</v>
      </c>
      <c r="E3771" t="s">
        <v>27918</v>
      </c>
      <c r="F3771" t="s">
        <v>37</v>
      </c>
      <c r="G3771" t="s">
        <v>38</v>
      </c>
      <c r="H3771">
        <v>4.8</v>
      </c>
      <c r="I3771" t="s">
        <v>27949</v>
      </c>
      <c r="J3771" t="s">
        <v>3409</v>
      </c>
    </row>
    <row r="3772" spans="1:13" x14ac:dyDescent="0.35">
      <c r="A3772" t="s">
        <v>19004</v>
      </c>
      <c r="B3772">
        <v>81</v>
      </c>
      <c r="C3772">
        <v>100000</v>
      </c>
      <c r="D3772">
        <v>5228617</v>
      </c>
      <c r="E3772" t="s">
        <v>27919</v>
      </c>
      <c r="F3772" t="s">
        <v>37</v>
      </c>
      <c r="G3772" t="s">
        <v>38</v>
      </c>
      <c r="H3772">
        <v>7</v>
      </c>
      <c r="I3772" t="s">
        <v>1671</v>
      </c>
    </row>
    <row r="3773" spans="1:13" x14ac:dyDescent="0.35">
      <c r="A3773" t="s">
        <v>23718</v>
      </c>
      <c r="B3773">
        <v>90</v>
      </c>
      <c r="C3773">
        <v>40000</v>
      </c>
      <c r="D3773">
        <v>110536</v>
      </c>
      <c r="E3773" t="s">
        <v>27920</v>
      </c>
      <c r="F3773" t="s">
        <v>37</v>
      </c>
      <c r="G3773" t="s">
        <v>38</v>
      </c>
      <c r="H3773">
        <v>7</v>
      </c>
      <c r="I3773" t="s">
        <v>1671</v>
      </c>
      <c r="J3773" t="s">
        <v>6403</v>
      </c>
      <c r="K3773" t="s">
        <v>12332</v>
      </c>
    </row>
    <row r="3774" spans="1:13" x14ac:dyDescent="0.35">
      <c r="A3774" t="s">
        <v>23730</v>
      </c>
      <c r="B3774">
        <v>88</v>
      </c>
      <c r="C3774">
        <v>200000</v>
      </c>
      <c r="D3774">
        <v>59379</v>
      </c>
      <c r="E3774" t="s">
        <v>27921</v>
      </c>
      <c r="F3774" t="s">
        <v>37</v>
      </c>
      <c r="G3774" t="s">
        <v>38</v>
      </c>
      <c r="H3774">
        <v>6.8</v>
      </c>
      <c r="I3774" t="s">
        <v>1671</v>
      </c>
      <c r="J3774" t="s">
        <v>27949</v>
      </c>
      <c r="K3774" t="s">
        <v>3409</v>
      </c>
      <c r="L3774" t="s">
        <v>6403</v>
      </c>
      <c r="M3774" t="s">
        <v>10413</v>
      </c>
    </row>
    <row r="3775" spans="1:13" x14ac:dyDescent="0.35">
      <c r="A3775" t="s">
        <v>1204</v>
      </c>
      <c r="B3775">
        <v>84</v>
      </c>
      <c r="C3775">
        <v>60000</v>
      </c>
      <c r="D3775">
        <v>3216970</v>
      </c>
      <c r="E3775" t="s">
        <v>27922</v>
      </c>
      <c r="F3775" t="s">
        <v>37</v>
      </c>
      <c r="G3775" t="s">
        <v>38</v>
      </c>
      <c r="H3775">
        <v>7.5</v>
      </c>
      <c r="I3775" t="s">
        <v>3409</v>
      </c>
      <c r="J3775" t="s">
        <v>27947</v>
      </c>
      <c r="K3775" t="s">
        <v>10413</v>
      </c>
    </row>
    <row r="3776" spans="1:13" x14ac:dyDescent="0.35">
      <c r="A3776" t="s">
        <v>23791</v>
      </c>
      <c r="B3776">
        <v>87</v>
      </c>
      <c r="C3776">
        <v>60000</v>
      </c>
      <c r="D3776">
        <v>536767</v>
      </c>
      <c r="E3776" t="s">
        <v>27923</v>
      </c>
      <c r="F3776" t="s">
        <v>37</v>
      </c>
      <c r="G3776" t="s">
        <v>38</v>
      </c>
      <c r="H3776">
        <v>5.3</v>
      </c>
      <c r="I3776" t="s">
        <v>13307</v>
      </c>
      <c r="J3776" t="s">
        <v>1671</v>
      </c>
      <c r="K3776" t="s">
        <v>19711</v>
      </c>
    </row>
    <row r="3777" spans="1:11" x14ac:dyDescent="0.35">
      <c r="A3777" t="s">
        <v>15027</v>
      </c>
      <c r="B3777">
        <v>100</v>
      </c>
      <c r="C3777">
        <v>65000</v>
      </c>
      <c r="D3777">
        <v>11529368</v>
      </c>
      <c r="E3777" t="s">
        <v>27924</v>
      </c>
      <c r="F3777" t="s">
        <v>37</v>
      </c>
      <c r="G3777" t="s">
        <v>38</v>
      </c>
      <c r="H3777">
        <v>7.3</v>
      </c>
      <c r="I3777" t="s">
        <v>1671</v>
      </c>
      <c r="J3777" t="s">
        <v>67</v>
      </c>
      <c r="K3777" t="s">
        <v>3409</v>
      </c>
    </row>
    <row r="3778" spans="1:11" x14ac:dyDescent="0.35">
      <c r="A3778" t="s">
        <v>23810</v>
      </c>
      <c r="B3778">
        <v>82</v>
      </c>
      <c r="C3778">
        <v>60000</v>
      </c>
      <c r="D3778">
        <v>40557</v>
      </c>
      <c r="E3778" t="s">
        <v>27925</v>
      </c>
      <c r="F3778" t="s">
        <v>37</v>
      </c>
      <c r="G3778" t="s">
        <v>38</v>
      </c>
      <c r="H3778">
        <v>5.6</v>
      </c>
      <c r="I3778" t="s">
        <v>1671</v>
      </c>
    </row>
    <row r="3779" spans="1:11" x14ac:dyDescent="0.35">
      <c r="A3779" t="s">
        <v>22596</v>
      </c>
      <c r="B3779">
        <v>82</v>
      </c>
      <c r="C3779">
        <v>70000</v>
      </c>
      <c r="D3779">
        <v>30084</v>
      </c>
      <c r="E3779" t="s">
        <v>27926</v>
      </c>
      <c r="F3779" t="s">
        <v>37</v>
      </c>
      <c r="G3779" t="s">
        <v>38</v>
      </c>
      <c r="H3779">
        <v>5.6</v>
      </c>
      <c r="I3779" t="s">
        <v>1671</v>
      </c>
      <c r="J3779" t="s">
        <v>3409</v>
      </c>
    </row>
    <row r="3780" spans="1:11" x14ac:dyDescent="0.35">
      <c r="A3780" t="s">
        <v>18750</v>
      </c>
      <c r="B3780">
        <v>98</v>
      </c>
      <c r="C3780">
        <v>25000</v>
      </c>
      <c r="D3780">
        <v>10246600</v>
      </c>
      <c r="E3780" t="s">
        <v>27927</v>
      </c>
      <c r="F3780" t="s">
        <v>37</v>
      </c>
      <c r="G3780" t="s">
        <v>38</v>
      </c>
      <c r="H3780">
        <v>6.6</v>
      </c>
      <c r="I3780" t="s">
        <v>1671</v>
      </c>
      <c r="J3780" t="s">
        <v>3409</v>
      </c>
      <c r="K3780" t="s">
        <v>19711</v>
      </c>
    </row>
    <row r="3781" spans="1:11" x14ac:dyDescent="0.35">
      <c r="A3781" t="s">
        <v>21809</v>
      </c>
      <c r="B3781">
        <v>98</v>
      </c>
      <c r="C3781">
        <v>65000</v>
      </c>
      <c r="D3781">
        <v>389804</v>
      </c>
      <c r="E3781" t="s">
        <v>27928</v>
      </c>
      <c r="F3781" t="s">
        <v>37</v>
      </c>
      <c r="G3781" t="s">
        <v>38</v>
      </c>
      <c r="H3781">
        <v>6.3</v>
      </c>
      <c r="I3781" t="s">
        <v>1671</v>
      </c>
      <c r="J3781" t="s">
        <v>3409</v>
      </c>
      <c r="K3781" t="s">
        <v>19711</v>
      </c>
    </row>
    <row r="3782" spans="1:11" x14ac:dyDescent="0.35">
      <c r="A3782" t="s">
        <v>5418</v>
      </c>
      <c r="B3782">
        <v>90</v>
      </c>
      <c r="C3782">
        <v>42000</v>
      </c>
      <c r="D3782">
        <v>241816</v>
      </c>
      <c r="E3782" t="s">
        <v>27929</v>
      </c>
      <c r="F3782" t="s">
        <v>37</v>
      </c>
      <c r="G3782" t="s">
        <v>38</v>
      </c>
      <c r="H3782">
        <v>7.5</v>
      </c>
      <c r="I3782" t="s">
        <v>3409</v>
      </c>
    </row>
    <row r="3783" spans="1:11" x14ac:dyDescent="0.35">
      <c r="A3783" t="s">
        <v>23919</v>
      </c>
      <c r="B3783">
        <v>90</v>
      </c>
      <c r="C3783">
        <v>40000</v>
      </c>
      <c r="D3783">
        <v>277233</v>
      </c>
      <c r="E3783" t="s">
        <v>27930</v>
      </c>
      <c r="F3783" t="s">
        <v>37</v>
      </c>
      <c r="G3783" t="s">
        <v>38</v>
      </c>
      <c r="H3783">
        <v>7.6</v>
      </c>
      <c r="I3783" t="s">
        <v>1671</v>
      </c>
      <c r="J3783" t="s">
        <v>19711</v>
      </c>
    </row>
    <row r="3784" spans="1:11" x14ac:dyDescent="0.35">
      <c r="A3784" t="s">
        <v>23950</v>
      </c>
      <c r="B3784">
        <v>78</v>
      </c>
      <c r="C3784">
        <v>30000</v>
      </c>
      <c r="D3784">
        <v>243768</v>
      </c>
      <c r="E3784" t="s">
        <v>27931</v>
      </c>
      <c r="F3784" t="s">
        <v>37</v>
      </c>
      <c r="G3784" t="s">
        <v>38</v>
      </c>
      <c r="H3784">
        <v>4.0999999999999996</v>
      </c>
      <c r="I3784" t="s">
        <v>15011</v>
      </c>
    </row>
    <row r="3785" spans="1:11" x14ac:dyDescent="0.35">
      <c r="A3785" t="s">
        <v>7134</v>
      </c>
      <c r="B3785">
        <v>102</v>
      </c>
      <c r="C3785">
        <v>230000</v>
      </c>
      <c r="D3785">
        <v>3151130</v>
      </c>
      <c r="E3785" t="s">
        <v>27932</v>
      </c>
      <c r="F3785" t="s">
        <v>37</v>
      </c>
      <c r="G3785" t="s">
        <v>38</v>
      </c>
      <c r="H3785">
        <v>7.8</v>
      </c>
      <c r="I3785" t="s">
        <v>1671</v>
      </c>
    </row>
    <row r="3786" spans="1:11" x14ac:dyDescent="0.35">
      <c r="A3786" t="s">
        <v>23977</v>
      </c>
      <c r="B3786">
        <v>65</v>
      </c>
      <c r="C3786">
        <v>27000</v>
      </c>
      <c r="D3786">
        <v>8231</v>
      </c>
      <c r="E3786" t="s">
        <v>27933</v>
      </c>
      <c r="F3786" t="s">
        <v>37</v>
      </c>
      <c r="G3786" t="s">
        <v>38</v>
      </c>
      <c r="H3786">
        <v>6.7</v>
      </c>
      <c r="I3786" t="s">
        <v>3409</v>
      </c>
      <c r="J3786" t="s">
        <v>1266</v>
      </c>
    </row>
    <row r="3787" spans="1:11" x14ac:dyDescent="0.35">
      <c r="A3787" t="s">
        <v>10122</v>
      </c>
      <c r="B3787">
        <v>97</v>
      </c>
      <c r="C3787">
        <v>25000</v>
      </c>
      <c r="D3787">
        <v>2856622</v>
      </c>
      <c r="E3787" t="s">
        <v>27934</v>
      </c>
      <c r="F3787" t="s">
        <v>37</v>
      </c>
      <c r="G3787" t="s">
        <v>268</v>
      </c>
      <c r="H3787">
        <v>7.3</v>
      </c>
      <c r="I3787" t="s">
        <v>1671</v>
      </c>
      <c r="J3787" t="s">
        <v>3409</v>
      </c>
    </row>
    <row r="3788" spans="1:11" x14ac:dyDescent="0.35">
      <c r="A3788" t="s">
        <v>9162</v>
      </c>
      <c r="B3788">
        <v>100</v>
      </c>
      <c r="C3788">
        <v>23000</v>
      </c>
      <c r="D3788">
        <v>1227508</v>
      </c>
      <c r="E3788" t="s">
        <v>27935</v>
      </c>
      <c r="F3788" t="s">
        <v>37</v>
      </c>
      <c r="G3788" t="s">
        <v>38</v>
      </c>
      <c r="H3788">
        <v>7.1</v>
      </c>
      <c r="I3788" t="s">
        <v>1671</v>
      </c>
      <c r="J3788" t="s">
        <v>3409</v>
      </c>
    </row>
    <row r="3789" spans="1:11" x14ac:dyDescent="0.35">
      <c r="A3789" t="s">
        <v>15176</v>
      </c>
      <c r="B3789">
        <v>85</v>
      </c>
      <c r="C3789">
        <v>15000</v>
      </c>
      <c r="D3789">
        <v>192467</v>
      </c>
      <c r="E3789" t="s">
        <v>27936</v>
      </c>
      <c r="F3789" t="s">
        <v>37</v>
      </c>
      <c r="G3789" t="s">
        <v>38</v>
      </c>
      <c r="H3789">
        <v>6.6</v>
      </c>
      <c r="I3789" t="s">
        <v>1671</v>
      </c>
      <c r="J3789" t="s">
        <v>3409</v>
      </c>
      <c r="K3789" t="s">
        <v>19711</v>
      </c>
    </row>
    <row r="3790" spans="1:11" x14ac:dyDescent="0.35">
      <c r="A3790" t="s">
        <v>24045</v>
      </c>
      <c r="B3790">
        <v>88</v>
      </c>
      <c r="C3790">
        <v>15000</v>
      </c>
      <c r="D3790">
        <v>76382</v>
      </c>
      <c r="E3790" t="s">
        <v>27937</v>
      </c>
      <c r="F3790" t="s">
        <v>37</v>
      </c>
      <c r="G3790" t="s">
        <v>38</v>
      </c>
      <c r="H3790">
        <v>6.2</v>
      </c>
      <c r="I3790" t="s">
        <v>19711</v>
      </c>
    </row>
    <row r="3791" spans="1:11" x14ac:dyDescent="0.35">
      <c r="A3791" t="s">
        <v>13792</v>
      </c>
      <c r="B3791">
        <v>108</v>
      </c>
      <c r="C3791">
        <v>10000</v>
      </c>
      <c r="D3791">
        <v>180483</v>
      </c>
      <c r="E3791" t="s">
        <v>27938</v>
      </c>
      <c r="F3791" t="s">
        <v>37</v>
      </c>
      <c r="G3791" t="s">
        <v>38</v>
      </c>
      <c r="H3791">
        <v>6.1</v>
      </c>
      <c r="I3791" t="s">
        <v>1671</v>
      </c>
      <c r="J3791" t="s">
        <v>27949</v>
      </c>
      <c r="K3791" t="s">
        <v>6403</v>
      </c>
    </row>
    <row r="3792" spans="1:11" x14ac:dyDescent="0.35">
      <c r="A3792" t="s">
        <v>13826</v>
      </c>
      <c r="B3792">
        <v>110</v>
      </c>
      <c r="C3792">
        <v>4500</v>
      </c>
      <c r="D3792">
        <v>136007</v>
      </c>
      <c r="E3792" t="s">
        <v>27939</v>
      </c>
      <c r="F3792" t="s">
        <v>1464</v>
      </c>
      <c r="G3792" t="s">
        <v>1465</v>
      </c>
      <c r="H3792">
        <v>6.9</v>
      </c>
      <c r="I3792" t="s">
        <v>3409</v>
      </c>
      <c r="J3792" t="s">
        <v>17378</v>
      </c>
      <c r="K3792" t="s">
        <v>19711</v>
      </c>
    </row>
    <row r="3793" spans="1:13" x14ac:dyDescent="0.35">
      <c r="A3793" t="s">
        <v>24065</v>
      </c>
      <c r="B3793">
        <v>90</v>
      </c>
      <c r="C3793">
        <v>10000</v>
      </c>
      <c r="D3793">
        <v>673780</v>
      </c>
      <c r="E3793" t="s">
        <v>27940</v>
      </c>
      <c r="F3793" t="s">
        <v>22077</v>
      </c>
      <c r="G3793" t="s">
        <v>13547</v>
      </c>
      <c r="H3793">
        <v>7.5</v>
      </c>
      <c r="I3793" t="s">
        <v>3409</v>
      </c>
    </row>
    <row r="3794" spans="1:13" x14ac:dyDescent="0.35">
      <c r="A3794" t="s">
        <v>24078</v>
      </c>
      <c r="B3794">
        <v>111</v>
      </c>
      <c r="C3794">
        <v>1000000</v>
      </c>
      <c r="D3794">
        <v>94596</v>
      </c>
      <c r="E3794" t="s">
        <v>27941</v>
      </c>
      <c r="F3794" t="s">
        <v>676</v>
      </c>
      <c r="G3794" t="s">
        <v>677</v>
      </c>
      <c r="H3794">
        <v>7.4</v>
      </c>
      <c r="I3794" t="s">
        <v>27949</v>
      </c>
      <c r="J3794" t="s">
        <v>6403</v>
      </c>
      <c r="K3794" t="s">
        <v>27947</v>
      </c>
      <c r="L3794" t="s">
        <v>10413</v>
      </c>
    </row>
    <row r="3795" spans="1:13" x14ac:dyDescent="0.35">
      <c r="A3795" t="s">
        <v>24104</v>
      </c>
      <c r="B3795">
        <v>77</v>
      </c>
      <c r="C3795">
        <v>7000</v>
      </c>
      <c r="D3795">
        <v>424760</v>
      </c>
      <c r="E3795" t="s">
        <v>27942</v>
      </c>
      <c r="F3795" t="s">
        <v>37</v>
      </c>
      <c r="G3795" t="s">
        <v>38</v>
      </c>
      <c r="H3795">
        <v>7</v>
      </c>
      <c r="I3795" t="s">
        <v>3409</v>
      </c>
      <c r="J3795" t="s">
        <v>12332</v>
      </c>
      <c r="K3795" t="s">
        <v>10413</v>
      </c>
    </row>
    <row r="3796" spans="1:13" x14ac:dyDescent="0.35">
      <c r="A3796" t="s">
        <v>24110</v>
      </c>
      <c r="B3796">
        <v>80</v>
      </c>
      <c r="C3796">
        <v>7000</v>
      </c>
      <c r="D3796">
        <v>70071</v>
      </c>
      <c r="E3796" t="s">
        <v>27943</v>
      </c>
      <c r="F3796" t="s">
        <v>37</v>
      </c>
      <c r="G3796" t="s">
        <v>24117</v>
      </c>
      <c r="H3796">
        <v>6.3</v>
      </c>
      <c r="I3796" t="s">
        <v>10413</v>
      </c>
    </row>
    <row r="3797" spans="1:13" x14ac:dyDescent="0.35">
      <c r="A3797" t="s">
        <v>4903</v>
      </c>
      <c r="B3797">
        <v>81</v>
      </c>
      <c r="C3797">
        <v>7000</v>
      </c>
      <c r="D3797">
        <v>2040920</v>
      </c>
      <c r="E3797" t="s">
        <v>27944</v>
      </c>
      <c r="F3797" t="s">
        <v>2778</v>
      </c>
      <c r="G3797" t="s">
        <v>38</v>
      </c>
      <c r="H3797">
        <v>6.9</v>
      </c>
      <c r="I3797" t="s">
        <v>1325</v>
      </c>
      <c r="J3797" t="s">
        <v>27949</v>
      </c>
      <c r="K3797" t="s">
        <v>3409</v>
      </c>
      <c r="L3797" t="s">
        <v>19711</v>
      </c>
      <c r="M3797" t="s">
        <v>10413</v>
      </c>
    </row>
    <row r="3798" spans="1:13" x14ac:dyDescent="0.35">
      <c r="A3798" t="s">
        <v>18750</v>
      </c>
      <c r="B3798">
        <v>95</v>
      </c>
      <c r="C3798">
        <v>9000</v>
      </c>
      <c r="D3798">
        <v>4584</v>
      </c>
      <c r="E3798" t="s">
        <v>27945</v>
      </c>
      <c r="F3798" t="s">
        <v>37</v>
      </c>
      <c r="G3798" t="s">
        <v>38</v>
      </c>
      <c r="H3798">
        <v>6.4</v>
      </c>
      <c r="I3798" t="s">
        <v>1671</v>
      </c>
      <c r="J3798" t="s">
        <v>3409</v>
      </c>
    </row>
    <row r="3799" spans="1:13" x14ac:dyDescent="0.35">
      <c r="A3799" t="s">
        <v>20031</v>
      </c>
      <c r="B3799">
        <v>90</v>
      </c>
      <c r="C3799">
        <v>1100</v>
      </c>
      <c r="D3799">
        <v>85222</v>
      </c>
      <c r="E3799" t="s">
        <v>27946</v>
      </c>
      <c r="F3799" t="s">
        <v>37</v>
      </c>
      <c r="G3799" t="s">
        <v>38</v>
      </c>
      <c r="H3799">
        <v>6.6</v>
      </c>
      <c r="I3799" t="s">
        <v>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D16" sqref="D16"/>
    </sheetView>
  </sheetViews>
  <sheetFormatPr defaultRowHeight="14.5" x14ac:dyDescent="0.35"/>
  <cols>
    <col min="1" max="1" width="12.1796875" bestFit="1" customWidth="1"/>
    <col min="5" max="5" width="9.54296875" bestFit="1" customWidth="1"/>
  </cols>
  <sheetData>
    <row r="1" spans="1:14" ht="15.5" x14ac:dyDescent="0.35">
      <c r="A1" s="3" t="s">
        <v>27960</v>
      </c>
      <c r="B1" s="3" t="s">
        <v>27961</v>
      </c>
      <c r="C1" s="3" t="s">
        <v>27962</v>
      </c>
      <c r="G1" s="1" t="s">
        <v>27962</v>
      </c>
      <c r="H1" s="1" t="s">
        <v>27960</v>
      </c>
      <c r="I1" s="1" t="s">
        <v>27961</v>
      </c>
    </row>
    <row r="2" spans="1:14" x14ac:dyDescent="0.35">
      <c r="A2" s="4" t="s">
        <v>1325</v>
      </c>
      <c r="B2">
        <f>COUNTIF(Table13[[genres1]:[genres8]],'Count Of Genres'!$A2)</f>
        <v>937</v>
      </c>
      <c r="C2">
        <f t="shared" ref="C2:C23" si="0">_xlfn.RANK.EQ(B2,$B$2:$B$23)</f>
        <v>4</v>
      </c>
      <c r="G2">
        <v>1</v>
      </c>
      <c r="H2" t="str">
        <f>INDEX($A$2:$A$23, MATCH(G2, $C$2:$C$23,0))</f>
        <v>Drama</v>
      </c>
      <c r="I2">
        <f t="shared" ref="I2:I23" si="1">INDEX($B$2:$B$23, MATCH(G2, $C$2:$C$23,0))</f>
        <v>1917</v>
      </c>
    </row>
    <row r="3" spans="1:14" x14ac:dyDescent="0.35">
      <c r="A3" s="5" t="s">
        <v>953</v>
      </c>
      <c r="B3">
        <f>COUNTIF(Table13[[genres1]:[genres8]],'Count Of Genres'!$A3)</f>
        <v>766</v>
      </c>
      <c r="C3">
        <f t="shared" si="0"/>
        <v>6</v>
      </c>
      <c r="G3">
        <v>2</v>
      </c>
      <c r="H3" t="str">
        <f t="shared" ref="H3:H23" si="2">INDEX($A$2:$A$23, MATCH(G3, $C$2:$C$23,0))</f>
        <v>Comedy</v>
      </c>
      <c r="I3">
        <f t="shared" si="1"/>
        <v>1496</v>
      </c>
    </row>
    <row r="4" spans="1:14" x14ac:dyDescent="0.35">
      <c r="A4" s="5" t="s">
        <v>11526</v>
      </c>
      <c r="B4">
        <f>COUNTIF(Table13[[genres1]:[genres8]],'Count Of Genres'!$A4)</f>
        <v>197</v>
      </c>
      <c r="C4">
        <f t="shared" si="0"/>
        <v>15</v>
      </c>
      <c r="G4">
        <v>3</v>
      </c>
      <c r="H4" t="str">
        <f t="shared" si="2"/>
        <v>Thriller</v>
      </c>
      <c r="I4">
        <f t="shared" si="1"/>
        <v>1089</v>
      </c>
      <c r="L4" s="2"/>
    </row>
    <row r="5" spans="1:14" x14ac:dyDescent="0.35">
      <c r="A5" s="5" t="s">
        <v>13307</v>
      </c>
      <c r="B5">
        <f>COUNTIF(Table13[[genres1]:[genres8]],'Count Of Genres'!$A5)</f>
        <v>242</v>
      </c>
      <c r="C5">
        <f t="shared" si="0"/>
        <v>14</v>
      </c>
      <c r="G5">
        <v>4</v>
      </c>
      <c r="H5" t="str">
        <f t="shared" si="2"/>
        <v>Action</v>
      </c>
      <c r="I5">
        <f t="shared" si="1"/>
        <v>937</v>
      </c>
      <c r="L5" s="2"/>
      <c r="M5" s="2"/>
    </row>
    <row r="6" spans="1:14" x14ac:dyDescent="0.35">
      <c r="A6" s="5" t="s">
        <v>1671</v>
      </c>
      <c r="B6">
        <f>COUNTIF(Table13[[genres1]:[genres8]],'Count Of Genres'!$A6)</f>
        <v>1496</v>
      </c>
      <c r="C6">
        <f t="shared" si="0"/>
        <v>2</v>
      </c>
      <c r="G6">
        <v>5</v>
      </c>
      <c r="H6" t="str">
        <f t="shared" si="2"/>
        <v>Romance</v>
      </c>
      <c r="I6">
        <f t="shared" si="1"/>
        <v>872</v>
      </c>
      <c r="L6" s="2"/>
      <c r="M6" s="2"/>
    </row>
    <row r="7" spans="1:14" x14ac:dyDescent="0.35">
      <c r="A7" s="5" t="s">
        <v>27949</v>
      </c>
      <c r="B7">
        <f>COUNTIF(Table13[[genres1]:[genres8]],'Count Of Genres'!$A7)</f>
        <v>704</v>
      </c>
      <c r="C7">
        <f t="shared" si="0"/>
        <v>7</v>
      </c>
      <c r="G7">
        <v>6</v>
      </c>
      <c r="H7" t="str">
        <f t="shared" si="2"/>
        <v>Adventure</v>
      </c>
      <c r="I7">
        <f t="shared" si="1"/>
        <v>766</v>
      </c>
      <c r="L7" s="2"/>
      <c r="M7" s="2"/>
    </row>
    <row r="8" spans="1:14" x14ac:dyDescent="0.35">
      <c r="A8" s="5" t="s">
        <v>67</v>
      </c>
      <c r="B8">
        <f>COUNTIF(Table13[[genres1]:[genres8]],'Count Of Genres'!$A8)</f>
        <v>67</v>
      </c>
      <c r="C8">
        <f t="shared" si="0"/>
        <v>19</v>
      </c>
      <c r="G8">
        <v>7</v>
      </c>
      <c r="H8" t="str">
        <f t="shared" si="2"/>
        <v>Crime</v>
      </c>
      <c r="I8">
        <f t="shared" si="1"/>
        <v>704</v>
      </c>
      <c r="L8" s="2"/>
      <c r="M8" s="2"/>
      <c r="N8" s="2"/>
    </row>
    <row r="9" spans="1:14" x14ac:dyDescent="0.35">
      <c r="A9" s="5" t="s">
        <v>3409</v>
      </c>
      <c r="B9">
        <f>COUNTIF(Table13[[genres1]:[genres8]],'Count Of Genres'!$A9)</f>
        <v>1917</v>
      </c>
      <c r="C9">
        <f t="shared" si="0"/>
        <v>1</v>
      </c>
      <c r="G9">
        <v>8</v>
      </c>
      <c r="H9" t="str">
        <f t="shared" si="2"/>
        <v>Fantasy</v>
      </c>
      <c r="I9">
        <f t="shared" si="1"/>
        <v>496</v>
      </c>
      <c r="L9" s="2"/>
      <c r="M9" s="2"/>
    </row>
    <row r="10" spans="1:14" x14ac:dyDescent="0.35">
      <c r="A10" s="5" t="s">
        <v>18089</v>
      </c>
      <c r="B10">
        <f>COUNTIF(Table13[[genres1]:[genres8]],'Count Of Genres'!$A10)</f>
        <v>443</v>
      </c>
      <c r="C10">
        <f t="shared" si="0"/>
        <v>10</v>
      </c>
      <c r="G10">
        <v>9</v>
      </c>
      <c r="H10" t="str">
        <f t="shared" si="2"/>
        <v>Sci-Fi</v>
      </c>
      <c r="I10">
        <f t="shared" si="1"/>
        <v>484</v>
      </c>
      <c r="L10" s="2"/>
      <c r="M10" s="2"/>
      <c r="N10" s="2"/>
    </row>
    <row r="11" spans="1:14" x14ac:dyDescent="0.35">
      <c r="A11" s="5" t="s">
        <v>1266</v>
      </c>
      <c r="B11">
        <f>COUNTIF(Table13[[genres1]:[genres8]],'Count Of Genres'!$A11)</f>
        <v>496</v>
      </c>
      <c r="C11">
        <f t="shared" si="0"/>
        <v>8</v>
      </c>
      <c r="G11">
        <v>10</v>
      </c>
      <c r="H11" t="str">
        <f t="shared" si="2"/>
        <v>Family</v>
      </c>
      <c r="I11">
        <f t="shared" si="1"/>
        <v>443</v>
      </c>
      <c r="L11" s="2"/>
      <c r="M11" s="2"/>
    </row>
    <row r="12" spans="1:14" x14ac:dyDescent="0.35">
      <c r="A12" s="5" t="s">
        <v>27951</v>
      </c>
      <c r="B12">
        <f>COUNTIF(Table13[[genres1]:[genres8]],'Count Of Genres'!$A12)</f>
        <v>1</v>
      </c>
      <c r="C12">
        <f t="shared" si="0"/>
        <v>22</v>
      </c>
      <c r="G12">
        <v>11</v>
      </c>
      <c r="H12" t="str">
        <f t="shared" si="2"/>
        <v>Horror</v>
      </c>
      <c r="I12">
        <f t="shared" si="1"/>
        <v>379</v>
      </c>
      <c r="M12" s="2"/>
    </row>
    <row r="13" spans="1:14" x14ac:dyDescent="0.35">
      <c r="A13" s="5" t="s">
        <v>22704</v>
      </c>
      <c r="B13">
        <f>COUNTIF(Table13[[genres1]:[genres8]],'Count Of Genres'!$A13)</f>
        <v>154</v>
      </c>
      <c r="C13">
        <f t="shared" si="0"/>
        <v>17</v>
      </c>
      <c r="G13">
        <v>12</v>
      </c>
      <c r="H13" t="str">
        <f t="shared" si="2"/>
        <v>Mystery</v>
      </c>
      <c r="I13">
        <f t="shared" si="1"/>
        <v>377</v>
      </c>
      <c r="L13" s="2"/>
      <c r="M13" s="2"/>
    </row>
    <row r="14" spans="1:14" x14ac:dyDescent="0.35">
      <c r="A14" s="5" t="s">
        <v>6403</v>
      </c>
      <c r="B14">
        <f>COUNTIF(Table13[[genres1]:[genres8]],'Count Of Genres'!$A14)</f>
        <v>379</v>
      </c>
      <c r="C14">
        <f t="shared" si="0"/>
        <v>11</v>
      </c>
      <c r="G14">
        <v>13</v>
      </c>
      <c r="H14" t="str">
        <f t="shared" si="2"/>
        <v>Musical</v>
      </c>
      <c r="I14">
        <f t="shared" si="1"/>
        <v>261</v>
      </c>
      <c r="L14" s="2"/>
      <c r="M14" s="2"/>
    </row>
    <row r="15" spans="1:14" x14ac:dyDescent="0.35">
      <c r="A15" s="5" t="s">
        <v>17378</v>
      </c>
      <c r="B15">
        <f>COUNTIF(Table13[[genres1]:[genres8]],'Count Of Genres'!$A15)</f>
        <v>261</v>
      </c>
      <c r="C15">
        <f t="shared" si="0"/>
        <v>13</v>
      </c>
      <c r="G15">
        <v>14</v>
      </c>
      <c r="H15" t="str">
        <f t="shared" si="2"/>
        <v>Biography</v>
      </c>
      <c r="I15">
        <f t="shared" si="1"/>
        <v>242</v>
      </c>
      <c r="L15" s="2"/>
      <c r="M15" s="2"/>
    </row>
    <row r="16" spans="1:14" x14ac:dyDescent="0.35">
      <c r="A16" s="5" t="s">
        <v>27947</v>
      </c>
      <c r="B16">
        <f>COUNTIF(Table13[[genres1]:[genres8]],'Count Of Genres'!$A16)</f>
        <v>377</v>
      </c>
      <c r="C16">
        <f t="shared" si="0"/>
        <v>12</v>
      </c>
      <c r="G16">
        <v>15</v>
      </c>
      <c r="H16" t="str">
        <f t="shared" si="2"/>
        <v>Animation</v>
      </c>
      <c r="I16">
        <f t="shared" si="1"/>
        <v>197</v>
      </c>
      <c r="L16" s="2"/>
      <c r="M16" s="2"/>
    </row>
    <row r="17" spans="1:13" x14ac:dyDescent="0.35">
      <c r="A17" s="5" t="s">
        <v>19711</v>
      </c>
      <c r="B17">
        <f>COUNTIF(Table13[[genres1]:[genres8]],'Count Of Genres'!$A17)</f>
        <v>872</v>
      </c>
      <c r="C17">
        <f t="shared" si="0"/>
        <v>5</v>
      </c>
      <c r="G17">
        <v>16</v>
      </c>
      <c r="H17" t="str">
        <f t="shared" si="2"/>
        <v>War</v>
      </c>
      <c r="I17">
        <f t="shared" si="1"/>
        <v>161</v>
      </c>
      <c r="L17" s="2"/>
      <c r="M17" s="2"/>
    </row>
    <row r="18" spans="1:13" x14ac:dyDescent="0.35">
      <c r="A18" s="5" t="s">
        <v>12332</v>
      </c>
      <c r="B18">
        <f>COUNTIF(Table13[[genres1]:[genres8]],'Count Of Genres'!$A18)</f>
        <v>484</v>
      </c>
      <c r="C18">
        <f t="shared" si="0"/>
        <v>9</v>
      </c>
      <c r="G18">
        <v>17</v>
      </c>
      <c r="H18" t="str">
        <f t="shared" si="2"/>
        <v>History</v>
      </c>
      <c r="I18">
        <f t="shared" si="1"/>
        <v>154</v>
      </c>
      <c r="L18" s="2"/>
      <c r="M18" s="2"/>
    </row>
    <row r="19" spans="1:13" x14ac:dyDescent="0.35">
      <c r="A19" s="5" t="s">
        <v>27950</v>
      </c>
      <c r="B19">
        <f>COUNTIF(Table13[[genres1]:[genres8]],'Count Of Genres'!$A19)</f>
        <v>2</v>
      </c>
      <c r="C19">
        <f t="shared" si="0"/>
        <v>21</v>
      </c>
      <c r="G19">
        <v>18</v>
      </c>
      <c r="H19" t="str">
        <f t="shared" si="2"/>
        <v>Sport</v>
      </c>
      <c r="I19">
        <f t="shared" si="1"/>
        <v>147</v>
      </c>
      <c r="L19" s="2"/>
      <c r="M19" s="2"/>
    </row>
    <row r="20" spans="1:13" x14ac:dyDescent="0.35">
      <c r="A20" s="5" t="s">
        <v>27948</v>
      </c>
      <c r="B20">
        <f>COUNTIF(Table13[[genres1]:[genres8]],'Count Of Genres'!$A20)</f>
        <v>147</v>
      </c>
      <c r="C20">
        <f t="shared" si="0"/>
        <v>18</v>
      </c>
      <c r="G20">
        <v>19</v>
      </c>
      <c r="H20" t="str">
        <f t="shared" si="2"/>
        <v>Documentary</v>
      </c>
      <c r="I20">
        <f t="shared" si="1"/>
        <v>67</v>
      </c>
      <c r="M20" s="2"/>
    </row>
    <row r="21" spans="1:13" x14ac:dyDescent="0.35">
      <c r="A21" s="5" t="s">
        <v>10413</v>
      </c>
      <c r="B21">
        <f>COUNTIF(Table13[[genres1]:[genres8]],'Count Of Genres'!$A21)</f>
        <v>1089</v>
      </c>
      <c r="C21">
        <f t="shared" si="0"/>
        <v>3</v>
      </c>
      <c r="G21">
        <v>20</v>
      </c>
      <c r="H21" t="str">
        <f t="shared" si="2"/>
        <v>Western</v>
      </c>
      <c r="I21">
        <f t="shared" si="1"/>
        <v>60</v>
      </c>
      <c r="L21" s="2"/>
    </row>
    <row r="22" spans="1:13" x14ac:dyDescent="0.35">
      <c r="A22" s="5" t="s">
        <v>25958</v>
      </c>
      <c r="B22">
        <f>COUNTIF(Table13[[genres1]:[genres8]],'Count Of Genres'!$A22)</f>
        <v>161</v>
      </c>
      <c r="C22">
        <f t="shared" si="0"/>
        <v>16</v>
      </c>
      <c r="G22">
        <v>21</v>
      </c>
      <c r="H22" t="str">
        <f t="shared" si="2"/>
        <v>Short</v>
      </c>
      <c r="I22">
        <f t="shared" si="1"/>
        <v>2</v>
      </c>
      <c r="L22" s="2"/>
    </row>
    <row r="23" spans="1:13" x14ac:dyDescent="0.35">
      <c r="A23" s="5" t="s">
        <v>15011</v>
      </c>
      <c r="B23">
        <f>COUNTIF(Table13[[genres1]:[genres8]],'Count Of Genres'!$A23)</f>
        <v>60</v>
      </c>
      <c r="C23">
        <f t="shared" si="0"/>
        <v>20</v>
      </c>
      <c r="G23">
        <v>22</v>
      </c>
      <c r="H23" t="str">
        <f t="shared" si="2"/>
        <v>Film-Noir</v>
      </c>
      <c r="I23">
        <f t="shared" si="1"/>
        <v>1</v>
      </c>
      <c r="L23" s="2"/>
    </row>
    <row r="24" spans="1:13" x14ac:dyDescent="0.35">
      <c r="L24" s="2"/>
    </row>
    <row r="25" spans="1:13" x14ac:dyDescent="0.35">
      <c r="L25" s="2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topLeftCell="L14" workbookViewId="0">
      <selection activeCell="AE9" sqref="AE9"/>
    </sheetView>
  </sheetViews>
  <sheetFormatPr defaultRowHeight="14.5" x14ac:dyDescent="0.35"/>
  <cols>
    <col min="3" max="3" width="16.81640625" bestFit="1" customWidth="1"/>
    <col min="4" max="4" width="10.81640625" bestFit="1" customWidth="1"/>
    <col min="5" max="5" width="18.08984375" bestFit="1" customWidth="1"/>
    <col min="6" max="6" width="19.6328125" bestFit="1" customWidth="1"/>
    <col min="7" max="7" width="18.1796875" bestFit="1" customWidth="1"/>
    <col min="8" max="8" width="18.36328125" bestFit="1" customWidth="1"/>
    <col min="9" max="9" width="20.54296875" bestFit="1" customWidth="1"/>
  </cols>
  <sheetData>
    <row r="1" spans="1:10" x14ac:dyDescent="0.35">
      <c r="A1" s="7" t="s">
        <v>27963</v>
      </c>
      <c r="B1" s="1" t="s">
        <v>27961</v>
      </c>
      <c r="C1" s="1" t="s">
        <v>27990</v>
      </c>
      <c r="D1" s="1" t="s">
        <v>27991</v>
      </c>
      <c r="E1" s="1" t="s">
        <v>27992</v>
      </c>
      <c r="F1" s="1" t="s">
        <v>27993</v>
      </c>
      <c r="G1" s="1" t="s">
        <v>27994</v>
      </c>
      <c r="H1" s="1" t="s">
        <v>27995</v>
      </c>
      <c r="I1" s="1" t="s">
        <v>27998</v>
      </c>
      <c r="J1" s="1" t="s">
        <v>27997</v>
      </c>
    </row>
    <row r="2" spans="1:10" x14ac:dyDescent="0.35">
      <c r="A2" t="s">
        <v>3409</v>
      </c>
      <c r="B2">
        <f>COUNTIF(cleaned_data!$I$2:$P$3799,' DS on Genres'!$A2)</f>
        <v>1917</v>
      </c>
      <c r="C2">
        <f t="array" ref="C2">MAX(IF(cleaned_data!$I$2:$P$3799=' DS on Genres'!$A2,cleaned_data!$H$2:$H$3799))</f>
        <v>9.3000000000000007</v>
      </c>
      <c r="D2">
        <f t="array" ref="D2">MIN(IF(cleaned_data!$I$2:$P$3799=' DS on Genres'!$A2,cleaned_data!$H$2:$H$3799))</f>
        <v>2.1</v>
      </c>
      <c r="E2" s="6">
        <f ca="1">AVERAGEIF(Table13[[genres1]:[genres8]],' DS on Genres'!$A2,Table13[imdb_score])</f>
        <v>6.8247058823529336</v>
      </c>
      <c r="F2">
        <f t="array" ref="F2">MEDIAN(IF(cleaned_data!$I$2:$P$3799=' DS on Genres'!$A2,cleaned_data!$H$2:$H$3799))</f>
        <v>6.9</v>
      </c>
      <c r="G2">
        <f t="array" ref="G2">MODE(IF(cleaned_data!$I$2:$P$3799=' DS on Genres'!$A2,cleaned_data!$H$2:$H$3799))</f>
        <v>6.7</v>
      </c>
      <c r="H2">
        <f>C2-D2</f>
        <v>7.2000000000000011</v>
      </c>
      <c r="I2" s="6">
        <f t="array" ref="I2">_xlfn.VAR.P(IF(cleaned_data!$I$2:$P$3799=' DS on Genres'!$A2,cleaned_data!$H$2:$H$3799))</f>
        <v>0.80135604095767987</v>
      </c>
      <c r="J2" s="6">
        <f t="array" ref="J2">_xlfn.STDEV.P(IF(cleaned_data!$I$2:$P$3799=' DS on Genres'!$A2,cleaned_data!$H$2:$H$3799))</f>
        <v>0.89518491997892813</v>
      </c>
    </row>
    <row r="3" spans="1:10" x14ac:dyDescent="0.35">
      <c r="A3" t="s">
        <v>1671</v>
      </c>
      <c r="B3">
        <f>COUNTIF(cleaned_data!$I$2:$P$3799,' DS on Genres'!$A3)</f>
        <v>1496</v>
      </c>
      <c r="C3">
        <f t="array" ref="C3">MAX(IF(cleaned_data!$I$2:$P$3799=' DS on Genres'!$A3,cleaned_data!$H$2:$H$3799))</f>
        <v>8.8000000000000007</v>
      </c>
      <c r="D3">
        <f t="array" ref="D3">MIN(IF(cleaned_data!$I$2:$P$3799=' DS on Genres'!$A3,cleaned_data!$H$2:$H$3799))</f>
        <v>1.9</v>
      </c>
      <c r="E3" s="6">
        <f ca="1">AVERAGEIF(Table13[[genres1]:[genres8]],' DS on Genres'!$A3,Table13[imdb_score])</f>
        <v>6.1666666666666785</v>
      </c>
      <c r="F3">
        <f t="array" ref="F3">MEDIAN(IF(cleaned_data!$I$2:$P$3799=' DS on Genres'!$A3,cleaned_data!$H$2:$H$3799))</f>
        <v>6.3</v>
      </c>
      <c r="G3">
        <f t="array" ref="G3">MODE(IF(cleaned_data!$I$2:$P$3799=' DS on Genres'!$A3,cleaned_data!$H$2:$H$3799))</f>
        <v>6.7</v>
      </c>
      <c r="H3">
        <f t="shared" ref="H3:H11" si="0">C3-D3</f>
        <v>6.9</v>
      </c>
      <c r="I3" s="6">
        <f t="array" ref="I3">_xlfn.VAR.P(IF(cleaned_data!$I$2:$P$3799=' DS on Genres'!$A3,cleaned_data!$H$2:$H$3799))</f>
        <v>1.0866541749476477</v>
      </c>
      <c r="J3" s="6">
        <f t="array" ref="J3">_xlfn.STDEV.P(IF(cleaned_data!$I$2:$P$3799=' DS on Genres'!$A3,cleaned_data!$H$2:$H$3799))</f>
        <v>1.0424270597733194</v>
      </c>
    </row>
    <row r="4" spans="1:10" x14ac:dyDescent="0.35">
      <c r="A4" t="s">
        <v>10413</v>
      </c>
      <c r="B4">
        <f>COUNTIF(cleaned_data!$I$2:$P$3799,' DS on Genres'!$A4)</f>
        <v>1089</v>
      </c>
      <c r="C4">
        <f t="array" ref="C4">MAX(IF(cleaned_data!$I$2:$P$3799=' DS on Genres'!$A4,cleaned_data!$H$2:$H$3799))</f>
        <v>9</v>
      </c>
      <c r="D4">
        <f t="array" ref="D4">MIN(IF(cleaned_data!$I$2:$P$3799=' DS on Genres'!$A4,cleaned_data!$H$2:$H$3799))</f>
        <v>2.7</v>
      </c>
      <c r="E4" s="6">
        <f ca="1">AVERAGEIF(Table13[[genres1]:[genres8]],' DS on Genres'!$A4,Table13[imdb_score])</f>
        <v>5.3</v>
      </c>
      <c r="F4">
        <f t="array" ref="F4">MEDIAN(IF(cleaned_data!$I$2:$P$3799=' DS on Genres'!$A4,cleaned_data!$H$2:$H$3799))</f>
        <v>6.4</v>
      </c>
      <c r="G4">
        <f t="array" ref="G4">MODE(IF(cleaned_data!$I$2:$P$3799=' DS on Genres'!$A4,cleaned_data!$H$2:$H$3799))</f>
        <v>6.5</v>
      </c>
      <c r="H4">
        <f t="shared" si="0"/>
        <v>6.3</v>
      </c>
      <c r="I4" s="6">
        <f t="array" ref="I4">_xlfn.VAR.P(IF(cleaned_data!$I$2:$P$3799=' DS on Genres'!$A4,cleaned_data!$H$2:$H$3799))</f>
        <v>0.95578504807634035</v>
      </c>
      <c r="J4" s="6">
        <f t="array" ref="J4">_xlfn.STDEV.P(IF(cleaned_data!$I$2:$P$3799=' DS on Genres'!$A4,cleaned_data!$H$2:$H$3799))</f>
        <v>0.97764259731066361</v>
      </c>
    </row>
    <row r="5" spans="1:10" x14ac:dyDescent="0.35">
      <c r="A5" t="s">
        <v>1325</v>
      </c>
      <c r="B5">
        <f>COUNTIF(cleaned_data!$I$2:$P$3799,' DS on Genres'!$A5)</f>
        <v>937</v>
      </c>
      <c r="C5">
        <f t="array" ref="C5">MAX(IF(cleaned_data!$I$2:$P$3799=' DS on Genres'!$A5,cleaned_data!$H$2:$H$3799))</f>
        <v>9.1</v>
      </c>
      <c r="D5">
        <f t="array" ref="D5">MIN(IF(cleaned_data!$I$2:$P$3799=' DS on Genres'!$A5,cleaned_data!$H$2:$H$3799))</f>
        <v>2.1</v>
      </c>
      <c r="E5" s="6">
        <f ca="1">AVERAGEIF(Table13[[genres1]:[genres8]],' DS on Genres'!$A5,Table13[imdb_score])</f>
        <v>6.2852721451440861</v>
      </c>
      <c r="F5">
        <f t="array" ref="F5">MEDIAN(IF(cleaned_data!$I$2:$P$3799=' DS on Genres'!$A5,cleaned_data!$H$2:$H$3799))</f>
        <v>6.3</v>
      </c>
      <c r="G5">
        <f t="array" ref="G5">MODE(IF(cleaned_data!$I$2:$P$3799=' DS on Genres'!$A5,cleaned_data!$H$2:$H$3799))</f>
        <v>6.6</v>
      </c>
      <c r="H5">
        <f t="shared" si="0"/>
        <v>7</v>
      </c>
      <c r="I5" s="6">
        <f t="array" ref="I5">_xlfn.VAR.P(IF(cleaned_data!$I$2:$P$3799=' DS on Genres'!$A5,cleaned_data!$H$2:$H$3799))</f>
        <v>1.0961544883701446</v>
      </c>
      <c r="J5" s="6">
        <f t="array" ref="J5">_xlfn.STDEV.P(IF(cleaned_data!$I$2:$P$3799=' DS on Genres'!$A5,cleaned_data!$H$2:$H$3799))</f>
        <v>1.0469739673793923</v>
      </c>
    </row>
    <row r="6" spans="1:10" x14ac:dyDescent="0.35">
      <c r="A6" t="s">
        <v>19711</v>
      </c>
      <c r="B6">
        <f>COUNTIF(cleaned_data!$I$2:$P$3799,' DS on Genres'!$A6)</f>
        <v>872</v>
      </c>
      <c r="C6">
        <f t="array" ref="C6">MAX(IF(cleaned_data!$I$2:$P$3799=' DS on Genres'!$A6,cleaned_data!$H$2:$H$3799))</f>
        <v>8.5</v>
      </c>
      <c r="D6">
        <f t="array" ref="D6">MIN(IF(cleaned_data!$I$2:$P$3799=' DS on Genres'!$A6,cleaned_data!$H$2:$H$3799))</f>
        <v>2.1</v>
      </c>
      <c r="E6" s="6">
        <f ca="1">AVERAGEIF(Table13[[genres1]:[genres8]],' DS on Genres'!$A6,Table13[imdb_score])</f>
        <v>6.1333333333333329</v>
      </c>
      <c r="F6">
        <f t="array" ref="F6">MEDIAN(IF(cleaned_data!$I$2:$P$3799=' DS on Genres'!$A6,cleaned_data!$H$2:$H$3799))</f>
        <v>6.5</v>
      </c>
      <c r="G6">
        <f t="array" ref="G6">MODE(IF(cleaned_data!$I$2:$P$3799=' DS on Genres'!$A6,cleaned_data!$H$2:$H$3799))</f>
        <v>6.5</v>
      </c>
      <c r="H6">
        <f t="shared" si="0"/>
        <v>6.4</v>
      </c>
      <c r="I6" s="6">
        <f t="array" ref="I6">_xlfn.VAR.P(IF(cleaned_data!$I$2:$P$3799=' DS on Genres'!$A6,cleaned_data!$H$2:$H$3799))</f>
        <v>0.95358564883002506</v>
      </c>
      <c r="J6" s="6">
        <f t="array" ref="J6">_xlfn.STDEV.P(IF(cleaned_data!$I$2:$P$3799=' DS on Genres'!$A6,cleaned_data!$H$2:$H$3799))</f>
        <v>0.97651710114571222</v>
      </c>
    </row>
    <row r="7" spans="1:10" x14ac:dyDescent="0.35">
      <c r="A7" t="s">
        <v>953</v>
      </c>
      <c r="B7">
        <f>COUNTIF(cleaned_data!$I$2:$P$3799,' DS on Genres'!$A7)</f>
        <v>766</v>
      </c>
      <c r="C7">
        <f t="array" ref="C7">MAX(IF(cleaned_data!$I$2:$P$3799=' DS on Genres'!$A7,cleaned_data!$H$2:$H$3799))</f>
        <v>8.9</v>
      </c>
      <c r="D7">
        <f t="array" ref="D7">MIN(IF(cleaned_data!$I$2:$P$3799=' DS on Genres'!$A7,cleaned_data!$H$2:$H$3799))</f>
        <v>2.2999999999999998</v>
      </c>
      <c r="E7" s="6">
        <f ca="1">AVERAGEIF(Table13[[genres1]:[genres8]],' DS on Genres'!$A7,Table13[imdb_score])</f>
        <v>6.561307901907357</v>
      </c>
      <c r="F7">
        <f t="array" ref="F7">MEDIAN(IF(cleaned_data!$I$2:$P$3799=' DS on Genres'!$A7,cleaned_data!$H$2:$H$3799))</f>
        <v>6.6</v>
      </c>
      <c r="G7">
        <f t="array" ref="G7">MODE(IF(cleaned_data!$I$2:$P$3799=' DS on Genres'!$A7,cleaned_data!$H$2:$H$3799))</f>
        <v>6.6</v>
      </c>
      <c r="H7">
        <f t="shared" si="0"/>
        <v>6.6000000000000005</v>
      </c>
      <c r="I7" s="6">
        <f t="array" ref="I7">_xlfn.VAR.P(IF(cleaned_data!$I$2:$P$3799=' DS on Genres'!$A7,cleaned_data!$H$2:$H$3799))</f>
        <v>1.2458957556462715</v>
      </c>
      <c r="J7" s="6">
        <f t="array" ref="J7">_xlfn.STDEV.P(IF(cleaned_data!$I$2:$P$3799=' DS on Genres'!$A7,cleaned_data!$H$2:$H$3799))</f>
        <v>1.1161970057504507</v>
      </c>
    </row>
    <row r="8" spans="1:10" x14ac:dyDescent="0.35">
      <c r="A8" t="s">
        <v>27949</v>
      </c>
      <c r="B8">
        <f>COUNTIF(cleaned_data!$I$2:$P$3799,' DS on Genres'!$A8)</f>
        <v>704</v>
      </c>
      <c r="C8">
        <f t="array" ref="C8">MAX(IF(cleaned_data!$I$2:$P$3799=' DS on Genres'!$A8,cleaned_data!$H$2:$H$3799))</f>
        <v>9.3000000000000007</v>
      </c>
      <c r="D8">
        <f t="array" ref="D8">MIN(IF(cleaned_data!$I$2:$P$3799=' DS on Genres'!$A8,cleaned_data!$H$2:$H$3799))</f>
        <v>2.4</v>
      </c>
      <c r="E8" s="6">
        <f ca="1">AVERAGEIF(Table13[[genres1]:[genres8]],' DS on Genres'!$A8,Table13[imdb_score])</f>
        <v>6.9232283464566926</v>
      </c>
      <c r="F8">
        <f t="array" ref="F8">MEDIAN(IF(cleaned_data!$I$2:$P$3799=' DS on Genres'!$A8,cleaned_data!$H$2:$H$3799))</f>
        <v>6.6</v>
      </c>
      <c r="G8">
        <f t="array" ref="G8">MODE(IF(cleaned_data!$I$2:$P$3799=' DS on Genres'!$A8,cleaned_data!$H$2:$H$3799))</f>
        <v>6.6</v>
      </c>
      <c r="H8">
        <f t="shared" si="0"/>
        <v>6.9</v>
      </c>
      <c r="I8" s="6">
        <f t="array" ref="I8">_xlfn.VAR.P(IF(cleaned_data!$I$2:$P$3799=' DS on Genres'!$A8,cleaned_data!$H$2:$H$3799))</f>
        <v>0.98182833080448273</v>
      </c>
      <c r="J8" s="6">
        <f t="array" ref="J8">_xlfn.STDEV.P(IF(cleaned_data!$I$2:$P$3799=' DS on Genres'!$A8,cleaned_data!$H$2:$H$3799))</f>
        <v>0.99087250986415132</v>
      </c>
    </row>
    <row r="9" spans="1:10" x14ac:dyDescent="0.35">
      <c r="A9" t="s">
        <v>1266</v>
      </c>
      <c r="B9">
        <f>COUNTIF(cleaned_data!$I$2:$P$3799,' DS on Genres'!$A9)</f>
        <v>496</v>
      </c>
      <c r="C9">
        <f t="array" ref="C9">MAX(IF(cleaned_data!$I$2:$P$3799=' DS on Genres'!$A9,cleaned_data!$H$2:$H$3799))</f>
        <v>8.9</v>
      </c>
      <c r="D9">
        <f t="array" ref="D9">MIN(IF(cleaned_data!$I$2:$P$3799=' DS on Genres'!$A9,cleaned_data!$H$2:$H$3799))</f>
        <v>2.2000000000000002</v>
      </c>
      <c r="E9" s="6">
        <f ca="1">AVERAGEIF(Table13[[genres1]:[genres8]],' DS on Genres'!$A9,Table13[imdb_score])</f>
        <v>6.2342857142857149</v>
      </c>
      <c r="F9">
        <f t="array" ref="F9">MEDIAN(IF(cleaned_data!$I$2:$P$3799=' DS on Genres'!$A9,cleaned_data!$H$2:$H$3799))</f>
        <v>6.4</v>
      </c>
      <c r="G9">
        <f t="array" ref="G9">MODE(IF(cleaned_data!$I$2:$P$3799=' DS on Genres'!$A9,cleaned_data!$H$2:$H$3799))</f>
        <v>6.7</v>
      </c>
      <c r="H9">
        <f t="shared" si="0"/>
        <v>6.7</v>
      </c>
      <c r="I9" s="6">
        <f t="array" ref="I9">_xlfn.VAR.P(IF(cleaned_data!$I$2:$P$3799=' DS on Genres'!$A9,cleaned_data!$H$2:$H$3799))</f>
        <v>1.2979225741415144</v>
      </c>
      <c r="J9" s="6">
        <f t="array" ref="J9">_xlfn.STDEV.P(IF(cleaned_data!$I$2:$P$3799=' DS on Genres'!$A9,cleaned_data!$H$2:$H$3799))</f>
        <v>1.1392640493500681</v>
      </c>
    </row>
    <row r="10" spans="1:10" x14ac:dyDescent="0.35">
      <c r="A10" t="s">
        <v>12332</v>
      </c>
      <c r="B10">
        <f>COUNTIF(cleaned_data!$I$2:$P$3799,' DS on Genres'!$A10)</f>
        <v>484</v>
      </c>
      <c r="C10">
        <f t="array" ref="C10">MAX(IF(cleaned_data!$I$2:$P$3799=' DS on Genres'!$A10,cleaned_data!$H$2:$H$3799))</f>
        <v>8.8000000000000007</v>
      </c>
      <c r="D10">
        <f t="array" ref="D10">MIN(IF(cleaned_data!$I$2:$P$3799=' DS on Genres'!$A10,cleaned_data!$H$2:$H$3799))</f>
        <v>1.9</v>
      </c>
      <c r="E10" s="6">
        <f ca="1">AVERAGEIF(Table13[[genres1]:[genres8]],' DS on Genres'!$A10,Table13[imdb_score])</f>
        <v>6.5874999999999995</v>
      </c>
      <c r="F10">
        <f t="array" ref="F10">MEDIAN(IF(cleaned_data!$I$2:$P$3799=' DS on Genres'!$A10,cleaned_data!$H$2:$H$3799))</f>
        <v>6.4</v>
      </c>
      <c r="G10">
        <f t="array" ref="G10">MODE(IF(cleaned_data!$I$2:$P$3799=' DS on Genres'!$A10,cleaned_data!$H$2:$H$3799))</f>
        <v>7</v>
      </c>
      <c r="H10">
        <f t="shared" si="0"/>
        <v>6.9</v>
      </c>
      <c r="I10" s="6">
        <f t="array" ref="I10">_xlfn.VAR.P(IF(cleaned_data!$I$2:$P$3799=' DS on Genres'!$A10,cleaned_data!$H$2:$H$3799))</f>
        <v>1.3595041322314527</v>
      </c>
      <c r="J10" s="6">
        <f t="array" ref="J10">_xlfn.STDEV.P(IF(cleaned_data!$I$2:$P$3799=' DS on Genres'!$A10,cleaned_data!$H$2:$H$3799))</f>
        <v>1.165977758034626</v>
      </c>
    </row>
    <row r="11" spans="1:10" x14ac:dyDescent="0.35">
      <c r="A11" t="s">
        <v>18089</v>
      </c>
      <c r="B11">
        <f>COUNTIF(cleaned_data!$I$2:$P$3799,' DS on Genres'!$A11)</f>
        <v>443</v>
      </c>
      <c r="C11">
        <f t="array" ref="C11">MAX(IF(cleaned_data!$I$2:$P$3799=' DS on Genres'!$A11,cleaned_data!$H$2:$H$3799))</f>
        <v>8.6</v>
      </c>
      <c r="D11">
        <f t="array" ref="D11">MIN(IF(cleaned_data!$I$2:$P$3799=' DS on Genres'!$A11,cleaned_data!$H$2:$H$3799))</f>
        <v>1.9</v>
      </c>
      <c r="E11" s="6">
        <f ca="1">AVERAGEIF(Table13[[genres1]:[genres8]],' DS on Genres'!$A11,Table13[imdb_score])</f>
        <v>6.5</v>
      </c>
      <c r="F11">
        <f t="array" ref="F11">MEDIAN(IF(cleaned_data!$I$2:$P$3799=' DS on Genres'!$A11,cleaned_data!$H$2:$H$3799))</f>
        <v>6.3</v>
      </c>
      <c r="G11">
        <f t="array" ref="G11">MODE(IF(cleaned_data!$I$2:$P$3799=' DS on Genres'!$A11,cleaned_data!$H$2:$H$3799))</f>
        <v>5.4</v>
      </c>
      <c r="H11">
        <f t="shared" si="0"/>
        <v>6.6999999999999993</v>
      </c>
      <c r="I11" s="6">
        <f t="array" ref="I11">_xlfn.VAR.P(IF(cleaned_data!$I$2:$P$3799=' DS on Genres'!$A11,cleaned_data!$H$2:$H$3799))</f>
        <v>1.3623311201584891</v>
      </c>
      <c r="J11" s="6">
        <f t="array" ref="J11">_xlfn.STDEV.P(IF(cleaned_data!$I$2:$P$3799=' DS on Genres'!$A11,cleaned_data!$H$2:$H$3799))</f>
        <v>1.1671894105750313</v>
      </c>
    </row>
    <row r="22" spans="1:1" x14ac:dyDescent="0.35">
      <c r="A22" t="s">
        <v>27987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9"/>
  <sheetViews>
    <sheetView topLeftCell="C1" workbookViewId="0">
      <selection activeCell="R10" sqref="R10"/>
    </sheetView>
  </sheetViews>
  <sheetFormatPr defaultRowHeight="14.5" x14ac:dyDescent="0.35"/>
  <cols>
    <col min="2" max="2" width="10.54296875" bestFit="1" customWidth="1"/>
    <col min="4" max="4" width="29.453125" bestFit="1" customWidth="1"/>
  </cols>
  <sheetData>
    <row r="1" spans="1:5" x14ac:dyDescent="0.35">
      <c r="A1" s="1" t="s">
        <v>3</v>
      </c>
      <c r="B1" s="1" t="s">
        <v>25</v>
      </c>
    </row>
    <row r="2" spans="1:5" x14ac:dyDescent="0.35">
      <c r="A2">
        <v>178</v>
      </c>
      <c r="B2">
        <v>7.9</v>
      </c>
    </row>
    <row r="3" spans="1:5" x14ac:dyDescent="0.35">
      <c r="A3">
        <v>169</v>
      </c>
      <c r="B3">
        <v>7.1</v>
      </c>
    </row>
    <row r="4" spans="1:5" x14ac:dyDescent="0.35">
      <c r="A4">
        <v>148</v>
      </c>
      <c r="B4">
        <v>6.8</v>
      </c>
    </row>
    <row r="5" spans="1:5" x14ac:dyDescent="0.35">
      <c r="A5">
        <v>164</v>
      </c>
      <c r="B5">
        <v>8.5</v>
      </c>
      <c r="D5" s="9" t="s">
        <v>27965</v>
      </c>
      <c r="E5">
        <f>MAX(A2:A3799)</f>
        <v>330</v>
      </c>
    </row>
    <row r="6" spans="1:5" x14ac:dyDescent="0.35">
      <c r="A6">
        <v>132</v>
      </c>
      <c r="B6">
        <v>6.6</v>
      </c>
      <c r="D6" s="9" t="s">
        <v>27966</v>
      </c>
      <c r="E6">
        <f>MIN(A2:A3799)</f>
        <v>34</v>
      </c>
    </row>
    <row r="7" spans="1:5" x14ac:dyDescent="0.35">
      <c r="A7">
        <v>156</v>
      </c>
      <c r="B7">
        <v>6.2</v>
      </c>
      <c r="D7" s="9" t="s">
        <v>27967</v>
      </c>
      <c r="E7" s="6">
        <f>AVERAGE(A2:A3799)</f>
        <v>109.83254344391786</v>
      </c>
    </row>
    <row r="8" spans="1:5" x14ac:dyDescent="0.35">
      <c r="A8">
        <v>100</v>
      </c>
      <c r="B8">
        <v>7.8</v>
      </c>
      <c r="D8" s="9" t="s">
        <v>27968</v>
      </c>
      <c r="E8">
        <f>MEDIAN(A2:A3799)</f>
        <v>105</v>
      </c>
    </row>
    <row r="9" spans="1:5" x14ac:dyDescent="0.35">
      <c r="A9">
        <v>141</v>
      </c>
      <c r="B9">
        <v>7.5</v>
      </c>
      <c r="D9" s="9" t="s">
        <v>27969</v>
      </c>
      <c r="E9">
        <f>MEDIAN(A2:A3799)</f>
        <v>105</v>
      </c>
    </row>
    <row r="10" spans="1:5" x14ac:dyDescent="0.35">
      <c r="A10">
        <v>153</v>
      </c>
      <c r="B10">
        <v>7.5</v>
      </c>
      <c r="D10" s="9" t="s">
        <v>27970</v>
      </c>
      <c r="E10">
        <f>E5-E6</f>
        <v>296</v>
      </c>
    </row>
    <row r="11" spans="1:5" x14ac:dyDescent="0.35">
      <c r="A11">
        <v>183</v>
      </c>
      <c r="B11">
        <v>6.9</v>
      </c>
      <c r="D11" s="9" t="s">
        <v>27971</v>
      </c>
      <c r="E11" s="6">
        <f>_xlfn.VAR.P(A2:A3799)</f>
        <v>518.36058389424215</v>
      </c>
    </row>
    <row r="12" spans="1:5" x14ac:dyDescent="0.35">
      <c r="A12">
        <v>169</v>
      </c>
      <c r="B12">
        <v>6.1</v>
      </c>
      <c r="D12" s="9" t="s">
        <v>27972</v>
      </c>
      <c r="E12" s="6">
        <f>_xlfn.STDEV.P(A2:A3799)</f>
        <v>22.767533548767247</v>
      </c>
    </row>
    <row r="13" spans="1:5" x14ac:dyDescent="0.35">
      <c r="A13">
        <v>106</v>
      </c>
      <c r="B13">
        <v>6.7</v>
      </c>
    </row>
    <row r="14" spans="1:5" x14ac:dyDescent="0.35">
      <c r="A14">
        <v>151</v>
      </c>
      <c r="B14">
        <v>7.3</v>
      </c>
    </row>
    <row r="15" spans="1:5" x14ac:dyDescent="0.35">
      <c r="A15">
        <v>150</v>
      </c>
      <c r="B15">
        <v>6.5</v>
      </c>
    </row>
    <row r="16" spans="1:5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7.2</v>
      </c>
    </row>
    <row r="57" spans="1:2" x14ac:dyDescent="0.35">
      <c r="A57">
        <v>122</v>
      </c>
      <c r="B57">
        <v>7.5</v>
      </c>
    </row>
    <row r="58" spans="1:2" x14ac:dyDescent="0.35">
      <c r="A58">
        <v>98</v>
      </c>
      <c r="B58">
        <v>8.4</v>
      </c>
    </row>
    <row r="59" spans="1:2" x14ac:dyDescent="0.35">
      <c r="A59">
        <v>91</v>
      </c>
      <c r="B59">
        <v>6.2</v>
      </c>
    </row>
    <row r="60" spans="1:2" x14ac:dyDescent="0.35">
      <c r="A60">
        <v>158</v>
      </c>
      <c r="B60">
        <v>5.8</v>
      </c>
    </row>
    <row r="61" spans="1:2" x14ac:dyDescent="0.35">
      <c r="A61">
        <v>96</v>
      </c>
      <c r="B61">
        <v>6.8</v>
      </c>
    </row>
    <row r="62" spans="1:2" x14ac:dyDescent="0.35">
      <c r="A62">
        <v>127</v>
      </c>
      <c r="B62">
        <v>5.4</v>
      </c>
    </row>
    <row r="63" spans="1:2" x14ac:dyDescent="0.35">
      <c r="A63">
        <v>110</v>
      </c>
      <c r="B63">
        <v>6.6</v>
      </c>
    </row>
    <row r="64" spans="1:2" x14ac:dyDescent="0.35">
      <c r="A64">
        <v>150</v>
      </c>
      <c r="B64">
        <v>6.9</v>
      </c>
    </row>
    <row r="65" spans="1:2" x14ac:dyDescent="0.35">
      <c r="A65">
        <v>144</v>
      </c>
      <c r="B65">
        <v>7.3</v>
      </c>
    </row>
    <row r="66" spans="1:2" x14ac:dyDescent="0.35">
      <c r="A66">
        <v>152</v>
      </c>
      <c r="B66">
        <v>9</v>
      </c>
    </row>
    <row r="67" spans="1:2" x14ac:dyDescent="0.35">
      <c r="A67">
        <v>96</v>
      </c>
      <c r="B67">
        <v>8.3000000000000007</v>
      </c>
    </row>
    <row r="68" spans="1:2" x14ac:dyDescent="0.35">
      <c r="A68">
        <v>94</v>
      </c>
      <c r="B68">
        <v>6.5</v>
      </c>
    </row>
    <row r="69" spans="1:2" x14ac:dyDescent="0.35">
      <c r="A69">
        <v>126</v>
      </c>
      <c r="B69">
        <v>7.9</v>
      </c>
    </row>
    <row r="70" spans="1:2" x14ac:dyDescent="0.35">
      <c r="A70">
        <v>126</v>
      </c>
      <c r="B70">
        <v>7.5</v>
      </c>
    </row>
    <row r="71" spans="1:2" x14ac:dyDescent="0.35">
      <c r="A71">
        <v>106</v>
      </c>
      <c r="B71">
        <v>4.8</v>
      </c>
    </row>
    <row r="72" spans="1:2" x14ac:dyDescent="0.35">
      <c r="A72">
        <v>112</v>
      </c>
      <c r="B72">
        <v>5.2</v>
      </c>
    </row>
    <row r="73" spans="1:2" x14ac:dyDescent="0.35">
      <c r="A73">
        <v>123</v>
      </c>
      <c r="B73">
        <v>6.9</v>
      </c>
    </row>
    <row r="74" spans="1:2" x14ac:dyDescent="0.35">
      <c r="A74">
        <v>96</v>
      </c>
      <c r="B74">
        <v>5.4</v>
      </c>
    </row>
    <row r="75" spans="1:2" x14ac:dyDescent="0.35">
      <c r="A75">
        <v>113</v>
      </c>
      <c r="B75">
        <v>7.9</v>
      </c>
    </row>
    <row r="76" spans="1:2" x14ac:dyDescent="0.35">
      <c r="A76">
        <v>176</v>
      </c>
      <c r="B76">
        <v>6.1</v>
      </c>
    </row>
    <row r="77" spans="1:2" x14ac:dyDescent="0.35">
      <c r="A77">
        <v>118</v>
      </c>
      <c r="B77">
        <v>5.8</v>
      </c>
    </row>
    <row r="78" spans="1:2" x14ac:dyDescent="0.35">
      <c r="A78">
        <v>95</v>
      </c>
      <c r="B78">
        <v>8.3000000000000007</v>
      </c>
    </row>
    <row r="79" spans="1:2" x14ac:dyDescent="0.35">
      <c r="A79">
        <v>106</v>
      </c>
      <c r="B79">
        <v>7.8</v>
      </c>
    </row>
    <row r="80" spans="1:2" x14ac:dyDescent="0.35">
      <c r="A80">
        <v>124</v>
      </c>
      <c r="B80">
        <v>7</v>
      </c>
    </row>
    <row r="81" spans="1:2" x14ac:dyDescent="0.35">
      <c r="A81">
        <v>132</v>
      </c>
      <c r="B81">
        <v>6.1</v>
      </c>
    </row>
    <row r="82" spans="1:2" x14ac:dyDescent="0.35">
      <c r="A82">
        <v>97</v>
      </c>
      <c r="B82">
        <v>7</v>
      </c>
    </row>
    <row r="83" spans="1:2" x14ac:dyDescent="0.35">
      <c r="A83">
        <v>130</v>
      </c>
      <c r="B83">
        <v>7.6</v>
      </c>
    </row>
    <row r="84" spans="1:2" x14ac:dyDescent="0.35">
      <c r="A84">
        <v>128</v>
      </c>
      <c r="B84">
        <v>6.3</v>
      </c>
    </row>
    <row r="85" spans="1:2" x14ac:dyDescent="0.35">
      <c r="A85">
        <v>136</v>
      </c>
      <c r="B85">
        <v>7.8</v>
      </c>
    </row>
    <row r="86" spans="1:2" x14ac:dyDescent="0.35">
      <c r="A86">
        <v>93</v>
      </c>
      <c r="B86">
        <v>6.4</v>
      </c>
    </row>
    <row r="87" spans="1:2" x14ac:dyDescent="0.35">
      <c r="A87">
        <v>130</v>
      </c>
      <c r="B87">
        <v>6.5</v>
      </c>
    </row>
    <row r="88" spans="1:2" x14ac:dyDescent="0.35">
      <c r="A88">
        <v>102</v>
      </c>
      <c r="B88">
        <v>7.9</v>
      </c>
    </row>
    <row r="89" spans="1:2" x14ac:dyDescent="0.35">
      <c r="A89">
        <v>101</v>
      </c>
      <c r="B89">
        <v>7.8</v>
      </c>
    </row>
    <row r="90" spans="1:2" x14ac:dyDescent="0.35">
      <c r="A90">
        <v>100</v>
      </c>
      <c r="B90">
        <v>6.6</v>
      </c>
    </row>
    <row r="91" spans="1:2" x14ac:dyDescent="0.35">
      <c r="A91">
        <v>120</v>
      </c>
      <c r="B91">
        <v>5.5</v>
      </c>
    </row>
    <row r="92" spans="1:2" x14ac:dyDescent="0.35">
      <c r="A92">
        <v>98</v>
      </c>
      <c r="B92">
        <v>8.1999999999999993</v>
      </c>
    </row>
    <row r="93" spans="1:2" x14ac:dyDescent="0.35">
      <c r="A93">
        <v>109</v>
      </c>
      <c r="B93">
        <v>6.4</v>
      </c>
    </row>
    <row r="94" spans="1:2" x14ac:dyDescent="0.35">
      <c r="A94">
        <v>121</v>
      </c>
      <c r="B94">
        <v>8.1</v>
      </c>
    </row>
    <row r="95" spans="1:2" x14ac:dyDescent="0.35">
      <c r="A95">
        <v>169</v>
      </c>
      <c r="B95">
        <v>8.6</v>
      </c>
    </row>
    <row r="96" spans="1:2" x14ac:dyDescent="0.35">
      <c r="A96">
        <v>148</v>
      </c>
      <c r="B96">
        <v>8.8000000000000007</v>
      </c>
    </row>
    <row r="97" spans="1:2" x14ac:dyDescent="0.35">
      <c r="A97">
        <v>182</v>
      </c>
      <c r="B97">
        <v>7.9</v>
      </c>
    </row>
    <row r="98" spans="1:2" x14ac:dyDescent="0.35">
      <c r="A98">
        <v>106</v>
      </c>
      <c r="B98">
        <v>6.7</v>
      </c>
    </row>
    <row r="99" spans="1:2" x14ac:dyDescent="0.35">
      <c r="A99">
        <v>166</v>
      </c>
      <c r="B99">
        <v>7.8</v>
      </c>
    </row>
    <row r="100" spans="1:2" x14ac:dyDescent="0.35">
      <c r="A100">
        <v>132</v>
      </c>
      <c r="B100">
        <v>7.8</v>
      </c>
    </row>
    <row r="101" spans="1:2" x14ac:dyDescent="0.35">
      <c r="A101">
        <v>137</v>
      </c>
      <c r="B101">
        <v>6.6</v>
      </c>
    </row>
    <row r="102" spans="1:2" x14ac:dyDescent="0.35">
      <c r="A102">
        <v>109</v>
      </c>
      <c r="B102">
        <v>6.1</v>
      </c>
    </row>
    <row r="103" spans="1:2" x14ac:dyDescent="0.35">
      <c r="A103">
        <v>98</v>
      </c>
      <c r="B103">
        <v>5.6</v>
      </c>
    </row>
    <row r="104" spans="1:2" x14ac:dyDescent="0.35">
      <c r="A104">
        <v>113</v>
      </c>
      <c r="B104">
        <v>6.4</v>
      </c>
    </row>
    <row r="105" spans="1:2" x14ac:dyDescent="0.35">
      <c r="A105">
        <v>93</v>
      </c>
      <c r="B105">
        <v>6.1</v>
      </c>
    </row>
    <row r="106" spans="1:2" x14ac:dyDescent="0.35">
      <c r="A106">
        <v>123</v>
      </c>
      <c r="B106">
        <v>7.3</v>
      </c>
    </row>
    <row r="107" spans="1:2" x14ac:dyDescent="0.35">
      <c r="A107">
        <v>126</v>
      </c>
      <c r="B107">
        <v>6.6</v>
      </c>
    </row>
    <row r="108" spans="1:2" x14ac:dyDescent="0.35">
      <c r="A108">
        <v>113</v>
      </c>
      <c r="B108">
        <v>6.3</v>
      </c>
    </row>
    <row r="109" spans="1:2" x14ac:dyDescent="0.35">
      <c r="A109">
        <v>184</v>
      </c>
      <c r="B109">
        <v>6.1</v>
      </c>
    </row>
    <row r="110" spans="1:2" x14ac:dyDescent="0.35">
      <c r="A110">
        <v>144</v>
      </c>
      <c r="B110">
        <v>7.1</v>
      </c>
    </row>
    <row r="111" spans="1:2" x14ac:dyDescent="0.35">
      <c r="A111">
        <v>206</v>
      </c>
      <c r="B111">
        <v>5.5</v>
      </c>
    </row>
    <row r="112" spans="1:2" x14ac:dyDescent="0.35">
      <c r="A112">
        <v>138</v>
      </c>
      <c r="B112">
        <v>7.5</v>
      </c>
    </row>
    <row r="113" spans="1:2" x14ac:dyDescent="0.35">
      <c r="A113">
        <v>157</v>
      </c>
      <c r="B113">
        <v>7.6</v>
      </c>
    </row>
    <row r="114" spans="1:2" x14ac:dyDescent="0.35">
      <c r="A114">
        <v>102</v>
      </c>
      <c r="B114">
        <v>6.4</v>
      </c>
    </row>
    <row r="115" spans="1:2" x14ac:dyDescent="0.35">
      <c r="A115">
        <v>104</v>
      </c>
      <c r="B115">
        <v>7.2</v>
      </c>
    </row>
    <row r="116" spans="1:2" x14ac:dyDescent="0.35">
      <c r="A116">
        <v>115</v>
      </c>
      <c r="B116">
        <v>6.7</v>
      </c>
    </row>
    <row r="117" spans="1:2" x14ac:dyDescent="0.35">
      <c r="A117">
        <v>111</v>
      </c>
      <c r="B117">
        <v>8</v>
      </c>
    </row>
    <row r="118" spans="1:2" x14ac:dyDescent="0.35">
      <c r="A118">
        <v>128</v>
      </c>
      <c r="B118">
        <v>8.3000000000000007</v>
      </c>
    </row>
    <row r="119" spans="1:2" x14ac:dyDescent="0.35">
      <c r="A119">
        <v>89</v>
      </c>
      <c r="B119">
        <v>6.7</v>
      </c>
    </row>
    <row r="120" spans="1:2" x14ac:dyDescent="0.35">
      <c r="A120">
        <v>105</v>
      </c>
      <c r="B120">
        <v>5.9</v>
      </c>
    </row>
    <row r="121" spans="1:2" x14ac:dyDescent="0.35">
      <c r="A121">
        <v>119</v>
      </c>
      <c r="B121">
        <v>6.7</v>
      </c>
    </row>
    <row r="122" spans="1:2" x14ac:dyDescent="0.35">
      <c r="A122">
        <v>129</v>
      </c>
      <c r="B122">
        <v>6.7</v>
      </c>
    </row>
    <row r="123" spans="1:2" x14ac:dyDescent="0.35">
      <c r="A123">
        <v>102</v>
      </c>
      <c r="B123">
        <v>7.6</v>
      </c>
    </row>
    <row r="124" spans="1:2" x14ac:dyDescent="0.35">
      <c r="A124">
        <v>138</v>
      </c>
      <c r="B124">
        <v>7.2</v>
      </c>
    </row>
    <row r="125" spans="1:2" x14ac:dyDescent="0.35">
      <c r="A125">
        <v>112</v>
      </c>
      <c r="B125">
        <v>7.1</v>
      </c>
    </row>
    <row r="126" spans="1:2" x14ac:dyDescent="0.35">
      <c r="A126">
        <v>120</v>
      </c>
      <c r="B126">
        <v>8.1</v>
      </c>
    </row>
    <row r="127" spans="1:2" x14ac:dyDescent="0.35">
      <c r="A127">
        <v>146</v>
      </c>
      <c r="B127">
        <v>6.7</v>
      </c>
    </row>
    <row r="128" spans="1:2" x14ac:dyDescent="0.35">
      <c r="A128">
        <v>115</v>
      </c>
      <c r="B128">
        <v>7</v>
      </c>
    </row>
    <row r="129" spans="1:2" x14ac:dyDescent="0.35">
      <c r="A129">
        <v>96</v>
      </c>
      <c r="B129">
        <v>6.9</v>
      </c>
    </row>
    <row r="130" spans="1:2" x14ac:dyDescent="0.35">
      <c r="A130">
        <v>88</v>
      </c>
      <c r="B130">
        <v>5.0999999999999996</v>
      </c>
    </row>
    <row r="131" spans="1:2" x14ac:dyDescent="0.35">
      <c r="A131">
        <v>99</v>
      </c>
      <c r="B131">
        <v>5.8</v>
      </c>
    </row>
    <row r="132" spans="1:2" x14ac:dyDescent="0.35">
      <c r="A132">
        <v>113</v>
      </c>
      <c r="B132">
        <v>6.2</v>
      </c>
    </row>
    <row r="133" spans="1:2" x14ac:dyDescent="0.35">
      <c r="A133">
        <v>131</v>
      </c>
      <c r="B133">
        <v>7.4</v>
      </c>
    </row>
    <row r="134" spans="1:2" x14ac:dyDescent="0.35">
      <c r="A134">
        <v>119</v>
      </c>
      <c r="B134">
        <v>5.8</v>
      </c>
    </row>
    <row r="135" spans="1:2" x14ac:dyDescent="0.35">
      <c r="A135">
        <v>91</v>
      </c>
      <c r="B135">
        <v>6.2</v>
      </c>
    </row>
    <row r="136" spans="1:2" x14ac:dyDescent="0.35">
      <c r="A136">
        <v>90</v>
      </c>
      <c r="B136">
        <v>7.3</v>
      </c>
    </row>
    <row r="137" spans="1:2" x14ac:dyDescent="0.35">
      <c r="A137">
        <v>103</v>
      </c>
      <c r="B137">
        <v>4.2</v>
      </c>
    </row>
    <row r="138" spans="1:2" x14ac:dyDescent="0.35">
      <c r="A138">
        <v>124</v>
      </c>
      <c r="B138">
        <v>6.9</v>
      </c>
    </row>
    <row r="139" spans="1:2" x14ac:dyDescent="0.35">
      <c r="A139">
        <v>131</v>
      </c>
      <c r="B139">
        <v>6.4</v>
      </c>
    </row>
    <row r="140" spans="1:2" x14ac:dyDescent="0.35">
      <c r="A140">
        <v>88</v>
      </c>
      <c r="B140">
        <v>5.4</v>
      </c>
    </row>
    <row r="141" spans="1:2" x14ac:dyDescent="0.35">
      <c r="A141">
        <v>85</v>
      </c>
      <c r="B141">
        <v>6.7</v>
      </c>
    </row>
    <row r="142" spans="1:2" x14ac:dyDescent="0.35">
      <c r="A142">
        <v>111</v>
      </c>
      <c r="B142">
        <v>5.8</v>
      </c>
    </row>
    <row r="143" spans="1:2" x14ac:dyDescent="0.35">
      <c r="A143">
        <v>92</v>
      </c>
      <c r="B143">
        <v>6.9</v>
      </c>
    </row>
    <row r="144" spans="1:2" x14ac:dyDescent="0.35">
      <c r="A144">
        <v>196</v>
      </c>
      <c r="B144">
        <v>7.2</v>
      </c>
    </row>
    <row r="145" spans="1:2" x14ac:dyDescent="0.35">
      <c r="A145">
        <v>93</v>
      </c>
      <c r="B145">
        <v>6.9</v>
      </c>
    </row>
    <row r="146" spans="1:2" x14ac:dyDescent="0.35">
      <c r="A146">
        <v>133</v>
      </c>
      <c r="B146">
        <v>6.1</v>
      </c>
    </row>
    <row r="147" spans="1:2" x14ac:dyDescent="0.35">
      <c r="A147">
        <v>116</v>
      </c>
      <c r="B147">
        <v>5.5</v>
      </c>
    </row>
    <row r="148" spans="1:2" x14ac:dyDescent="0.35">
      <c r="A148">
        <v>153</v>
      </c>
      <c r="B148">
        <v>6.6</v>
      </c>
    </row>
    <row r="149" spans="1:2" x14ac:dyDescent="0.35">
      <c r="A149">
        <v>88</v>
      </c>
      <c r="B149">
        <v>6.1</v>
      </c>
    </row>
    <row r="150" spans="1:2" x14ac:dyDescent="0.35">
      <c r="A150">
        <v>115</v>
      </c>
      <c r="B150">
        <v>6.3</v>
      </c>
    </row>
    <row r="151" spans="1:2" x14ac:dyDescent="0.35">
      <c r="A151">
        <v>95</v>
      </c>
      <c r="B151">
        <v>7.2</v>
      </c>
    </row>
    <row r="152" spans="1:2" x14ac:dyDescent="0.35">
      <c r="A152">
        <v>133</v>
      </c>
      <c r="B152">
        <v>7.4</v>
      </c>
    </row>
    <row r="153" spans="1:2" x14ac:dyDescent="0.35">
      <c r="A153">
        <v>97</v>
      </c>
      <c r="B153">
        <v>7.3</v>
      </c>
    </row>
    <row r="154" spans="1:2" x14ac:dyDescent="0.35">
      <c r="A154">
        <v>90</v>
      </c>
      <c r="B154">
        <v>6.1</v>
      </c>
    </row>
    <row r="155" spans="1:2" x14ac:dyDescent="0.35">
      <c r="A155">
        <v>154</v>
      </c>
      <c r="B155">
        <v>7.7</v>
      </c>
    </row>
    <row r="156" spans="1:2" x14ac:dyDescent="0.35">
      <c r="A156">
        <v>150</v>
      </c>
      <c r="B156">
        <v>6.1</v>
      </c>
    </row>
    <row r="157" spans="1:2" x14ac:dyDescent="0.35">
      <c r="A157">
        <v>127</v>
      </c>
      <c r="B157">
        <v>8</v>
      </c>
    </row>
    <row r="158" spans="1:2" x14ac:dyDescent="0.35">
      <c r="A158">
        <v>121</v>
      </c>
      <c r="B158">
        <v>7.3</v>
      </c>
    </row>
    <row r="159" spans="1:2" x14ac:dyDescent="0.35">
      <c r="A159">
        <v>102</v>
      </c>
      <c r="B159">
        <v>7.9</v>
      </c>
    </row>
    <row r="160" spans="1:2" x14ac:dyDescent="0.35">
      <c r="A160">
        <v>126</v>
      </c>
      <c r="B160">
        <v>5.5</v>
      </c>
    </row>
    <row r="161" spans="1:2" x14ac:dyDescent="0.35">
      <c r="A161">
        <v>121</v>
      </c>
      <c r="B161">
        <v>5</v>
      </c>
    </row>
    <row r="162" spans="1:2" x14ac:dyDescent="0.35">
      <c r="A162">
        <v>215</v>
      </c>
      <c r="B162">
        <v>7.7</v>
      </c>
    </row>
    <row r="163" spans="1:2" x14ac:dyDescent="0.35">
      <c r="A163">
        <v>127</v>
      </c>
      <c r="B163">
        <v>6.6</v>
      </c>
    </row>
    <row r="164" spans="1:2" x14ac:dyDescent="0.35">
      <c r="A164">
        <v>138</v>
      </c>
      <c r="B164">
        <v>5.7</v>
      </c>
    </row>
    <row r="165" spans="1:2" x14ac:dyDescent="0.35">
      <c r="A165">
        <v>122</v>
      </c>
      <c r="B165">
        <v>5.8</v>
      </c>
    </row>
    <row r="166" spans="1:2" x14ac:dyDescent="0.35">
      <c r="A166">
        <v>124</v>
      </c>
      <c r="B166">
        <v>6</v>
      </c>
    </row>
    <row r="167" spans="1:2" x14ac:dyDescent="0.35">
      <c r="A167">
        <v>106</v>
      </c>
      <c r="B167">
        <v>6.4</v>
      </c>
    </row>
    <row r="168" spans="1:2" x14ac:dyDescent="0.35">
      <c r="A168">
        <v>124</v>
      </c>
      <c r="B168">
        <v>6.9</v>
      </c>
    </row>
    <row r="169" spans="1:2" x14ac:dyDescent="0.35">
      <c r="A169">
        <v>128</v>
      </c>
      <c r="B169">
        <v>6.4</v>
      </c>
    </row>
    <row r="170" spans="1:2" x14ac:dyDescent="0.35">
      <c r="A170">
        <v>138</v>
      </c>
      <c r="B170">
        <v>7.4</v>
      </c>
    </row>
    <row r="171" spans="1:2" x14ac:dyDescent="0.35">
      <c r="A171">
        <v>115</v>
      </c>
      <c r="B171">
        <v>5.5</v>
      </c>
    </row>
    <row r="172" spans="1:2" x14ac:dyDescent="0.35">
      <c r="A172">
        <v>100</v>
      </c>
      <c r="B172">
        <v>5.9</v>
      </c>
    </row>
    <row r="173" spans="1:2" x14ac:dyDescent="0.35">
      <c r="A173">
        <v>135</v>
      </c>
      <c r="B173">
        <v>6.8</v>
      </c>
    </row>
    <row r="174" spans="1:2" x14ac:dyDescent="0.35">
      <c r="A174">
        <v>117</v>
      </c>
      <c r="B174">
        <v>6.8</v>
      </c>
    </row>
    <row r="175" spans="1:2" x14ac:dyDescent="0.35">
      <c r="A175">
        <v>156</v>
      </c>
      <c r="B175">
        <v>8.1</v>
      </c>
    </row>
    <row r="176" spans="1:2" x14ac:dyDescent="0.35">
      <c r="A176">
        <v>96</v>
      </c>
      <c r="B176">
        <v>6.5</v>
      </c>
    </row>
    <row r="177" spans="1:2" x14ac:dyDescent="0.35">
      <c r="A177">
        <v>107</v>
      </c>
      <c r="B177">
        <v>7.2</v>
      </c>
    </row>
    <row r="178" spans="1:2" x14ac:dyDescent="0.35">
      <c r="A178">
        <v>92</v>
      </c>
      <c r="B178">
        <v>6.7</v>
      </c>
    </row>
    <row r="179" spans="1:2" x14ac:dyDescent="0.35">
      <c r="A179">
        <v>115</v>
      </c>
      <c r="B179">
        <v>8.1</v>
      </c>
    </row>
    <row r="180" spans="1:2" x14ac:dyDescent="0.35">
      <c r="A180">
        <v>92</v>
      </c>
      <c r="B180">
        <v>7.6</v>
      </c>
    </row>
    <row r="181" spans="1:2" x14ac:dyDescent="0.35">
      <c r="A181">
        <v>117</v>
      </c>
      <c r="B181">
        <v>7.4</v>
      </c>
    </row>
    <row r="182" spans="1:2" x14ac:dyDescent="0.35">
      <c r="A182">
        <v>146</v>
      </c>
      <c r="B182">
        <v>7.6</v>
      </c>
    </row>
    <row r="183" spans="1:2" x14ac:dyDescent="0.35">
      <c r="A183">
        <v>94</v>
      </c>
      <c r="B183">
        <v>6.7</v>
      </c>
    </row>
    <row r="184" spans="1:2" x14ac:dyDescent="0.35">
      <c r="A184">
        <v>116</v>
      </c>
      <c r="B184">
        <v>6.5</v>
      </c>
    </row>
    <row r="185" spans="1:2" x14ac:dyDescent="0.35">
      <c r="A185">
        <v>147</v>
      </c>
      <c r="B185">
        <v>6.6</v>
      </c>
    </row>
    <row r="186" spans="1:2" x14ac:dyDescent="0.35">
      <c r="A186">
        <v>90</v>
      </c>
      <c r="B186">
        <v>6.7</v>
      </c>
    </row>
    <row r="187" spans="1:2" x14ac:dyDescent="0.35">
      <c r="A187">
        <v>101</v>
      </c>
      <c r="B187">
        <v>6.4</v>
      </c>
    </row>
    <row r="188" spans="1:2" x14ac:dyDescent="0.35">
      <c r="A188">
        <v>138</v>
      </c>
      <c r="B188">
        <v>5.8</v>
      </c>
    </row>
    <row r="189" spans="1:2" x14ac:dyDescent="0.35">
      <c r="A189">
        <v>107</v>
      </c>
      <c r="B189">
        <v>7.4</v>
      </c>
    </row>
    <row r="190" spans="1:2" x14ac:dyDescent="0.35">
      <c r="A190">
        <v>142</v>
      </c>
      <c r="B190">
        <v>7.8</v>
      </c>
    </row>
    <row r="191" spans="1:2" x14ac:dyDescent="0.35">
      <c r="A191">
        <v>165</v>
      </c>
      <c r="B191">
        <v>6.6</v>
      </c>
    </row>
    <row r="192" spans="1:2" x14ac:dyDescent="0.35">
      <c r="A192">
        <v>100</v>
      </c>
      <c r="B192">
        <v>4.9000000000000004</v>
      </c>
    </row>
    <row r="193" spans="1:2" x14ac:dyDescent="0.35">
      <c r="A193">
        <v>82</v>
      </c>
      <c r="B193">
        <v>6.5</v>
      </c>
    </row>
    <row r="194" spans="1:2" x14ac:dyDescent="0.35">
      <c r="A194">
        <v>98</v>
      </c>
      <c r="B194">
        <v>6.2</v>
      </c>
    </row>
    <row r="195" spans="1:2" x14ac:dyDescent="0.35">
      <c r="A195">
        <v>95</v>
      </c>
      <c r="B195">
        <v>7.3</v>
      </c>
    </row>
    <row r="196" spans="1:2" x14ac:dyDescent="0.35">
      <c r="A196">
        <v>159</v>
      </c>
      <c r="B196">
        <v>7.5</v>
      </c>
    </row>
    <row r="197" spans="1:2" x14ac:dyDescent="0.35">
      <c r="A197">
        <v>96</v>
      </c>
      <c r="B197">
        <v>5.6</v>
      </c>
    </row>
    <row r="198" spans="1:2" x14ac:dyDescent="0.35">
      <c r="A198">
        <v>143</v>
      </c>
      <c r="B198">
        <v>8.1</v>
      </c>
    </row>
    <row r="199" spans="1:2" x14ac:dyDescent="0.35">
      <c r="A199">
        <v>123</v>
      </c>
      <c r="B199">
        <v>6.7</v>
      </c>
    </row>
    <row r="200" spans="1:2" x14ac:dyDescent="0.35">
      <c r="A200">
        <v>174</v>
      </c>
      <c r="B200">
        <v>6.6</v>
      </c>
    </row>
    <row r="201" spans="1:2" x14ac:dyDescent="0.35">
      <c r="A201">
        <v>101</v>
      </c>
      <c r="B201">
        <v>6.4</v>
      </c>
    </row>
    <row r="202" spans="1:2" x14ac:dyDescent="0.35">
      <c r="A202">
        <v>134</v>
      </c>
      <c r="B202">
        <v>7.5</v>
      </c>
    </row>
    <row r="203" spans="1:2" x14ac:dyDescent="0.35">
      <c r="A203">
        <v>132</v>
      </c>
      <c r="B203">
        <v>7.3</v>
      </c>
    </row>
    <row r="204" spans="1:2" x14ac:dyDescent="0.35">
      <c r="A204">
        <v>129</v>
      </c>
      <c r="B204">
        <v>7.5</v>
      </c>
    </row>
    <row r="205" spans="1:2" x14ac:dyDescent="0.35">
      <c r="A205">
        <v>106</v>
      </c>
      <c r="B205">
        <v>5.8</v>
      </c>
    </row>
    <row r="206" spans="1:2" x14ac:dyDescent="0.35">
      <c r="A206">
        <v>113</v>
      </c>
      <c r="B206">
        <v>7.5</v>
      </c>
    </row>
    <row r="207" spans="1:2" x14ac:dyDescent="0.35">
      <c r="A207">
        <v>102</v>
      </c>
      <c r="B207">
        <v>6.6</v>
      </c>
    </row>
    <row r="208" spans="1:2" x14ac:dyDescent="0.35">
      <c r="A208">
        <v>135</v>
      </c>
      <c r="B208">
        <v>6.7</v>
      </c>
    </row>
    <row r="209" spans="1:2" x14ac:dyDescent="0.35">
      <c r="A209">
        <v>125</v>
      </c>
      <c r="B209">
        <v>3.7</v>
      </c>
    </row>
    <row r="210" spans="1:2" x14ac:dyDescent="0.35">
      <c r="A210">
        <v>110</v>
      </c>
      <c r="B210">
        <v>6</v>
      </c>
    </row>
    <row r="211" spans="1:2" x14ac:dyDescent="0.35">
      <c r="A211">
        <v>124</v>
      </c>
      <c r="B211">
        <v>6.4</v>
      </c>
    </row>
    <row r="212" spans="1:2" x14ac:dyDescent="0.35">
      <c r="A212">
        <v>123</v>
      </c>
      <c r="B212">
        <v>6.1</v>
      </c>
    </row>
    <row r="213" spans="1:2" x14ac:dyDescent="0.35">
      <c r="A213">
        <v>130</v>
      </c>
      <c r="B213">
        <v>6.4</v>
      </c>
    </row>
    <row r="214" spans="1:2" x14ac:dyDescent="0.35">
      <c r="A214">
        <v>92</v>
      </c>
      <c r="B214">
        <v>5.6</v>
      </c>
    </row>
    <row r="215" spans="1:2" x14ac:dyDescent="0.35">
      <c r="A215">
        <v>127</v>
      </c>
      <c r="B215">
        <v>8</v>
      </c>
    </row>
    <row r="216" spans="1:2" x14ac:dyDescent="0.35">
      <c r="A216">
        <v>123</v>
      </c>
      <c r="B216">
        <v>5.2</v>
      </c>
    </row>
    <row r="217" spans="1:2" x14ac:dyDescent="0.35">
      <c r="A217">
        <v>123</v>
      </c>
      <c r="B217">
        <v>7.1</v>
      </c>
    </row>
    <row r="218" spans="1:2" x14ac:dyDescent="0.35">
      <c r="A218">
        <v>107</v>
      </c>
      <c r="B218">
        <v>4.8</v>
      </c>
    </row>
    <row r="219" spans="1:2" x14ac:dyDescent="0.35">
      <c r="A219">
        <v>124</v>
      </c>
      <c r="B219">
        <v>7</v>
      </c>
    </row>
    <row r="220" spans="1:2" x14ac:dyDescent="0.35">
      <c r="A220">
        <v>77</v>
      </c>
      <c r="B220">
        <v>5.4</v>
      </c>
    </row>
    <row r="221" spans="1:2" x14ac:dyDescent="0.35">
      <c r="A221">
        <v>109</v>
      </c>
      <c r="B221">
        <v>6.6</v>
      </c>
    </row>
    <row r="222" spans="1:2" x14ac:dyDescent="0.35">
      <c r="A222">
        <v>134</v>
      </c>
      <c r="B222">
        <v>6.7</v>
      </c>
    </row>
    <row r="223" spans="1:2" x14ac:dyDescent="0.35">
      <c r="A223">
        <v>117</v>
      </c>
      <c r="B223">
        <v>6.2</v>
      </c>
    </row>
    <row r="224" spans="1:2" x14ac:dyDescent="0.35">
      <c r="A224">
        <v>135</v>
      </c>
      <c r="B224">
        <v>6.1</v>
      </c>
    </row>
    <row r="225" spans="1:2" x14ac:dyDescent="0.35">
      <c r="A225">
        <v>121</v>
      </c>
      <c r="B225">
        <v>5.3</v>
      </c>
    </row>
    <row r="226" spans="1:2" x14ac:dyDescent="0.35">
      <c r="A226">
        <v>117</v>
      </c>
      <c r="B226">
        <v>6.3</v>
      </c>
    </row>
    <row r="227" spans="1:2" x14ac:dyDescent="0.35">
      <c r="A227">
        <v>124</v>
      </c>
      <c r="B227">
        <v>7</v>
      </c>
    </row>
    <row r="228" spans="1:2" x14ac:dyDescent="0.35">
      <c r="A228">
        <v>140</v>
      </c>
      <c r="B228">
        <v>7.6</v>
      </c>
    </row>
    <row r="229" spans="1:2" x14ac:dyDescent="0.35">
      <c r="A229">
        <v>142</v>
      </c>
      <c r="B229">
        <v>6.7</v>
      </c>
    </row>
    <row r="230" spans="1:2" x14ac:dyDescent="0.35">
      <c r="A230">
        <v>92</v>
      </c>
      <c r="B230">
        <v>8.1</v>
      </c>
    </row>
    <row r="231" spans="1:2" x14ac:dyDescent="0.35">
      <c r="A231">
        <v>138</v>
      </c>
      <c r="B231">
        <v>6.7</v>
      </c>
    </row>
    <row r="232" spans="1:2" x14ac:dyDescent="0.35">
      <c r="A232">
        <v>136</v>
      </c>
      <c r="B232">
        <v>6.5</v>
      </c>
    </row>
    <row r="233" spans="1:2" x14ac:dyDescent="0.35">
      <c r="A233">
        <v>98</v>
      </c>
      <c r="B233">
        <v>7.3</v>
      </c>
    </row>
    <row r="234" spans="1:2" x14ac:dyDescent="0.35">
      <c r="A234">
        <v>153</v>
      </c>
      <c r="B234">
        <v>6</v>
      </c>
    </row>
    <row r="235" spans="1:2" x14ac:dyDescent="0.35">
      <c r="A235">
        <v>120</v>
      </c>
      <c r="B235">
        <v>6.1</v>
      </c>
    </row>
    <row r="236" spans="1:2" x14ac:dyDescent="0.35">
      <c r="A236">
        <v>101</v>
      </c>
      <c r="B236">
        <v>5.9</v>
      </c>
    </row>
    <row r="237" spans="1:2" x14ac:dyDescent="0.35">
      <c r="A237">
        <v>91</v>
      </c>
      <c r="B237">
        <v>7.8</v>
      </c>
    </row>
    <row r="238" spans="1:2" x14ac:dyDescent="0.35">
      <c r="A238">
        <v>108</v>
      </c>
      <c r="B238">
        <v>5.8</v>
      </c>
    </row>
    <row r="239" spans="1:2" x14ac:dyDescent="0.35">
      <c r="A239">
        <v>112</v>
      </c>
      <c r="B239">
        <v>6.3</v>
      </c>
    </row>
    <row r="240" spans="1:2" x14ac:dyDescent="0.35">
      <c r="A240">
        <v>100</v>
      </c>
      <c r="B240">
        <v>4.3</v>
      </c>
    </row>
    <row r="241" spans="1:2" x14ac:dyDescent="0.35">
      <c r="A241">
        <v>108</v>
      </c>
      <c r="B241">
        <v>6.4</v>
      </c>
    </row>
    <row r="242" spans="1:2" x14ac:dyDescent="0.35">
      <c r="A242">
        <v>114</v>
      </c>
      <c r="B242">
        <v>6.1</v>
      </c>
    </row>
    <row r="243" spans="1:2" x14ac:dyDescent="0.35">
      <c r="A243">
        <v>119</v>
      </c>
      <c r="B243">
        <v>6.5</v>
      </c>
    </row>
    <row r="244" spans="1:2" x14ac:dyDescent="0.35">
      <c r="A244">
        <v>142</v>
      </c>
      <c r="B244">
        <v>7.1</v>
      </c>
    </row>
    <row r="245" spans="1:2" x14ac:dyDescent="0.35">
      <c r="A245">
        <v>125</v>
      </c>
      <c r="B245">
        <v>6.4</v>
      </c>
    </row>
    <row r="246" spans="1:2" x14ac:dyDescent="0.35">
      <c r="A246">
        <v>126</v>
      </c>
      <c r="B246">
        <v>6.5</v>
      </c>
    </row>
    <row r="247" spans="1:2" x14ac:dyDescent="0.35">
      <c r="A247">
        <v>119</v>
      </c>
      <c r="B247">
        <v>6.3</v>
      </c>
    </row>
    <row r="248" spans="1:2" x14ac:dyDescent="0.35">
      <c r="A248">
        <v>170</v>
      </c>
      <c r="B248">
        <v>7.5</v>
      </c>
    </row>
    <row r="249" spans="1:2" x14ac:dyDescent="0.35">
      <c r="A249">
        <v>85</v>
      </c>
      <c r="B249">
        <v>4.9000000000000004</v>
      </c>
    </row>
    <row r="250" spans="1:2" x14ac:dyDescent="0.35">
      <c r="A250">
        <v>119</v>
      </c>
      <c r="B250">
        <v>5.8</v>
      </c>
    </row>
    <row r="251" spans="1:2" x14ac:dyDescent="0.35">
      <c r="A251">
        <v>102</v>
      </c>
      <c r="B251">
        <v>6.2</v>
      </c>
    </row>
    <row r="252" spans="1:2" x14ac:dyDescent="0.35">
      <c r="A252">
        <v>103</v>
      </c>
      <c r="B252">
        <v>5.5</v>
      </c>
    </row>
    <row r="253" spans="1:2" x14ac:dyDescent="0.35">
      <c r="A253">
        <v>76</v>
      </c>
      <c r="B253">
        <v>5.4</v>
      </c>
    </row>
    <row r="254" spans="1:2" x14ac:dyDescent="0.35">
      <c r="A254">
        <v>120</v>
      </c>
      <c r="B254">
        <v>5.8</v>
      </c>
    </row>
    <row r="255" spans="1:2" x14ac:dyDescent="0.35">
      <c r="A255">
        <v>127</v>
      </c>
      <c r="B255">
        <v>7.1</v>
      </c>
    </row>
    <row r="256" spans="1:2" x14ac:dyDescent="0.35">
      <c r="A256">
        <v>105</v>
      </c>
      <c r="B256">
        <v>5.4</v>
      </c>
    </row>
    <row r="257" spans="1:2" x14ac:dyDescent="0.35">
      <c r="A257">
        <v>121</v>
      </c>
      <c r="B257">
        <v>3.7</v>
      </c>
    </row>
    <row r="258" spans="1:2" x14ac:dyDescent="0.35">
      <c r="A258">
        <v>114</v>
      </c>
      <c r="B258">
        <v>6.7</v>
      </c>
    </row>
    <row r="259" spans="1:2" x14ac:dyDescent="0.35">
      <c r="A259">
        <v>129</v>
      </c>
      <c r="B259">
        <v>7.2</v>
      </c>
    </row>
    <row r="260" spans="1:2" x14ac:dyDescent="0.35">
      <c r="A260">
        <v>171</v>
      </c>
      <c r="B260">
        <v>8.8000000000000007</v>
      </c>
    </row>
    <row r="261" spans="1:2" x14ac:dyDescent="0.35">
      <c r="A261">
        <v>120</v>
      </c>
      <c r="B261">
        <v>5.8</v>
      </c>
    </row>
    <row r="262" spans="1:2" x14ac:dyDescent="0.35">
      <c r="A262">
        <v>165</v>
      </c>
      <c r="B262">
        <v>6.8</v>
      </c>
    </row>
    <row r="263" spans="1:2" x14ac:dyDescent="0.35">
      <c r="A263">
        <v>82</v>
      </c>
      <c r="B263">
        <v>3.8</v>
      </c>
    </row>
    <row r="264" spans="1:2" x14ac:dyDescent="0.35">
      <c r="A264">
        <v>115</v>
      </c>
      <c r="B264">
        <v>7.1</v>
      </c>
    </row>
    <row r="265" spans="1:2" x14ac:dyDescent="0.35">
      <c r="A265">
        <v>194</v>
      </c>
      <c r="B265">
        <v>7.2</v>
      </c>
    </row>
    <row r="266" spans="1:2" x14ac:dyDescent="0.35">
      <c r="A266">
        <v>84</v>
      </c>
      <c r="B266">
        <v>5.9</v>
      </c>
    </row>
    <row r="267" spans="1:2" x14ac:dyDescent="0.35">
      <c r="A267">
        <v>97</v>
      </c>
      <c r="B267">
        <v>7.1</v>
      </c>
    </row>
    <row r="268" spans="1:2" x14ac:dyDescent="0.35">
      <c r="A268">
        <v>151</v>
      </c>
      <c r="B268">
        <v>8.1</v>
      </c>
    </row>
    <row r="269" spans="1:2" x14ac:dyDescent="0.35">
      <c r="A269">
        <v>136</v>
      </c>
      <c r="B269">
        <v>6.9</v>
      </c>
    </row>
    <row r="270" spans="1:2" x14ac:dyDescent="0.35">
      <c r="A270">
        <v>104</v>
      </c>
      <c r="B270">
        <v>4.4000000000000004</v>
      </c>
    </row>
    <row r="271" spans="1:2" x14ac:dyDescent="0.35">
      <c r="A271">
        <v>127</v>
      </c>
      <c r="B271">
        <v>6.5</v>
      </c>
    </row>
    <row r="272" spans="1:2" x14ac:dyDescent="0.35">
      <c r="A272">
        <v>171</v>
      </c>
      <c r="B272">
        <v>8.5</v>
      </c>
    </row>
    <row r="273" spans="1:2" x14ac:dyDescent="0.35">
      <c r="A273">
        <v>145</v>
      </c>
      <c r="B273">
        <v>7.7</v>
      </c>
    </row>
    <row r="274" spans="1:2" x14ac:dyDescent="0.35">
      <c r="A274">
        <v>174</v>
      </c>
      <c r="B274">
        <v>7.4</v>
      </c>
    </row>
    <row r="275" spans="1:2" x14ac:dyDescent="0.35">
      <c r="A275">
        <v>144</v>
      </c>
      <c r="B275">
        <v>8</v>
      </c>
    </row>
    <row r="276" spans="1:2" x14ac:dyDescent="0.35">
      <c r="A276">
        <v>119</v>
      </c>
      <c r="B276">
        <v>5.7</v>
      </c>
    </row>
    <row r="277" spans="1:2" x14ac:dyDescent="0.35">
      <c r="A277">
        <v>153</v>
      </c>
      <c r="B277">
        <v>8.5</v>
      </c>
    </row>
    <row r="278" spans="1:2" x14ac:dyDescent="0.35">
      <c r="A278">
        <v>140</v>
      </c>
      <c r="B278">
        <v>7</v>
      </c>
    </row>
    <row r="279" spans="1:2" x14ac:dyDescent="0.35">
      <c r="A279">
        <v>176</v>
      </c>
      <c r="B279">
        <v>7.8</v>
      </c>
    </row>
    <row r="280" spans="1:2" x14ac:dyDescent="0.35">
      <c r="A280">
        <v>141</v>
      </c>
      <c r="B280">
        <v>7.2</v>
      </c>
    </row>
    <row r="281" spans="1:2" x14ac:dyDescent="0.35">
      <c r="A281">
        <v>106</v>
      </c>
      <c r="B281">
        <v>6.4</v>
      </c>
    </row>
    <row r="282" spans="1:2" x14ac:dyDescent="0.35">
      <c r="A282">
        <v>98</v>
      </c>
      <c r="B282">
        <v>5.5</v>
      </c>
    </row>
    <row r="283" spans="1:2" x14ac:dyDescent="0.35">
      <c r="A283">
        <v>116</v>
      </c>
      <c r="B283">
        <v>6.7</v>
      </c>
    </row>
    <row r="284" spans="1:2" x14ac:dyDescent="0.35">
      <c r="A284">
        <v>115</v>
      </c>
      <c r="B284">
        <v>6.1</v>
      </c>
    </row>
    <row r="285" spans="1:2" x14ac:dyDescent="0.35">
      <c r="A285">
        <v>165</v>
      </c>
      <c r="B285">
        <v>8.5</v>
      </c>
    </row>
    <row r="286" spans="1:2" x14ac:dyDescent="0.35">
      <c r="A286">
        <v>91</v>
      </c>
      <c r="B286">
        <v>6.9</v>
      </c>
    </row>
    <row r="287" spans="1:2" x14ac:dyDescent="0.35">
      <c r="A287">
        <v>78</v>
      </c>
      <c r="B287">
        <v>7.3</v>
      </c>
    </row>
    <row r="288" spans="1:2" x14ac:dyDescent="0.35">
      <c r="A288">
        <v>103</v>
      </c>
      <c r="B288">
        <v>6.7</v>
      </c>
    </row>
    <row r="289" spans="1:2" x14ac:dyDescent="0.35">
      <c r="A289">
        <v>131</v>
      </c>
      <c r="B289">
        <v>6.9</v>
      </c>
    </row>
    <row r="290" spans="1:2" x14ac:dyDescent="0.35">
      <c r="A290">
        <v>104</v>
      </c>
      <c r="B290">
        <v>5.0999999999999996</v>
      </c>
    </row>
    <row r="291" spans="1:2" x14ac:dyDescent="0.35">
      <c r="A291">
        <v>101</v>
      </c>
      <c r="B291">
        <v>6.8</v>
      </c>
    </row>
    <row r="292" spans="1:2" x14ac:dyDescent="0.35">
      <c r="A292">
        <v>102</v>
      </c>
      <c r="B292">
        <v>6.7</v>
      </c>
    </row>
    <row r="293" spans="1:2" x14ac:dyDescent="0.35">
      <c r="A293">
        <v>103</v>
      </c>
      <c r="B293">
        <v>6</v>
      </c>
    </row>
    <row r="294" spans="1:2" x14ac:dyDescent="0.35">
      <c r="A294">
        <v>121</v>
      </c>
      <c r="B294">
        <v>5.7</v>
      </c>
    </row>
    <row r="295" spans="1:2" x14ac:dyDescent="0.35">
      <c r="A295">
        <v>143</v>
      </c>
      <c r="B295">
        <v>8</v>
      </c>
    </row>
    <row r="296" spans="1:2" x14ac:dyDescent="0.35">
      <c r="A296">
        <v>240</v>
      </c>
      <c r="B296">
        <v>8.1999999999999993</v>
      </c>
    </row>
    <row r="297" spans="1:2" x14ac:dyDescent="0.35">
      <c r="A297">
        <v>121</v>
      </c>
      <c r="B297">
        <v>5.4</v>
      </c>
    </row>
    <row r="298" spans="1:2" x14ac:dyDescent="0.35">
      <c r="A298">
        <v>129</v>
      </c>
      <c r="B298">
        <v>7.2</v>
      </c>
    </row>
    <row r="299" spans="1:2" x14ac:dyDescent="0.35">
      <c r="A299">
        <v>172</v>
      </c>
      <c r="B299">
        <v>7.5</v>
      </c>
    </row>
    <row r="300" spans="1:2" x14ac:dyDescent="0.35">
      <c r="A300">
        <v>101</v>
      </c>
      <c r="B300">
        <v>7</v>
      </c>
    </row>
    <row r="301" spans="1:2" x14ac:dyDescent="0.35">
      <c r="A301">
        <v>87</v>
      </c>
      <c r="B301">
        <v>3.3</v>
      </c>
    </row>
    <row r="302" spans="1:2" x14ac:dyDescent="0.35">
      <c r="A302">
        <v>101</v>
      </c>
      <c r="B302">
        <v>6</v>
      </c>
    </row>
    <row r="303" spans="1:2" x14ac:dyDescent="0.35">
      <c r="A303">
        <v>95</v>
      </c>
      <c r="B303">
        <v>7.1</v>
      </c>
    </row>
    <row r="304" spans="1:2" x14ac:dyDescent="0.35">
      <c r="A304">
        <v>102</v>
      </c>
      <c r="B304">
        <v>5.4</v>
      </c>
    </row>
    <row r="305" spans="1:2" x14ac:dyDescent="0.35">
      <c r="A305">
        <v>131</v>
      </c>
      <c r="B305">
        <v>6.1</v>
      </c>
    </row>
    <row r="306" spans="1:2" x14ac:dyDescent="0.35">
      <c r="A306">
        <v>114</v>
      </c>
      <c r="B306">
        <v>5.3</v>
      </c>
    </row>
    <row r="307" spans="1:2" x14ac:dyDescent="0.35">
      <c r="A307">
        <v>94</v>
      </c>
      <c r="B307">
        <v>2.2000000000000002</v>
      </c>
    </row>
    <row r="308" spans="1:2" x14ac:dyDescent="0.35">
      <c r="A308">
        <v>122</v>
      </c>
      <c r="B308">
        <v>7</v>
      </c>
    </row>
    <row r="309" spans="1:2" x14ac:dyDescent="0.35">
      <c r="A309">
        <v>95</v>
      </c>
      <c r="B309">
        <v>3.8</v>
      </c>
    </row>
    <row r="310" spans="1:2" x14ac:dyDescent="0.35">
      <c r="A310">
        <v>115</v>
      </c>
      <c r="B310">
        <v>6.9</v>
      </c>
    </row>
    <row r="311" spans="1:2" x14ac:dyDescent="0.35">
      <c r="A311">
        <v>88</v>
      </c>
      <c r="B311">
        <v>7.2</v>
      </c>
    </row>
    <row r="312" spans="1:2" x14ac:dyDescent="0.35">
      <c r="A312">
        <v>110</v>
      </c>
      <c r="B312">
        <v>7.3</v>
      </c>
    </row>
    <row r="313" spans="1:2" x14ac:dyDescent="0.35">
      <c r="A313">
        <v>130</v>
      </c>
      <c r="B313">
        <v>6.3</v>
      </c>
    </row>
    <row r="314" spans="1:2" x14ac:dyDescent="0.35">
      <c r="A314">
        <v>216</v>
      </c>
      <c r="B314">
        <v>7.5</v>
      </c>
    </row>
    <row r="315" spans="1:2" x14ac:dyDescent="0.35">
      <c r="A315">
        <v>146</v>
      </c>
      <c r="B315">
        <v>7.6</v>
      </c>
    </row>
    <row r="316" spans="1:2" x14ac:dyDescent="0.35">
      <c r="A316">
        <v>85</v>
      </c>
      <c r="B316">
        <v>6.8</v>
      </c>
    </row>
    <row r="317" spans="1:2" x14ac:dyDescent="0.35">
      <c r="A317">
        <v>93</v>
      </c>
      <c r="B317">
        <v>5.2</v>
      </c>
    </row>
    <row r="318" spans="1:2" x14ac:dyDescent="0.35">
      <c r="A318">
        <v>152</v>
      </c>
      <c r="B318">
        <v>7.7</v>
      </c>
    </row>
    <row r="319" spans="1:2" x14ac:dyDescent="0.35">
      <c r="A319">
        <v>85</v>
      </c>
      <c r="B319">
        <v>6.2</v>
      </c>
    </row>
    <row r="320" spans="1:2" x14ac:dyDescent="0.35">
      <c r="A320">
        <v>126</v>
      </c>
      <c r="B320">
        <v>7.7</v>
      </c>
    </row>
    <row r="321" spans="1:2" x14ac:dyDescent="0.35">
      <c r="A321">
        <v>146</v>
      </c>
      <c r="B321">
        <v>4.3</v>
      </c>
    </row>
    <row r="322" spans="1:2" x14ac:dyDescent="0.35">
      <c r="A322">
        <v>89</v>
      </c>
      <c r="B322">
        <v>6.9</v>
      </c>
    </row>
    <row r="323" spans="1:2" x14ac:dyDescent="0.35">
      <c r="A323">
        <v>88</v>
      </c>
      <c r="B323">
        <v>6.6</v>
      </c>
    </row>
    <row r="324" spans="1:2" x14ac:dyDescent="0.35">
      <c r="A324">
        <v>105</v>
      </c>
      <c r="B324">
        <v>7</v>
      </c>
    </row>
    <row r="325" spans="1:2" x14ac:dyDescent="0.35">
      <c r="A325">
        <v>135</v>
      </c>
      <c r="B325">
        <v>6.7</v>
      </c>
    </row>
    <row r="326" spans="1:2" x14ac:dyDescent="0.35">
      <c r="A326">
        <v>100</v>
      </c>
      <c r="B326">
        <v>8.1999999999999993</v>
      </c>
    </row>
    <row r="327" spans="1:2" x14ac:dyDescent="0.35">
      <c r="A327">
        <v>192</v>
      </c>
      <c r="B327">
        <v>8.9</v>
      </c>
    </row>
    <row r="328" spans="1:2" x14ac:dyDescent="0.35">
      <c r="A328">
        <v>172</v>
      </c>
      <c r="B328">
        <v>8.6999999999999993</v>
      </c>
    </row>
    <row r="329" spans="1:2" x14ac:dyDescent="0.35">
      <c r="A329">
        <v>102</v>
      </c>
      <c r="B329">
        <v>5.5</v>
      </c>
    </row>
    <row r="330" spans="1:2" x14ac:dyDescent="0.35">
      <c r="A330">
        <v>100</v>
      </c>
      <c r="B330">
        <v>5.7</v>
      </c>
    </row>
    <row r="331" spans="1:2" x14ac:dyDescent="0.35">
      <c r="A331">
        <v>119</v>
      </c>
      <c r="B331">
        <v>6.3</v>
      </c>
    </row>
    <row r="332" spans="1:2" x14ac:dyDescent="0.35">
      <c r="A332">
        <v>92</v>
      </c>
      <c r="B332">
        <v>5.9</v>
      </c>
    </row>
    <row r="333" spans="1:2" x14ac:dyDescent="0.35">
      <c r="A333">
        <v>105</v>
      </c>
      <c r="B333">
        <v>7.6</v>
      </c>
    </row>
    <row r="334" spans="1:2" x14ac:dyDescent="0.35">
      <c r="A334">
        <v>107</v>
      </c>
      <c r="B334">
        <v>6.6</v>
      </c>
    </row>
    <row r="335" spans="1:2" x14ac:dyDescent="0.35">
      <c r="A335">
        <v>101</v>
      </c>
      <c r="B335">
        <v>5.3</v>
      </c>
    </row>
    <row r="336" spans="1:2" x14ac:dyDescent="0.35">
      <c r="A336">
        <v>137</v>
      </c>
      <c r="B336">
        <v>6</v>
      </c>
    </row>
    <row r="337" spans="1:2" x14ac:dyDescent="0.35">
      <c r="A337">
        <v>115</v>
      </c>
      <c r="B337">
        <v>8</v>
      </c>
    </row>
    <row r="338" spans="1:2" x14ac:dyDescent="0.35">
      <c r="A338">
        <v>124</v>
      </c>
      <c r="B338">
        <v>5.6</v>
      </c>
    </row>
    <row r="339" spans="1:2" x14ac:dyDescent="0.35">
      <c r="A339">
        <v>118</v>
      </c>
      <c r="B339">
        <v>5.9</v>
      </c>
    </row>
    <row r="340" spans="1:2" x14ac:dyDescent="0.35">
      <c r="A340">
        <v>98</v>
      </c>
      <c r="B340">
        <v>7.3</v>
      </c>
    </row>
    <row r="341" spans="1:2" x14ac:dyDescent="0.35">
      <c r="A341">
        <v>82</v>
      </c>
      <c r="B341">
        <v>7.9</v>
      </c>
    </row>
    <row r="342" spans="1:2" x14ac:dyDescent="0.35">
      <c r="A342">
        <v>98</v>
      </c>
      <c r="B342">
        <v>6.8</v>
      </c>
    </row>
    <row r="343" spans="1:2" x14ac:dyDescent="0.35">
      <c r="A343">
        <v>90</v>
      </c>
      <c r="B343">
        <v>6.6</v>
      </c>
    </row>
    <row r="344" spans="1:2" x14ac:dyDescent="0.35">
      <c r="A344">
        <v>130</v>
      </c>
      <c r="B344">
        <v>6.6</v>
      </c>
    </row>
    <row r="345" spans="1:2" x14ac:dyDescent="0.35">
      <c r="A345">
        <v>90</v>
      </c>
      <c r="B345">
        <v>7</v>
      </c>
    </row>
    <row r="346" spans="1:2" x14ac:dyDescent="0.35">
      <c r="A346">
        <v>94</v>
      </c>
      <c r="B346">
        <v>7</v>
      </c>
    </row>
    <row r="347" spans="1:2" x14ac:dyDescent="0.35">
      <c r="A347">
        <v>114</v>
      </c>
      <c r="B347">
        <v>7.3</v>
      </c>
    </row>
    <row r="348" spans="1:2" x14ac:dyDescent="0.35">
      <c r="A348">
        <v>94</v>
      </c>
      <c r="B348">
        <v>5.5</v>
      </c>
    </row>
    <row r="349" spans="1:2" x14ac:dyDescent="0.35">
      <c r="A349">
        <v>151</v>
      </c>
      <c r="B349">
        <v>8.5</v>
      </c>
    </row>
    <row r="350" spans="1:2" x14ac:dyDescent="0.35">
      <c r="A350">
        <v>88</v>
      </c>
      <c r="B350">
        <v>7.5</v>
      </c>
    </row>
    <row r="351" spans="1:2" x14ac:dyDescent="0.35">
      <c r="A351">
        <v>121</v>
      </c>
      <c r="B351">
        <v>7</v>
      </c>
    </row>
    <row r="352" spans="1:2" x14ac:dyDescent="0.35">
      <c r="A352">
        <v>158</v>
      </c>
      <c r="B352">
        <v>7.8</v>
      </c>
    </row>
    <row r="353" spans="1:2" x14ac:dyDescent="0.35">
      <c r="A353">
        <v>128</v>
      </c>
      <c r="B353">
        <v>7.6</v>
      </c>
    </row>
    <row r="354" spans="1:2" x14ac:dyDescent="0.35">
      <c r="A354">
        <v>128</v>
      </c>
      <c r="B354">
        <v>7.6</v>
      </c>
    </row>
    <row r="355" spans="1:2" x14ac:dyDescent="0.35">
      <c r="A355">
        <v>95</v>
      </c>
      <c r="B355">
        <v>6.8</v>
      </c>
    </row>
    <row r="356" spans="1:2" x14ac:dyDescent="0.35">
      <c r="A356">
        <v>92</v>
      </c>
      <c r="B356">
        <v>5</v>
      </c>
    </row>
    <row r="357" spans="1:2" x14ac:dyDescent="0.35">
      <c r="A357">
        <v>121</v>
      </c>
      <c r="B357">
        <v>7.1</v>
      </c>
    </row>
    <row r="358" spans="1:2" x14ac:dyDescent="0.35">
      <c r="A358">
        <v>113</v>
      </c>
      <c r="B358">
        <v>5.5</v>
      </c>
    </row>
    <row r="359" spans="1:2" x14ac:dyDescent="0.35">
      <c r="A359">
        <v>106</v>
      </c>
      <c r="B359">
        <v>5.6</v>
      </c>
    </row>
    <row r="360" spans="1:2" x14ac:dyDescent="0.35">
      <c r="A360">
        <v>146</v>
      </c>
      <c r="B360">
        <v>7.1</v>
      </c>
    </row>
    <row r="361" spans="1:2" x14ac:dyDescent="0.35">
      <c r="A361">
        <v>88</v>
      </c>
      <c r="B361">
        <v>4.9000000000000004</v>
      </c>
    </row>
    <row r="362" spans="1:2" x14ac:dyDescent="0.35">
      <c r="A362">
        <v>150</v>
      </c>
      <c r="B362">
        <v>7.4</v>
      </c>
    </row>
    <row r="363" spans="1:2" x14ac:dyDescent="0.35">
      <c r="A363">
        <v>119</v>
      </c>
      <c r="B363">
        <v>5.7</v>
      </c>
    </row>
    <row r="364" spans="1:2" x14ac:dyDescent="0.35">
      <c r="A364">
        <v>128</v>
      </c>
      <c r="B364">
        <v>6.4</v>
      </c>
    </row>
    <row r="365" spans="1:2" x14ac:dyDescent="0.35">
      <c r="A365">
        <v>106</v>
      </c>
      <c r="B365">
        <v>5.9</v>
      </c>
    </row>
    <row r="366" spans="1:2" x14ac:dyDescent="0.35">
      <c r="A366">
        <v>117</v>
      </c>
      <c r="B366">
        <v>5.5</v>
      </c>
    </row>
    <row r="367" spans="1:2" x14ac:dyDescent="0.35">
      <c r="A367">
        <v>129</v>
      </c>
      <c r="B367">
        <v>6.9</v>
      </c>
    </row>
    <row r="368" spans="1:2" x14ac:dyDescent="0.35">
      <c r="A368">
        <v>116</v>
      </c>
      <c r="B368">
        <v>6.2</v>
      </c>
    </row>
    <row r="369" spans="1:2" x14ac:dyDescent="0.35">
      <c r="A369">
        <v>114</v>
      </c>
      <c r="B369">
        <v>7</v>
      </c>
    </row>
    <row r="370" spans="1:2" x14ac:dyDescent="0.35">
      <c r="A370">
        <v>114</v>
      </c>
      <c r="B370">
        <v>5.6</v>
      </c>
    </row>
    <row r="371" spans="1:2" x14ac:dyDescent="0.35">
      <c r="A371">
        <v>96</v>
      </c>
      <c r="B371">
        <v>7</v>
      </c>
    </row>
    <row r="372" spans="1:2" x14ac:dyDescent="0.35">
      <c r="A372">
        <v>132</v>
      </c>
      <c r="B372">
        <v>6.8</v>
      </c>
    </row>
    <row r="373" spans="1:2" x14ac:dyDescent="0.35">
      <c r="A373">
        <v>104</v>
      </c>
      <c r="B373">
        <v>5.4</v>
      </c>
    </row>
    <row r="374" spans="1:2" x14ac:dyDescent="0.35">
      <c r="A374">
        <v>111</v>
      </c>
      <c r="B374">
        <v>6.1</v>
      </c>
    </row>
    <row r="375" spans="1:2" x14ac:dyDescent="0.35">
      <c r="A375">
        <v>138</v>
      </c>
      <c r="B375">
        <v>6.7</v>
      </c>
    </row>
    <row r="376" spans="1:2" x14ac:dyDescent="0.35">
      <c r="A376">
        <v>129</v>
      </c>
      <c r="B376">
        <v>6.9</v>
      </c>
    </row>
    <row r="377" spans="1:2" x14ac:dyDescent="0.35">
      <c r="A377">
        <v>144</v>
      </c>
      <c r="B377">
        <v>8</v>
      </c>
    </row>
    <row r="378" spans="1:2" x14ac:dyDescent="0.35">
      <c r="A378">
        <v>110</v>
      </c>
      <c r="B378">
        <v>4.4000000000000004</v>
      </c>
    </row>
    <row r="379" spans="1:2" x14ac:dyDescent="0.35">
      <c r="A379">
        <v>140</v>
      </c>
      <c r="B379">
        <v>7.3</v>
      </c>
    </row>
    <row r="380" spans="1:2" x14ac:dyDescent="0.35">
      <c r="A380">
        <v>113</v>
      </c>
      <c r="B380">
        <v>6.3</v>
      </c>
    </row>
    <row r="381" spans="1:2" x14ac:dyDescent="0.35">
      <c r="A381">
        <v>143</v>
      </c>
      <c r="B381">
        <v>7.7</v>
      </c>
    </row>
    <row r="382" spans="1:2" x14ac:dyDescent="0.35">
      <c r="A382">
        <v>108</v>
      </c>
      <c r="B382">
        <v>6.5</v>
      </c>
    </row>
    <row r="383" spans="1:2" x14ac:dyDescent="0.35">
      <c r="A383">
        <v>108</v>
      </c>
      <c r="B383">
        <v>7.8</v>
      </c>
    </row>
    <row r="384" spans="1:2" x14ac:dyDescent="0.35">
      <c r="A384">
        <v>124</v>
      </c>
      <c r="B384">
        <v>6.4</v>
      </c>
    </row>
    <row r="385" spans="1:2" x14ac:dyDescent="0.35">
      <c r="A385">
        <v>116</v>
      </c>
      <c r="B385">
        <v>7.8</v>
      </c>
    </row>
    <row r="386" spans="1:2" x14ac:dyDescent="0.35">
      <c r="A386">
        <v>110</v>
      </c>
      <c r="B386">
        <v>5.8</v>
      </c>
    </row>
    <row r="387" spans="1:2" x14ac:dyDescent="0.35">
      <c r="A387">
        <v>91</v>
      </c>
      <c r="B387">
        <v>7.1</v>
      </c>
    </row>
    <row r="388" spans="1:2" x14ac:dyDescent="0.35">
      <c r="A388">
        <v>107</v>
      </c>
      <c r="B388">
        <v>7.1</v>
      </c>
    </row>
    <row r="389" spans="1:2" x14ac:dyDescent="0.35">
      <c r="A389">
        <v>115</v>
      </c>
      <c r="B389">
        <v>6.8</v>
      </c>
    </row>
    <row r="390" spans="1:2" x14ac:dyDescent="0.35">
      <c r="A390">
        <v>100</v>
      </c>
      <c r="B390">
        <v>4.8</v>
      </c>
    </row>
    <row r="391" spans="1:2" x14ac:dyDescent="0.35">
      <c r="A391">
        <v>104</v>
      </c>
      <c r="B391">
        <v>6.2</v>
      </c>
    </row>
    <row r="392" spans="1:2" x14ac:dyDescent="0.35">
      <c r="A392">
        <v>138</v>
      </c>
      <c r="B392">
        <v>6.9</v>
      </c>
    </row>
    <row r="393" spans="1:2" x14ac:dyDescent="0.35">
      <c r="A393">
        <v>140</v>
      </c>
      <c r="B393">
        <v>7.3</v>
      </c>
    </row>
    <row r="394" spans="1:2" x14ac:dyDescent="0.35">
      <c r="A394">
        <v>120</v>
      </c>
      <c r="B394">
        <v>6.6</v>
      </c>
    </row>
    <row r="395" spans="1:2" x14ac:dyDescent="0.35">
      <c r="A395">
        <v>122</v>
      </c>
      <c r="B395">
        <v>6.9</v>
      </c>
    </row>
    <row r="396" spans="1:2" x14ac:dyDescent="0.35">
      <c r="A396">
        <v>83</v>
      </c>
      <c r="B396">
        <v>6.2</v>
      </c>
    </row>
    <row r="397" spans="1:2" x14ac:dyDescent="0.35">
      <c r="A397">
        <v>139</v>
      </c>
      <c r="B397">
        <v>6.7</v>
      </c>
    </row>
    <row r="398" spans="1:2" x14ac:dyDescent="0.35">
      <c r="A398">
        <v>131</v>
      </c>
      <c r="B398">
        <v>7.6</v>
      </c>
    </row>
    <row r="399" spans="1:2" x14ac:dyDescent="0.35">
      <c r="A399">
        <v>104</v>
      </c>
      <c r="B399">
        <v>6.7</v>
      </c>
    </row>
    <row r="400" spans="1:2" x14ac:dyDescent="0.35">
      <c r="A400">
        <v>130</v>
      </c>
      <c r="B400">
        <v>6.2</v>
      </c>
    </row>
    <row r="401" spans="1:2" x14ac:dyDescent="0.35">
      <c r="A401">
        <v>145</v>
      </c>
      <c r="B401">
        <v>7.3</v>
      </c>
    </row>
    <row r="402" spans="1:2" x14ac:dyDescent="0.35">
      <c r="A402">
        <v>104</v>
      </c>
      <c r="B402">
        <v>6</v>
      </c>
    </row>
    <row r="403" spans="1:2" x14ac:dyDescent="0.35">
      <c r="A403">
        <v>97</v>
      </c>
      <c r="B403">
        <v>7.1</v>
      </c>
    </row>
    <row r="404" spans="1:2" x14ac:dyDescent="0.35">
      <c r="A404">
        <v>178</v>
      </c>
      <c r="B404">
        <v>7.1</v>
      </c>
    </row>
    <row r="405" spans="1:2" x14ac:dyDescent="0.35">
      <c r="A405">
        <v>108</v>
      </c>
      <c r="B405">
        <v>5.5</v>
      </c>
    </row>
    <row r="406" spans="1:2" x14ac:dyDescent="0.35">
      <c r="A406">
        <v>106</v>
      </c>
      <c r="B406">
        <v>5.6</v>
      </c>
    </row>
    <row r="407" spans="1:2" x14ac:dyDescent="0.35">
      <c r="A407">
        <v>112</v>
      </c>
      <c r="B407">
        <v>7.5</v>
      </c>
    </row>
    <row r="408" spans="1:2" x14ac:dyDescent="0.35">
      <c r="A408">
        <v>135</v>
      </c>
      <c r="B408">
        <v>5.4</v>
      </c>
    </row>
    <row r="409" spans="1:2" x14ac:dyDescent="0.35">
      <c r="A409">
        <v>109</v>
      </c>
      <c r="B409">
        <v>4.3</v>
      </c>
    </row>
    <row r="410" spans="1:2" x14ac:dyDescent="0.35">
      <c r="A410">
        <v>86</v>
      </c>
      <c r="B410">
        <v>4.9000000000000004</v>
      </c>
    </row>
    <row r="411" spans="1:2" x14ac:dyDescent="0.35">
      <c r="A411">
        <v>95</v>
      </c>
      <c r="B411">
        <v>7.1</v>
      </c>
    </row>
    <row r="412" spans="1:2" x14ac:dyDescent="0.35">
      <c r="A412">
        <v>107</v>
      </c>
      <c r="B412">
        <v>6.4</v>
      </c>
    </row>
    <row r="413" spans="1:2" x14ac:dyDescent="0.35">
      <c r="A413">
        <v>82</v>
      </c>
      <c r="B413">
        <v>4.3</v>
      </c>
    </row>
    <row r="414" spans="1:2" x14ac:dyDescent="0.35">
      <c r="A414">
        <v>88</v>
      </c>
      <c r="B414">
        <v>6.1</v>
      </c>
    </row>
    <row r="415" spans="1:2" x14ac:dyDescent="0.35">
      <c r="A415">
        <v>120</v>
      </c>
      <c r="B415">
        <v>7</v>
      </c>
    </row>
    <row r="416" spans="1:2" x14ac:dyDescent="0.35">
      <c r="A416">
        <v>162</v>
      </c>
      <c r="B416">
        <v>7.7</v>
      </c>
    </row>
    <row r="417" spans="1:2" x14ac:dyDescent="0.35">
      <c r="A417">
        <v>123</v>
      </c>
      <c r="B417">
        <v>5.9</v>
      </c>
    </row>
    <row r="418" spans="1:2" x14ac:dyDescent="0.35">
      <c r="A418">
        <v>101</v>
      </c>
      <c r="B418">
        <v>6.7</v>
      </c>
    </row>
    <row r="419" spans="1:2" x14ac:dyDescent="0.35">
      <c r="A419">
        <v>113</v>
      </c>
      <c r="B419">
        <v>6.5</v>
      </c>
    </row>
    <row r="420" spans="1:2" x14ac:dyDescent="0.35">
      <c r="A420">
        <v>110</v>
      </c>
      <c r="B420">
        <v>7.1</v>
      </c>
    </row>
    <row r="421" spans="1:2" x14ac:dyDescent="0.35">
      <c r="A421">
        <v>142</v>
      </c>
      <c r="B421">
        <v>7.3</v>
      </c>
    </row>
    <row r="422" spans="1:2" x14ac:dyDescent="0.35">
      <c r="A422">
        <v>102</v>
      </c>
      <c r="B422">
        <v>6.5</v>
      </c>
    </row>
    <row r="423" spans="1:2" x14ac:dyDescent="0.35">
      <c r="A423">
        <v>126</v>
      </c>
      <c r="B423">
        <v>7</v>
      </c>
    </row>
    <row r="424" spans="1:2" x14ac:dyDescent="0.35">
      <c r="A424">
        <v>83</v>
      </c>
      <c r="B424">
        <v>6.8</v>
      </c>
    </row>
    <row r="425" spans="1:2" x14ac:dyDescent="0.35">
      <c r="A425">
        <v>85</v>
      </c>
      <c r="B425">
        <v>7.2</v>
      </c>
    </row>
    <row r="426" spans="1:2" x14ac:dyDescent="0.35">
      <c r="A426">
        <v>120</v>
      </c>
      <c r="B426">
        <v>6.1</v>
      </c>
    </row>
    <row r="427" spans="1:2" x14ac:dyDescent="0.35">
      <c r="A427">
        <v>116</v>
      </c>
      <c r="B427">
        <v>6.7</v>
      </c>
    </row>
    <row r="428" spans="1:2" x14ac:dyDescent="0.35">
      <c r="A428">
        <v>113</v>
      </c>
      <c r="B428">
        <v>6.4</v>
      </c>
    </row>
    <row r="429" spans="1:2" x14ac:dyDescent="0.35">
      <c r="A429">
        <v>87</v>
      </c>
      <c r="B429">
        <v>4.4000000000000004</v>
      </c>
    </row>
    <row r="430" spans="1:2" x14ac:dyDescent="0.35">
      <c r="A430">
        <v>101</v>
      </c>
      <c r="B430">
        <v>5.4</v>
      </c>
    </row>
    <row r="431" spans="1:2" x14ac:dyDescent="0.35">
      <c r="A431">
        <v>110</v>
      </c>
      <c r="B431">
        <v>6.5</v>
      </c>
    </row>
    <row r="432" spans="1:2" x14ac:dyDescent="0.35">
      <c r="A432">
        <v>128</v>
      </c>
      <c r="B432">
        <v>6.7</v>
      </c>
    </row>
    <row r="433" spans="1:2" x14ac:dyDescent="0.35">
      <c r="A433">
        <v>138</v>
      </c>
      <c r="B433">
        <v>8.1</v>
      </c>
    </row>
    <row r="434" spans="1:2" x14ac:dyDescent="0.35">
      <c r="A434">
        <v>88</v>
      </c>
      <c r="B434">
        <v>5.6</v>
      </c>
    </row>
    <row r="435" spans="1:2" x14ac:dyDescent="0.35">
      <c r="A435">
        <v>91</v>
      </c>
      <c r="B435">
        <v>6.3</v>
      </c>
    </row>
    <row r="436" spans="1:2" x14ac:dyDescent="0.35">
      <c r="A436">
        <v>138</v>
      </c>
      <c r="B436">
        <v>7.3</v>
      </c>
    </row>
    <row r="437" spans="1:2" x14ac:dyDescent="0.35">
      <c r="A437">
        <v>99</v>
      </c>
      <c r="B437">
        <v>6.1</v>
      </c>
    </row>
    <row r="438" spans="1:2" x14ac:dyDescent="0.35">
      <c r="A438">
        <v>117</v>
      </c>
      <c r="B438">
        <v>7.7</v>
      </c>
    </row>
    <row r="439" spans="1:2" x14ac:dyDescent="0.35">
      <c r="A439">
        <v>117</v>
      </c>
      <c r="B439">
        <v>6.4</v>
      </c>
    </row>
    <row r="440" spans="1:2" x14ac:dyDescent="0.35">
      <c r="A440">
        <v>123</v>
      </c>
      <c r="B440">
        <v>6.8</v>
      </c>
    </row>
    <row r="441" spans="1:2" x14ac:dyDescent="0.35">
      <c r="A441">
        <v>118</v>
      </c>
      <c r="B441">
        <v>6.6</v>
      </c>
    </row>
    <row r="442" spans="1:2" x14ac:dyDescent="0.35">
      <c r="A442">
        <v>154</v>
      </c>
      <c r="B442">
        <v>7.2</v>
      </c>
    </row>
    <row r="443" spans="1:2" x14ac:dyDescent="0.35">
      <c r="A443">
        <v>118</v>
      </c>
      <c r="B443">
        <v>6.9</v>
      </c>
    </row>
    <row r="444" spans="1:2" x14ac:dyDescent="0.35">
      <c r="A444">
        <v>90</v>
      </c>
      <c r="B444">
        <v>5.2</v>
      </c>
    </row>
    <row r="445" spans="1:2" x14ac:dyDescent="0.35">
      <c r="A445">
        <v>113</v>
      </c>
      <c r="B445">
        <v>4.9000000000000004</v>
      </c>
    </row>
    <row r="446" spans="1:2" x14ac:dyDescent="0.35">
      <c r="A446">
        <v>88</v>
      </c>
      <c r="B446">
        <v>6.3</v>
      </c>
    </row>
    <row r="447" spans="1:2" x14ac:dyDescent="0.35">
      <c r="A447">
        <v>93</v>
      </c>
      <c r="B447">
        <v>5.6</v>
      </c>
    </row>
    <row r="448" spans="1:2" x14ac:dyDescent="0.35">
      <c r="A448">
        <v>104</v>
      </c>
      <c r="B448">
        <v>5.5</v>
      </c>
    </row>
    <row r="449" spans="1:2" x14ac:dyDescent="0.35">
      <c r="A449">
        <v>135</v>
      </c>
      <c r="B449">
        <v>6.7</v>
      </c>
    </row>
    <row r="450" spans="1:2" x14ac:dyDescent="0.35">
      <c r="A450">
        <v>134</v>
      </c>
      <c r="B450">
        <v>7.6</v>
      </c>
    </row>
    <row r="451" spans="1:2" x14ac:dyDescent="0.35">
      <c r="A451">
        <v>98</v>
      </c>
      <c r="B451">
        <v>5.7</v>
      </c>
    </row>
    <row r="452" spans="1:2" x14ac:dyDescent="0.35">
      <c r="A452">
        <v>80</v>
      </c>
      <c r="B452">
        <v>4.5999999999999996</v>
      </c>
    </row>
    <row r="453" spans="1:2" x14ac:dyDescent="0.35">
      <c r="A453">
        <v>83</v>
      </c>
      <c r="B453">
        <v>7</v>
      </c>
    </row>
    <row r="454" spans="1:2" x14ac:dyDescent="0.35">
      <c r="A454">
        <v>102</v>
      </c>
      <c r="B454">
        <v>5.2</v>
      </c>
    </row>
    <row r="455" spans="1:2" x14ac:dyDescent="0.35">
      <c r="A455">
        <v>130</v>
      </c>
      <c r="B455">
        <v>5.0999999999999996</v>
      </c>
    </row>
    <row r="456" spans="1:2" x14ac:dyDescent="0.35">
      <c r="A456">
        <v>129</v>
      </c>
      <c r="B456">
        <v>6.6</v>
      </c>
    </row>
    <row r="457" spans="1:2" x14ac:dyDescent="0.35">
      <c r="A457">
        <v>89</v>
      </c>
      <c r="B457">
        <v>6.7</v>
      </c>
    </row>
    <row r="458" spans="1:2" x14ac:dyDescent="0.35">
      <c r="A458">
        <v>74</v>
      </c>
      <c r="B458">
        <v>7.3</v>
      </c>
    </row>
    <row r="459" spans="1:2" x14ac:dyDescent="0.35">
      <c r="A459">
        <v>96</v>
      </c>
      <c r="B459">
        <v>5.9</v>
      </c>
    </row>
    <row r="460" spans="1:2" x14ac:dyDescent="0.35">
      <c r="A460">
        <v>114</v>
      </c>
      <c r="B460">
        <v>5.6</v>
      </c>
    </row>
    <row r="461" spans="1:2" x14ac:dyDescent="0.35">
      <c r="A461">
        <v>99</v>
      </c>
      <c r="B461">
        <v>6.5</v>
      </c>
    </row>
    <row r="462" spans="1:2" x14ac:dyDescent="0.35">
      <c r="A462">
        <v>129</v>
      </c>
      <c r="B462">
        <v>5.9</v>
      </c>
    </row>
    <row r="463" spans="1:2" x14ac:dyDescent="0.35">
      <c r="A463">
        <v>113</v>
      </c>
      <c r="B463">
        <v>7</v>
      </c>
    </row>
    <row r="464" spans="1:2" x14ac:dyDescent="0.35">
      <c r="A464">
        <v>90</v>
      </c>
      <c r="B464">
        <v>5.3</v>
      </c>
    </row>
    <row r="465" spans="1:2" x14ac:dyDescent="0.35">
      <c r="A465">
        <v>118</v>
      </c>
      <c r="B465">
        <v>5.9</v>
      </c>
    </row>
    <row r="466" spans="1:2" x14ac:dyDescent="0.35">
      <c r="A466">
        <v>106</v>
      </c>
      <c r="B466">
        <v>6.3</v>
      </c>
    </row>
    <row r="467" spans="1:2" x14ac:dyDescent="0.35">
      <c r="A467">
        <v>89</v>
      </c>
      <c r="B467">
        <v>6.3</v>
      </c>
    </row>
    <row r="468" spans="1:2" x14ac:dyDescent="0.35">
      <c r="A468">
        <v>145</v>
      </c>
      <c r="B468">
        <v>7.3</v>
      </c>
    </row>
    <row r="469" spans="1:2" x14ac:dyDescent="0.35">
      <c r="A469">
        <v>114</v>
      </c>
      <c r="B469">
        <v>5.8</v>
      </c>
    </row>
    <row r="470" spans="1:2" x14ac:dyDescent="0.35">
      <c r="A470">
        <v>87</v>
      </c>
      <c r="B470">
        <v>5.2</v>
      </c>
    </row>
    <row r="471" spans="1:2" x14ac:dyDescent="0.35">
      <c r="A471">
        <v>119</v>
      </c>
      <c r="B471">
        <v>2.4</v>
      </c>
    </row>
    <row r="472" spans="1:2" x14ac:dyDescent="0.35">
      <c r="A472">
        <v>91</v>
      </c>
      <c r="B472">
        <v>5.7</v>
      </c>
    </row>
    <row r="473" spans="1:2" x14ac:dyDescent="0.35">
      <c r="A473">
        <v>118</v>
      </c>
      <c r="B473">
        <v>5.8</v>
      </c>
    </row>
    <row r="474" spans="1:2" x14ac:dyDescent="0.35">
      <c r="A474">
        <v>116</v>
      </c>
      <c r="B474">
        <v>5.6</v>
      </c>
    </row>
    <row r="475" spans="1:2" x14ac:dyDescent="0.35">
      <c r="A475">
        <v>177</v>
      </c>
      <c r="B475">
        <v>6</v>
      </c>
    </row>
    <row r="476" spans="1:2" x14ac:dyDescent="0.35">
      <c r="A476">
        <v>97</v>
      </c>
      <c r="B476">
        <v>5.8</v>
      </c>
    </row>
    <row r="477" spans="1:2" x14ac:dyDescent="0.35">
      <c r="A477">
        <v>106</v>
      </c>
      <c r="B477">
        <v>6</v>
      </c>
    </row>
    <row r="478" spans="1:2" x14ac:dyDescent="0.35">
      <c r="A478">
        <v>106</v>
      </c>
      <c r="B478">
        <v>5.7</v>
      </c>
    </row>
    <row r="479" spans="1:2" x14ac:dyDescent="0.35">
      <c r="A479">
        <v>94</v>
      </c>
      <c r="B479">
        <v>6</v>
      </c>
    </row>
    <row r="480" spans="1:2" x14ac:dyDescent="0.35">
      <c r="A480">
        <v>104</v>
      </c>
      <c r="B480">
        <v>7.8</v>
      </c>
    </row>
    <row r="481" spans="1:2" x14ac:dyDescent="0.35">
      <c r="A481">
        <v>102</v>
      </c>
      <c r="B481">
        <v>4.2</v>
      </c>
    </row>
    <row r="482" spans="1:2" x14ac:dyDescent="0.35">
      <c r="A482">
        <v>105</v>
      </c>
      <c r="B482">
        <v>5.6</v>
      </c>
    </row>
    <row r="483" spans="1:2" x14ac:dyDescent="0.35">
      <c r="A483">
        <v>135</v>
      </c>
      <c r="B483">
        <v>8.1999999999999993</v>
      </c>
    </row>
    <row r="484" spans="1:2" x14ac:dyDescent="0.35">
      <c r="A484">
        <v>73</v>
      </c>
      <c r="B484">
        <v>8.5</v>
      </c>
    </row>
    <row r="485" spans="1:2" x14ac:dyDescent="0.35">
      <c r="A485">
        <v>94</v>
      </c>
      <c r="B485">
        <v>5.8</v>
      </c>
    </row>
    <row r="486" spans="1:2" x14ac:dyDescent="0.35">
      <c r="A486">
        <v>95</v>
      </c>
      <c r="B486">
        <v>6.5</v>
      </c>
    </row>
    <row r="487" spans="1:2" x14ac:dyDescent="0.35">
      <c r="A487">
        <v>124</v>
      </c>
      <c r="B487">
        <v>7.2</v>
      </c>
    </row>
    <row r="488" spans="1:2" x14ac:dyDescent="0.35">
      <c r="A488">
        <v>136</v>
      </c>
      <c r="B488">
        <v>6.7</v>
      </c>
    </row>
    <row r="489" spans="1:2" x14ac:dyDescent="0.35">
      <c r="A489">
        <v>91</v>
      </c>
      <c r="B489">
        <v>3.4</v>
      </c>
    </row>
    <row r="490" spans="1:2" x14ac:dyDescent="0.35">
      <c r="A490">
        <v>107</v>
      </c>
      <c r="B490">
        <v>5.9</v>
      </c>
    </row>
    <row r="491" spans="1:2" x14ac:dyDescent="0.35">
      <c r="A491">
        <v>108</v>
      </c>
      <c r="B491">
        <v>7.8</v>
      </c>
    </row>
    <row r="492" spans="1:2" x14ac:dyDescent="0.35">
      <c r="A492">
        <v>99</v>
      </c>
      <c r="B492">
        <v>5.9</v>
      </c>
    </row>
    <row r="493" spans="1:2" x14ac:dyDescent="0.35">
      <c r="A493">
        <v>92</v>
      </c>
      <c r="B493">
        <v>4.0999999999999996</v>
      </c>
    </row>
    <row r="494" spans="1:2" x14ac:dyDescent="0.35">
      <c r="A494">
        <v>87</v>
      </c>
      <c r="B494">
        <v>6.8</v>
      </c>
    </row>
    <row r="495" spans="1:2" x14ac:dyDescent="0.35">
      <c r="A495">
        <v>110</v>
      </c>
      <c r="B495">
        <v>5.8</v>
      </c>
    </row>
    <row r="496" spans="1:2" x14ac:dyDescent="0.35">
      <c r="A496">
        <v>98</v>
      </c>
      <c r="B496">
        <v>7.5</v>
      </c>
    </row>
    <row r="497" spans="1:2" x14ac:dyDescent="0.35">
      <c r="A497">
        <v>154</v>
      </c>
      <c r="B497">
        <v>6.9</v>
      </c>
    </row>
    <row r="498" spans="1:2" x14ac:dyDescent="0.35">
      <c r="A498">
        <v>129</v>
      </c>
      <c r="B498">
        <v>6.5</v>
      </c>
    </row>
    <row r="499" spans="1:2" x14ac:dyDescent="0.35">
      <c r="A499">
        <v>86</v>
      </c>
      <c r="B499">
        <v>6.9</v>
      </c>
    </row>
    <row r="500" spans="1:2" x14ac:dyDescent="0.35">
      <c r="A500">
        <v>109</v>
      </c>
      <c r="B500">
        <v>7.9</v>
      </c>
    </row>
    <row r="501" spans="1:2" x14ac:dyDescent="0.35">
      <c r="A501">
        <v>104</v>
      </c>
      <c r="B501">
        <v>7.4</v>
      </c>
    </row>
    <row r="502" spans="1:2" x14ac:dyDescent="0.35">
      <c r="A502">
        <v>110</v>
      </c>
      <c r="B502">
        <v>6.7</v>
      </c>
    </row>
    <row r="503" spans="1:2" x14ac:dyDescent="0.35">
      <c r="A503">
        <v>136</v>
      </c>
      <c r="B503">
        <v>7.4</v>
      </c>
    </row>
    <row r="504" spans="1:2" x14ac:dyDescent="0.35">
      <c r="A504">
        <v>115</v>
      </c>
      <c r="B504">
        <v>6.9</v>
      </c>
    </row>
    <row r="505" spans="1:2" x14ac:dyDescent="0.35">
      <c r="A505">
        <v>99</v>
      </c>
      <c r="B505">
        <v>6.8</v>
      </c>
    </row>
    <row r="506" spans="1:2" x14ac:dyDescent="0.35">
      <c r="A506">
        <v>117</v>
      </c>
      <c r="B506">
        <v>6.7</v>
      </c>
    </row>
    <row r="507" spans="1:2" x14ac:dyDescent="0.35">
      <c r="A507">
        <v>125</v>
      </c>
      <c r="B507">
        <v>5.0999999999999996</v>
      </c>
    </row>
    <row r="508" spans="1:2" x14ac:dyDescent="0.35">
      <c r="A508">
        <v>110</v>
      </c>
      <c r="B508">
        <v>4.0999999999999996</v>
      </c>
    </row>
    <row r="509" spans="1:2" x14ac:dyDescent="0.35">
      <c r="A509">
        <v>125</v>
      </c>
      <c r="B509">
        <v>7.3</v>
      </c>
    </row>
    <row r="510" spans="1:2" x14ac:dyDescent="0.35">
      <c r="A510">
        <v>102</v>
      </c>
      <c r="B510">
        <v>6</v>
      </c>
    </row>
    <row r="511" spans="1:2" x14ac:dyDescent="0.35">
      <c r="A511">
        <v>128</v>
      </c>
      <c r="B511">
        <v>7.3</v>
      </c>
    </row>
    <row r="512" spans="1:2" x14ac:dyDescent="0.35">
      <c r="A512">
        <v>100</v>
      </c>
      <c r="B512">
        <v>5.4</v>
      </c>
    </row>
    <row r="513" spans="1:2" x14ac:dyDescent="0.35">
      <c r="A513">
        <v>124</v>
      </c>
      <c r="B513">
        <v>5.9</v>
      </c>
    </row>
    <row r="514" spans="1:2" x14ac:dyDescent="0.35">
      <c r="A514">
        <v>102</v>
      </c>
      <c r="B514">
        <v>7.1</v>
      </c>
    </row>
    <row r="515" spans="1:2" x14ac:dyDescent="0.35">
      <c r="A515">
        <v>90</v>
      </c>
      <c r="B515">
        <v>6</v>
      </c>
    </row>
    <row r="516" spans="1:2" x14ac:dyDescent="0.35">
      <c r="A516">
        <v>130</v>
      </c>
      <c r="B516">
        <v>6.5</v>
      </c>
    </row>
    <row r="517" spans="1:2" x14ac:dyDescent="0.35">
      <c r="A517">
        <v>118</v>
      </c>
      <c r="B517">
        <v>5.7</v>
      </c>
    </row>
    <row r="518" spans="1:2" x14ac:dyDescent="0.35">
      <c r="A518">
        <v>163</v>
      </c>
      <c r="B518">
        <v>7.6</v>
      </c>
    </row>
    <row r="519" spans="1:2" x14ac:dyDescent="0.35">
      <c r="A519">
        <v>142</v>
      </c>
      <c r="B519">
        <v>6.6</v>
      </c>
    </row>
    <row r="520" spans="1:2" x14ac:dyDescent="0.35">
      <c r="A520">
        <v>100</v>
      </c>
      <c r="B520">
        <v>5.4</v>
      </c>
    </row>
    <row r="521" spans="1:2" x14ac:dyDescent="0.35">
      <c r="A521">
        <v>116</v>
      </c>
      <c r="B521">
        <v>7.3</v>
      </c>
    </row>
    <row r="522" spans="1:2" x14ac:dyDescent="0.35">
      <c r="A522">
        <v>131</v>
      </c>
      <c r="B522">
        <v>6.5</v>
      </c>
    </row>
    <row r="523" spans="1:2" x14ac:dyDescent="0.35">
      <c r="A523">
        <v>91</v>
      </c>
      <c r="B523">
        <v>6.6</v>
      </c>
    </row>
    <row r="524" spans="1:2" x14ac:dyDescent="0.35">
      <c r="A524">
        <v>123</v>
      </c>
      <c r="B524">
        <v>6.6</v>
      </c>
    </row>
    <row r="525" spans="1:2" x14ac:dyDescent="0.35">
      <c r="A525">
        <v>134</v>
      </c>
      <c r="B525">
        <v>5.9</v>
      </c>
    </row>
    <row r="526" spans="1:2" x14ac:dyDescent="0.35">
      <c r="A526">
        <v>148</v>
      </c>
      <c r="B526">
        <v>6.7</v>
      </c>
    </row>
    <row r="527" spans="1:2" x14ac:dyDescent="0.35">
      <c r="A527">
        <v>110</v>
      </c>
      <c r="B527">
        <v>6.1</v>
      </c>
    </row>
    <row r="528" spans="1:2" x14ac:dyDescent="0.35">
      <c r="A528">
        <v>113</v>
      </c>
      <c r="B528">
        <v>6.6</v>
      </c>
    </row>
    <row r="529" spans="1:2" x14ac:dyDescent="0.35">
      <c r="A529">
        <v>94</v>
      </c>
      <c r="B529">
        <v>6.6</v>
      </c>
    </row>
    <row r="530" spans="1:2" x14ac:dyDescent="0.35">
      <c r="A530">
        <v>116</v>
      </c>
      <c r="B530">
        <v>5.3</v>
      </c>
    </row>
    <row r="531" spans="1:2" x14ac:dyDescent="0.35">
      <c r="A531">
        <v>99</v>
      </c>
      <c r="B531">
        <v>6</v>
      </c>
    </row>
    <row r="532" spans="1:2" x14ac:dyDescent="0.35">
      <c r="A532">
        <v>93</v>
      </c>
      <c r="B532">
        <v>4.7</v>
      </c>
    </row>
    <row r="533" spans="1:2" x14ac:dyDescent="0.35">
      <c r="A533">
        <v>113</v>
      </c>
      <c r="B533">
        <v>6.1</v>
      </c>
    </row>
    <row r="534" spans="1:2" x14ac:dyDescent="0.35">
      <c r="A534">
        <v>106</v>
      </c>
      <c r="B534">
        <v>7.2</v>
      </c>
    </row>
    <row r="535" spans="1:2" x14ac:dyDescent="0.35">
      <c r="A535">
        <v>91</v>
      </c>
      <c r="B535">
        <v>6.4</v>
      </c>
    </row>
    <row r="536" spans="1:2" x14ac:dyDescent="0.35">
      <c r="A536">
        <v>128</v>
      </c>
      <c r="B536">
        <v>6.1</v>
      </c>
    </row>
    <row r="537" spans="1:2" x14ac:dyDescent="0.35">
      <c r="A537">
        <v>98</v>
      </c>
      <c r="B537">
        <v>5.9</v>
      </c>
    </row>
    <row r="538" spans="1:2" x14ac:dyDescent="0.35">
      <c r="A538">
        <v>134</v>
      </c>
      <c r="B538">
        <v>6</v>
      </c>
    </row>
    <row r="539" spans="1:2" x14ac:dyDescent="0.35">
      <c r="A539">
        <v>97</v>
      </c>
      <c r="B539">
        <v>6.3</v>
      </c>
    </row>
    <row r="540" spans="1:2" x14ac:dyDescent="0.35">
      <c r="A540">
        <v>112</v>
      </c>
      <c r="B540">
        <v>5.6</v>
      </c>
    </row>
    <row r="541" spans="1:2" x14ac:dyDescent="0.35">
      <c r="A541">
        <v>153</v>
      </c>
      <c r="B541">
        <v>6.4</v>
      </c>
    </row>
    <row r="542" spans="1:2" x14ac:dyDescent="0.35">
      <c r="A542">
        <v>110</v>
      </c>
      <c r="B542">
        <v>7.1</v>
      </c>
    </row>
    <row r="543" spans="1:2" x14ac:dyDescent="0.35">
      <c r="A543">
        <v>122</v>
      </c>
      <c r="B543">
        <v>6.6</v>
      </c>
    </row>
    <row r="544" spans="1:2" x14ac:dyDescent="0.35">
      <c r="A544">
        <v>87</v>
      </c>
      <c r="B544">
        <v>4.5999999999999996</v>
      </c>
    </row>
    <row r="545" spans="1:2" x14ac:dyDescent="0.35">
      <c r="A545">
        <v>178</v>
      </c>
      <c r="B545">
        <v>8.4</v>
      </c>
    </row>
    <row r="546" spans="1:2" x14ac:dyDescent="0.35">
      <c r="A546">
        <v>125</v>
      </c>
      <c r="B546">
        <v>7.1</v>
      </c>
    </row>
    <row r="547" spans="1:2" x14ac:dyDescent="0.35">
      <c r="A547">
        <v>87</v>
      </c>
      <c r="B547">
        <v>7.4</v>
      </c>
    </row>
    <row r="548" spans="1:2" x14ac:dyDescent="0.35">
      <c r="A548">
        <v>152</v>
      </c>
      <c r="B548">
        <v>6.9</v>
      </c>
    </row>
    <row r="549" spans="1:2" x14ac:dyDescent="0.35">
      <c r="A549">
        <v>116</v>
      </c>
      <c r="B549">
        <v>4.5</v>
      </c>
    </row>
    <row r="550" spans="1:2" x14ac:dyDescent="0.35">
      <c r="A550">
        <v>109</v>
      </c>
      <c r="B550">
        <v>7.1</v>
      </c>
    </row>
    <row r="551" spans="1:2" x14ac:dyDescent="0.35">
      <c r="A551">
        <v>108</v>
      </c>
      <c r="B551">
        <v>6.5</v>
      </c>
    </row>
    <row r="552" spans="1:2" x14ac:dyDescent="0.35">
      <c r="A552">
        <v>85</v>
      </c>
      <c r="B552">
        <v>5.3</v>
      </c>
    </row>
    <row r="553" spans="1:2" x14ac:dyDescent="0.35">
      <c r="A553">
        <v>106</v>
      </c>
      <c r="B553">
        <v>6.7</v>
      </c>
    </row>
    <row r="554" spans="1:2" x14ac:dyDescent="0.35">
      <c r="A554">
        <v>93</v>
      </c>
      <c r="B554">
        <v>7.2</v>
      </c>
    </row>
    <row r="555" spans="1:2" x14ac:dyDescent="0.35">
      <c r="A555">
        <v>117</v>
      </c>
      <c r="B555">
        <v>7.2</v>
      </c>
    </row>
    <row r="556" spans="1:2" x14ac:dyDescent="0.35">
      <c r="A556">
        <v>116</v>
      </c>
      <c r="B556">
        <v>5.5</v>
      </c>
    </row>
    <row r="557" spans="1:2" x14ac:dyDescent="0.35">
      <c r="A557">
        <v>132</v>
      </c>
      <c r="B557">
        <v>5.8</v>
      </c>
    </row>
    <row r="558" spans="1:2" x14ac:dyDescent="0.35">
      <c r="A558">
        <v>92</v>
      </c>
      <c r="B558">
        <v>6</v>
      </c>
    </row>
    <row r="559" spans="1:2" x14ac:dyDescent="0.35">
      <c r="A559">
        <v>139</v>
      </c>
      <c r="B559">
        <v>6.6</v>
      </c>
    </row>
    <row r="560" spans="1:2" x14ac:dyDescent="0.35">
      <c r="A560">
        <v>153</v>
      </c>
      <c r="B560">
        <v>8.3000000000000007</v>
      </c>
    </row>
    <row r="561" spans="1:2" x14ac:dyDescent="0.35">
      <c r="A561">
        <v>142</v>
      </c>
      <c r="B561">
        <v>6.7</v>
      </c>
    </row>
    <row r="562" spans="1:2" x14ac:dyDescent="0.35">
      <c r="A562">
        <v>124</v>
      </c>
      <c r="B562">
        <v>7.1</v>
      </c>
    </row>
    <row r="563" spans="1:2" x14ac:dyDescent="0.35">
      <c r="A563">
        <v>117</v>
      </c>
      <c r="B563">
        <v>6</v>
      </c>
    </row>
    <row r="564" spans="1:2" x14ac:dyDescent="0.35">
      <c r="A564">
        <v>141</v>
      </c>
      <c r="B564">
        <v>6.9</v>
      </c>
    </row>
    <row r="565" spans="1:2" x14ac:dyDescent="0.35">
      <c r="A565">
        <v>110</v>
      </c>
      <c r="B565">
        <v>5.6</v>
      </c>
    </row>
    <row r="566" spans="1:2" x14ac:dyDescent="0.35">
      <c r="A566">
        <v>109</v>
      </c>
      <c r="B566">
        <v>5.6</v>
      </c>
    </row>
    <row r="567" spans="1:2" x14ac:dyDescent="0.35">
      <c r="A567">
        <v>88</v>
      </c>
      <c r="B567">
        <v>4.5</v>
      </c>
    </row>
    <row r="568" spans="1:2" x14ac:dyDescent="0.35">
      <c r="A568">
        <v>124</v>
      </c>
      <c r="B568">
        <v>7.1</v>
      </c>
    </row>
    <row r="569" spans="1:2" x14ac:dyDescent="0.35">
      <c r="A569">
        <v>119</v>
      </c>
      <c r="B569">
        <v>6.5</v>
      </c>
    </row>
    <row r="570" spans="1:2" x14ac:dyDescent="0.35">
      <c r="A570">
        <v>103</v>
      </c>
      <c r="B570">
        <v>6.4</v>
      </c>
    </row>
    <row r="571" spans="1:2" x14ac:dyDescent="0.35">
      <c r="A571">
        <v>116</v>
      </c>
      <c r="B571">
        <v>5.8</v>
      </c>
    </row>
    <row r="572" spans="1:2" x14ac:dyDescent="0.35">
      <c r="A572">
        <v>125</v>
      </c>
      <c r="B572">
        <v>8</v>
      </c>
    </row>
    <row r="573" spans="1:2" x14ac:dyDescent="0.35">
      <c r="A573">
        <v>125</v>
      </c>
      <c r="B573">
        <v>6.2</v>
      </c>
    </row>
    <row r="574" spans="1:2" x14ac:dyDescent="0.35">
      <c r="A574">
        <v>146</v>
      </c>
      <c r="B574">
        <v>7.2</v>
      </c>
    </row>
    <row r="575" spans="1:2" x14ac:dyDescent="0.35">
      <c r="A575">
        <v>118</v>
      </c>
      <c r="B575">
        <v>6.1</v>
      </c>
    </row>
    <row r="576" spans="1:2" x14ac:dyDescent="0.35">
      <c r="A576">
        <v>171</v>
      </c>
      <c r="B576">
        <v>7.6</v>
      </c>
    </row>
    <row r="577" spans="1:2" x14ac:dyDescent="0.35">
      <c r="A577">
        <v>136</v>
      </c>
      <c r="B577">
        <v>6.3</v>
      </c>
    </row>
    <row r="578" spans="1:2" x14ac:dyDescent="0.35">
      <c r="A578">
        <v>92</v>
      </c>
      <c r="B578">
        <v>6.3</v>
      </c>
    </row>
    <row r="579" spans="1:2" x14ac:dyDescent="0.35">
      <c r="A579">
        <v>116</v>
      </c>
      <c r="B579">
        <v>6.3</v>
      </c>
    </row>
    <row r="580" spans="1:2" x14ac:dyDescent="0.35">
      <c r="A580">
        <v>127</v>
      </c>
      <c r="B580">
        <v>7.7</v>
      </c>
    </row>
    <row r="581" spans="1:2" x14ac:dyDescent="0.35">
      <c r="A581">
        <v>136</v>
      </c>
      <c r="B581">
        <v>7</v>
      </c>
    </row>
    <row r="582" spans="1:2" x14ac:dyDescent="0.35">
      <c r="A582">
        <v>111</v>
      </c>
      <c r="B582">
        <v>5.3</v>
      </c>
    </row>
    <row r="583" spans="1:2" x14ac:dyDescent="0.35">
      <c r="A583">
        <v>116</v>
      </c>
      <c r="B583">
        <v>5.6</v>
      </c>
    </row>
    <row r="584" spans="1:2" x14ac:dyDescent="0.35">
      <c r="A584">
        <v>113</v>
      </c>
      <c r="B584">
        <v>5.2</v>
      </c>
    </row>
    <row r="585" spans="1:2" x14ac:dyDescent="0.35">
      <c r="A585">
        <v>97</v>
      </c>
      <c r="B585">
        <v>5.4</v>
      </c>
    </row>
    <row r="586" spans="1:2" x14ac:dyDescent="0.35">
      <c r="A586">
        <v>88</v>
      </c>
      <c r="B586">
        <v>6.4</v>
      </c>
    </row>
    <row r="587" spans="1:2" x14ac:dyDescent="0.35">
      <c r="A587">
        <v>136</v>
      </c>
      <c r="B587">
        <v>5.9</v>
      </c>
    </row>
    <row r="588" spans="1:2" x14ac:dyDescent="0.35">
      <c r="A588">
        <v>125</v>
      </c>
      <c r="B588">
        <v>6.3</v>
      </c>
    </row>
    <row r="589" spans="1:2" x14ac:dyDescent="0.35">
      <c r="A589">
        <v>116</v>
      </c>
      <c r="B589">
        <v>6.5</v>
      </c>
    </row>
    <row r="590" spans="1:2" x14ac:dyDescent="0.35">
      <c r="A590">
        <v>98</v>
      </c>
      <c r="B590">
        <v>3</v>
      </c>
    </row>
    <row r="591" spans="1:2" x14ac:dyDescent="0.35">
      <c r="A591">
        <v>91</v>
      </c>
      <c r="B591">
        <v>3.6</v>
      </c>
    </row>
    <row r="592" spans="1:2" x14ac:dyDescent="0.35">
      <c r="A592">
        <v>97</v>
      </c>
      <c r="B592">
        <v>5.8</v>
      </c>
    </row>
    <row r="593" spans="1:2" x14ac:dyDescent="0.35">
      <c r="A593">
        <v>95</v>
      </c>
      <c r="B593">
        <v>6.2</v>
      </c>
    </row>
    <row r="594" spans="1:2" x14ac:dyDescent="0.35">
      <c r="A594">
        <v>88</v>
      </c>
      <c r="B594">
        <v>5.6</v>
      </c>
    </row>
    <row r="595" spans="1:2" x14ac:dyDescent="0.35">
      <c r="A595">
        <v>133</v>
      </c>
      <c r="B595">
        <v>5.4</v>
      </c>
    </row>
    <row r="596" spans="1:2" x14ac:dyDescent="0.35">
      <c r="A596">
        <v>106</v>
      </c>
      <c r="B596">
        <v>6.1</v>
      </c>
    </row>
    <row r="597" spans="1:2" x14ac:dyDescent="0.35">
      <c r="A597">
        <v>116</v>
      </c>
      <c r="B597">
        <v>4.2</v>
      </c>
    </row>
    <row r="598" spans="1:2" x14ac:dyDescent="0.35">
      <c r="A598">
        <v>115</v>
      </c>
      <c r="B598">
        <v>6.7</v>
      </c>
    </row>
    <row r="599" spans="1:2" x14ac:dyDescent="0.35">
      <c r="A599">
        <v>99</v>
      </c>
      <c r="B599">
        <v>4.2</v>
      </c>
    </row>
    <row r="600" spans="1:2" x14ac:dyDescent="0.35">
      <c r="A600">
        <v>124</v>
      </c>
      <c r="B600">
        <v>6.4</v>
      </c>
    </row>
    <row r="601" spans="1:2" x14ac:dyDescent="0.35">
      <c r="A601">
        <v>124</v>
      </c>
      <c r="B601">
        <v>4.9000000000000004</v>
      </c>
    </row>
    <row r="602" spans="1:2" x14ac:dyDescent="0.35">
      <c r="A602">
        <v>124</v>
      </c>
      <c r="B602">
        <v>6.8</v>
      </c>
    </row>
    <row r="603" spans="1:2" x14ac:dyDescent="0.35">
      <c r="A603">
        <v>87</v>
      </c>
      <c r="B603">
        <v>7.7</v>
      </c>
    </row>
    <row r="604" spans="1:2" x14ac:dyDescent="0.35">
      <c r="A604">
        <v>105</v>
      </c>
      <c r="B604">
        <v>5.6</v>
      </c>
    </row>
    <row r="605" spans="1:2" x14ac:dyDescent="0.35">
      <c r="A605">
        <v>125</v>
      </c>
      <c r="B605">
        <v>6.4</v>
      </c>
    </row>
    <row r="606" spans="1:2" x14ac:dyDescent="0.35">
      <c r="A606">
        <v>141</v>
      </c>
      <c r="B606">
        <v>7.2</v>
      </c>
    </row>
    <row r="607" spans="1:2" x14ac:dyDescent="0.35">
      <c r="A607">
        <v>121</v>
      </c>
      <c r="B607">
        <v>6</v>
      </c>
    </row>
    <row r="608" spans="1:2" x14ac:dyDescent="0.35">
      <c r="A608">
        <v>111</v>
      </c>
      <c r="B608">
        <v>5.9</v>
      </c>
    </row>
    <row r="609" spans="1:2" x14ac:dyDescent="0.35">
      <c r="A609">
        <v>157</v>
      </c>
      <c r="B609">
        <v>7.9</v>
      </c>
    </row>
    <row r="610" spans="1:2" x14ac:dyDescent="0.35">
      <c r="A610">
        <v>128</v>
      </c>
      <c r="B610">
        <v>7.1</v>
      </c>
    </row>
    <row r="611" spans="1:2" x14ac:dyDescent="0.35">
      <c r="A611">
        <v>105</v>
      </c>
      <c r="B611">
        <v>5.9</v>
      </c>
    </row>
    <row r="612" spans="1:2" x14ac:dyDescent="0.35">
      <c r="A612">
        <v>113</v>
      </c>
      <c r="B612">
        <v>6.2</v>
      </c>
    </row>
    <row r="613" spans="1:2" x14ac:dyDescent="0.35">
      <c r="A613">
        <v>121</v>
      </c>
      <c r="B613">
        <v>7</v>
      </c>
    </row>
    <row r="614" spans="1:2" x14ac:dyDescent="0.35">
      <c r="A614">
        <v>102</v>
      </c>
      <c r="B614">
        <v>5.4</v>
      </c>
    </row>
    <row r="615" spans="1:2" x14ac:dyDescent="0.35">
      <c r="A615">
        <v>169</v>
      </c>
      <c r="B615">
        <v>8.6</v>
      </c>
    </row>
    <row r="616" spans="1:2" x14ac:dyDescent="0.35">
      <c r="A616">
        <v>132</v>
      </c>
      <c r="B616">
        <v>6.5</v>
      </c>
    </row>
    <row r="617" spans="1:2" x14ac:dyDescent="0.35">
      <c r="A617">
        <v>127</v>
      </c>
      <c r="B617">
        <v>6.4</v>
      </c>
    </row>
    <row r="618" spans="1:2" x14ac:dyDescent="0.35">
      <c r="A618">
        <v>103</v>
      </c>
      <c r="B618">
        <v>7.6</v>
      </c>
    </row>
    <row r="619" spans="1:2" x14ac:dyDescent="0.35">
      <c r="A619">
        <v>136</v>
      </c>
      <c r="B619">
        <v>5.5</v>
      </c>
    </row>
    <row r="620" spans="1:2" x14ac:dyDescent="0.35">
      <c r="A620">
        <v>150</v>
      </c>
      <c r="B620">
        <v>7.4</v>
      </c>
    </row>
    <row r="621" spans="1:2" x14ac:dyDescent="0.35">
      <c r="A621">
        <v>136</v>
      </c>
      <c r="B621">
        <v>8.6999999999999993</v>
      </c>
    </row>
    <row r="622" spans="1:2" x14ac:dyDescent="0.35">
      <c r="A622">
        <v>140</v>
      </c>
      <c r="B622">
        <v>7.6</v>
      </c>
    </row>
    <row r="623" spans="1:2" x14ac:dyDescent="0.35">
      <c r="A623">
        <v>104</v>
      </c>
      <c r="B623">
        <v>5.5</v>
      </c>
    </row>
    <row r="624" spans="1:2" x14ac:dyDescent="0.35">
      <c r="A624">
        <v>158</v>
      </c>
      <c r="B624">
        <v>7.6</v>
      </c>
    </row>
    <row r="625" spans="1:2" x14ac:dyDescent="0.35">
      <c r="A625">
        <v>119</v>
      </c>
      <c r="B625">
        <v>6.5</v>
      </c>
    </row>
    <row r="626" spans="1:2" x14ac:dyDescent="0.35">
      <c r="A626">
        <v>106</v>
      </c>
      <c r="B626">
        <v>6.9</v>
      </c>
    </row>
    <row r="627" spans="1:2" x14ac:dyDescent="0.35">
      <c r="A627">
        <v>136</v>
      </c>
      <c r="B627">
        <v>6.7</v>
      </c>
    </row>
    <row r="628" spans="1:2" x14ac:dyDescent="0.35">
      <c r="A628">
        <v>95</v>
      </c>
      <c r="B628">
        <v>6.6</v>
      </c>
    </row>
    <row r="629" spans="1:2" x14ac:dyDescent="0.35">
      <c r="A629">
        <v>137</v>
      </c>
      <c r="B629">
        <v>7.2</v>
      </c>
    </row>
    <row r="630" spans="1:2" x14ac:dyDescent="0.35">
      <c r="A630">
        <v>130</v>
      </c>
      <c r="B630">
        <v>6.4</v>
      </c>
    </row>
    <row r="631" spans="1:2" x14ac:dyDescent="0.35">
      <c r="A631">
        <v>124</v>
      </c>
      <c r="B631">
        <v>6.4</v>
      </c>
    </row>
    <row r="632" spans="1:2" x14ac:dyDescent="0.35">
      <c r="A632">
        <v>108</v>
      </c>
      <c r="B632">
        <v>6</v>
      </c>
    </row>
    <row r="633" spans="1:2" x14ac:dyDescent="0.35">
      <c r="A633">
        <v>104</v>
      </c>
      <c r="B633">
        <v>6.1</v>
      </c>
    </row>
    <row r="634" spans="1:2" x14ac:dyDescent="0.35">
      <c r="A634">
        <v>129</v>
      </c>
      <c r="B634">
        <v>6</v>
      </c>
    </row>
    <row r="635" spans="1:2" x14ac:dyDescent="0.35">
      <c r="A635">
        <v>117</v>
      </c>
      <c r="B635">
        <v>6.4</v>
      </c>
    </row>
    <row r="636" spans="1:2" x14ac:dyDescent="0.35">
      <c r="A636">
        <v>99</v>
      </c>
      <c r="B636">
        <v>6.4</v>
      </c>
    </row>
    <row r="637" spans="1:2" x14ac:dyDescent="0.35">
      <c r="A637">
        <v>159</v>
      </c>
      <c r="B637">
        <v>7.3</v>
      </c>
    </row>
    <row r="638" spans="1:2" x14ac:dyDescent="0.35">
      <c r="A638">
        <v>118</v>
      </c>
      <c r="B638">
        <v>5.2</v>
      </c>
    </row>
    <row r="639" spans="1:2" x14ac:dyDescent="0.35">
      <c r="A639">
        <v>105</v>
      </c>
      <c r="B639">
        <v>6.6</v>
      </c>
    </row>
    <row r="640" spans="1:2" x14ac:dyDescent="0.35">
      <c r="A640">
        <v>103</v>
      </c>
      <c r="B640">
        <v>6.3</v>
      </c>
    </row>
    <row r="641" spans="1:2" x14ac:dyDescent="0.35">
      <c r="A641">
        <v>122</v>
      </c>
      <c r="B641">
        <v>5.9</v>
      </c>
    </row>
    <row r="642" spans="1:2" x14ac:dyDescent="0.35">
      <c r="A642">
        <v>143</v>
      </c>
      <c r="B642">
        <v>6.7</v>
      </c>
    </row>
    <row r="643" spans="1:2" x14ac:dyDescent="0.35">
      <c r="A643">
        <v>96</v>
      </c>
      <c r="B643">
        <v>5.4</v>
      </c>
    </row>
    <row r="644" spans="1:2" x14ac:dyDescent="0.35">
      <c r="A644">
        <v>111</v>
      </c>
      <c r="B644">
        <v>6.4</v>
      </c>
    </row>
    <row r="645" spans="1:2" x14ac:dyDescent="0.35">
      <c r="A645">
        <v>121</v>
      </c>
      <c r="B645">
        <v>6.7</v>
      </c>
    </row>
    <row r="646" spans="1:2" x14ac:dyDescent="0.35">
      <c r="A646">
        <v>135</v>
      </c>
      <c r="B646">
        <v>6.2</v>
      </c>
    </row>
    <row r="647" spans="1:2" x14ac:dyDescent="0.35">
      <c r="A647">
        <v>101</v>
      </c>
      <c r="B647">
        <v>6.1</v>
      </c>
    </row>
    <row r="648" spans="1:2" x14ac:dyDescent="0.35">
      <c r="A648">
        <v>151</v>
      </c>
      <c r="B648">
        <v>8.8000000000000007</v>
      </c>
    </row>
    <row r="649" spans="1:2" x14ac:dyDescent="0.35">
      <c r="A649">
        <v>131</v>
      </c>
      <c r="B649">
        <v>7.1</v>
      </c>
    </row>
    <row r="650" spans="1:2" x14ac:dyDescent="0.35">
      <c r="A650">
        <v>100</v>
      </c>
      <c r="B650">
        <v>5.7</v>
      </c>
    </row>
    <row r="651" spans="1:2" x14ac:dyDescent="0.35">
      <c r="A651">
        <v>105</v>
      </c>
      <c r="B651">
        <v>5</v>
      </c>
    </row>
    <row r="652" spans="1:2" x14ac:dyDescent="0.35">
      <c r="A652">
        <v>92</v>
      </c>
      <c r="B652">
        <v>5.0999999999999996</v>
      </c>
    </row>
    <row r="653" spans="1:2" x14ac:dyDescent="0.35">
      <c r="A653">
        <v>130</v>
      </c>
      <c r="B653">
        <v>6.9</v>
      </c>
    </row>
    <row r="654" spans="1:2" x14ac:dyDescent="0.35">
      <c r="A654">
        <v>100</v>
      </c>
      <c r="B654">
        <v>4.8</v>
      </c>
    </row>
    <row r="655" spans="1:2" x14ac:dyDescent="0.35">
      <c r="A655">
        <v>102</v>
      </c>
      <c r="B655">
        <v>6.5</v>
      </c>
    </row>
    <row r="656" spans="1:2" x14ac:dyDescent="0.35">
      <c r="A656">
        <v>133</v>
      </c>
      <c r="B656">
        <v>5.0999999999999996</v>
      </c>
    </row>
    <row r="657" spans="1:2" x14ac:dyDescent="0.35">
      <c r="A657">
        <v>121</v>
      </c>
      <c r="B657">
        <v>7.1</v>
      </c>
    </row>
    <row r="658" spans="1:2" x14ac:dyDescent="0.35">
      <c r="A658">
        <v>147</v>
      </c>
      <c r="B658">
        <v>7.5</v>
      </c>
    </row>
    <row r="659" spans="1:2" x14ac:dyDescent="0.35">
      <c r="A659">
        <v>94</v>
      </c>
      <c r="B659">
        <v>6.2</v>
      </c>
    </row>
    <row r="660" spans="1:2" x14ac:dyDescent="0.35">
      <c r="A660">
        <v>94</v>
      </c>
      <c r="B660">
        <v>6.3</v>
      </c>
    </row>
    <row r="661" spans="1:2" x14ac:dyDescent="0.35">
      <c r="A661">
        <v>127</v>
      </c>
      <c r="B661">
        <v>8.1</v>
      </c>
    </row>
    <row r="662" spans="1:2" x14ac:dyDescent="0.35">
      <c r="A662">
        <v>212</v>
      </c>
      <c r="B662">
        <v>6.6</v>
      </c>
    </row>
    <row r="663" spans="1:2" x14ac:dyDescent="0.35">
      <c r="A663">
        <v>141</v>
      </c>
      <c r="B663">
        <v>6.9</v>
      </c>
    </row>
    <row r="664" spans="1:2" x14ac:dyDescent="0.35">
      <c r="A664">
        <v>103</v>
      </c>
      <c r="B664">
        <v>6.1</v>
      </c>
    </row>
    <row r="665" spans="1:2" x14ac:dyDescent="0.35">
      <c r="A665">
        <v>98</v>
      </c>
      <c r="B665">
        <v>4.3</v>
      </c>
    </row>
    <row r="666" spans="1:2" x14ac:dyDescent="0.35">
      <c r="A666">
        <v>116</v>
      </c>
      <c r="B666">
        <v>6.6</v>
      </c>
    </row>
    <row r="667" spans="1:2" x14ac:dyDescent="0.35">
      <c r="A667">
        <v>114</v>
      </c>
      <c r="B667">
        <v>6.8</v>
      </c>
    </row>
    <row r="668" spans="1:2" x14ac:dyDescent="0.35">
      <c r="A668">
        <v>87</v>
      </c>
      <c r="B668">
        <v>3.8</v>
      </c>
    </row>
    <row r="669" spans="1:2" x14ac:dyDescent="0.35">
      <c r="A669">
        <v>125</v>
      </c>
      <c r="B669">
        <v>5.9</v>
      </c>
    </row>
    <row r="670" spans="1:2" x14ac:dyDescent="0.35">
      <c r="A670">
        <v>187</v>
      </c>
      <c r="B670">
        <v>7.9</v>
      </c>
    </row>
    <row r="671" spans="1:2" x14ac:dyDescent="0.35">
      <c r="A671">
        <v>93</v>
      </c>
      <c r="B671">
        <v>6.3</v>
      </c>
    </row>
    <row r="672" spans="1:2" x14ac:dyDescent="0.35">
      <c r="A672">
        <v>95</v>
      </c>
      <c r="B672">
        <v>5.5</v>
      </c>
    </row>
    <row r="673" spans="1:2" x14ac:dyDescent="0.35">
      <c r="A673">
        <v>117</v>
      </c>
      <c r="B673">
        <v>7.7</v>
      </c>
    </row>
    <row r="674" spans="1:2" x14ac:dyDescent="0.35">
      <c r="A674">
        <v>106</v>
      </c>
      <c r="B674">
        <v>6.3</v>
      </c>
    </row>
    <row r="675" spans="1:2" x14ac:dyDescent="0.35">
      <c r="A675">
        <v>115</v>
      </c>
      <c r="B675">
        <v>7.1</v>
      </c>
    </row>
    <row r="676" spans="1:2" x14ac:dyDescent="0.35">
      <c r="A676">
        <v>189</v>
      </c>
      <c r="B676">
        <v>8.5</v>
      </c>
    </row>
    <row r="677" spans="1:2" x14ac:dyDescent="0.35">
      <c r="A677">
        <v>81</v>
      </c>
      <c r="B677">
        <v>5.8</v>
      </c>
    </row>
    <row r="678" spans="1:2" x14ac:dyDescent="0.35">
      <c r="A678">
        <v>149</v>
      </c>
      <c r="B678">
        <v>8.1</v>
      </c>
    </row>
    <row r="679" spans="1:2" x14ac:dyDescent="0.35">
      <c r="A679">
        <v>119</v>
      </c>
      <c r="B679">
        <v>7.9</v>
      </c>
    </row>
    <row r="680" spans="1:2" x14ac:dyDescent="0.35">
      <c r="A680">
        <v>130</v>
      </c>
      <c r="B680">
        <v>7.2</v>
      </c>
    </row>
    <row r="681" spans="1:2" x14ac:dyDescent="0.35">
      <c r="A681">
        <v>116</v>
      </c>
      <c r="B681">
        <v>6.3</v>
      </c>
    </row>
    <row r="682" spans="1:2" x14ac:dyDescent="0.35">
      <c r="A682">
        <v>103</v>
      </c>
      <c r="B682">
        <v>8.1</v>
      </c>
    </row>
    <row r="683" spans="1:2" x14ac:dyDescent="0.35">
      <c r="A683">
        <v>99</v>
      </c>
      <c r="B683">
        <v>7</v>
      </c>
    </row>
    <row r="684" spans="1:2" x14ac:dyDescent="0.35">
      <c r="A684">
        <v>92</v>
      </c>
      <c r="B684">
        <v>5.5</v>
      </c>
    </row>
    <row r="685" spans="1:2" x14ac:dyDescent="0.35">
      <c r="A685">
        <v>109</v>
      </c>
      <c r="B685">
        <v>6.7</v>
      </c>
    </row>
    <row r="686" spans="1:2" x14ac:dyDescent="0.35">
      <c r="A686">
        <v>87</v>
      </c>
      <c r="B686">
        <v>5.2</v>
      </c>
    </row>
    <row r="687" spans="1:2" x14ac:dyDescent="0.35">
      <c r="A687">
        <v>111</v>
      </c>
      <c r="B687">
        <v>7</v>
      </c>
    </row>
    <row r="688" spans="1:2" x14ac:dyDescent="0.35">
      <c r="A688">
        <v>101</v>
      </c>
      <c r="B688">
        <v>6.1</v>
      </c>
    </row>
    <row r="689" spans="1:2" x14ac:dyDescent="0.35">
      <c r="A689">
        <v>83</v>
      </c>
      <c r="B689">
        <v>6.6</v>
      </c>
    </row>
    <row r="690" spans="1:2" x14ac:dyDescent="0.35">
      <c r="A690">
        <v>113</v>
      </c>
      <c r="B690">
        <v>5.5</v>
      </c>
    </row>
    <row r="691" spans="1:2" x14ac:dyDescent="0.35">
      <c r="A691">
        <v>107</v>
      </c>
      <c r="B691">
        <v>5.9</v>
      </c>
    </row>
    <row r="692" spans="1:2" x14ac:dyDescent="0.35">
      <c r="A692">
        <v>94</v>
      </c>
      <c r="B692">
        <v>5.4</v>
      </c>
    </row>
    <row r="693" spans="1:2" x14ac:dyDescent="0.35">
      <c r="A693">
        <v>132</v>
      </c>
      <c r="B693">
        <v>6.4</v>
      </c>
    </row>
    <row r="694" spans="1:2" x14ac:dyDescent="0.35">
      <c r="A694">
        <v>140</v>
      </c>
      <c r="B694">
        <v>5.7</v>
      </c>
    </row>
    <row r="695" spans="1:2" x14ac:dyDescent="0.35">
      <c r="A695">
        <v>125</v>
      </c>
      <c r="B695">
        <v>6.7</v>
      </c>
    </row>
    <row r="696" spans="1:2" x14ac:dyDescent="0.35">
      <c r="A696">
        <v>111</v>
      </c>
      <c r="B696">
        <v>7.1</v>
      </c>
    </row>
    <row r="697" spans="1:2" x14ac:dyDescent="0.35">
      <c r="A697">
        <v>156</v>
      </c>
      <c r="B697">
        <v>6.8</v>
      </c>
    </row>
    <row r="698" spans="1:2" x14ac:dyDescent="0.35">
      <c r="A698">
        <v>170</v>
      </c>
      <c r="B698">
        <v>6.5</v>
      </c>
    </row>
    <row r="699" spans="1:2" x14ac:dyDescent="0.35">
      <c r="A699">
        <v>120</v>
      </c>
      <c r="B699">
        <v>7.6</v>
      </c>
    </row>
    <row r="700" spans="1:2" x14ac:dyDescent="0.35">
      <c r="A700">
        <v>100</v>
      </c>
      <c r="B700">
        <v>5.5</v>
      </c>
    </row>
    <row r="701" spans="1:2" x14ac:dyDescent="0.35">
      <c r="A701">
        <v>115</v>
      </c>
      <c r="B701">
        <v>6.5</v>
      </c>
    </row>
    <row r="702" spans="1:2" x14ac:dyDescent="0.35">
      <c r="A702">
        <v>130</v>
      </c>
      <c r="B702">
        <v>7</v>
      </c>
    </row>
    <row r="703" spans="1:2" x14ac:dyDescent="0.35">
      <c r="A703">
        <v>105</v>
      </c>
      <c r="B703">
        <v>5.8</v>
      </c>
    </row>
    <row r="704" spans="1:2" x14ac:dyDescent="0.35">
      <c r="A704">
        <v>111</v>
      </c>
      <c r="B704">
        <v>7.3</v>
      </c>
    </row>
    <row r="705" spans="1:2" x14ac:dyDescent="0.35">
      <c r="A705">
        <v>106</v>
      </c>
      <c r="B705">
        <v>6.6</v>
      </c>
    </row>
    <row r="706" spans="1:2" x14ac:dyDescent="0.35">
      <c r="A706">
        <v>89</v>
      </c>
      <c r="B706">
        <v>4.4000000000000004</v>
      </c>
    </row>
    <row r="707" spans="1:2" x14ac:dyDescent="0.35">
      <c r="A707">
        <v>100</v>
      </c>
      <c r="B707">
        <v>7.7</v>
      </c>
    </row>
    <row r="708" spans="1:2" x14ac:dyDescent="0.35">
      <c r="A708">
        <v>91</v>
      </c>
      <c r="B708">
        <v>5</v>
      </c>
    </row>
    <row r="709" spans="1:2" x14ac:dyDescent="0.35">
      <c r="A709">
        <v>146</v>
      </c>
      <c r="B709">
        <v>7.7</v>
      </c>
    </row>
    <row r="710" spans="1:2" x14ac:dyDescent="0.35">
      <c r="A710">
        <v>98</v>
      </c>
      <c r="B710">
        <v>4.4000000000000004</v>
      </c>
    </row>
    <row r="711" spans="1:2" x14ac:dyDescent="0.35">
      <c r="A711">
        <v>101</v>
      </c>
      <c r="B711">
        <v>6.1</v>
      </c>
    </row>
    <row r="712" spans="1:2" x14ac:dyDescent="0.35">
      <c r="A712">
        <v>94</v>
      </c>
      <c r="B712">
        <v>5.4</v>
      </c>
    </row>
    <row r="713" spans="1:2" x14ac:dyDescent="0.35">
      <c r="A713">
        <v>132</v>
      </c>
      <c r="B713">
        <v>6.8</v>
      </c>
    </row>
    <row r="714" spans="1:2" x14ac:dyDescent="0.35">
      <c r="A714">
        <v>115</v>
      </c>
      <c r="B714">
        <v>6.5</v>
      </c>
    </row>
    <row r="715" spans="1:2" x14ac:dyDescent="0.35">
      <c r="A715">
        <v>92</v>
      </c>
      <c r="B715">
        <v>7</v>
      </c>
    </row>
    <row r="716" spans="1:2" x14ac:dyDescent="0.35">
      <c r="A716">
        <v>124</v>
      </c>
      <c r="B716">
        <v>6.3</v>
      </c>
    </row>
    <row r="717" spans="1:2" x14ac:dyDescent="0.35">
      <c r="A717">
        <v>119</v>
      </c>
      <c r="B717">
        <v>6.3</v>
      </c>
    </row>
    <row r="718" spans="1:2" x14ac:dyDescent="0.35">
      <c r="A718">
        <v>124</v>
      </c>
      <c r="B718">
        <v>6.1</v>
      </c>
    </row>
    <row r="719" spans="1:2" x14ac:dyDescent="0.35">
      <c r="A719">
        <v>93</v>
      </c>
      <c r="B719">
        <v>6.1</v>
      </c>
    </row>
    <row r="720" spans="1:2" x14ac:dyDescent="0.35">
      <c r="A720">
        <v>98</v>
      </c>
      <c r="B720">
        <v>5.3</v>
      </c>
    </row>
    <row r="721" spans="1:2" x14ac:dyDescent="0.35">
      <c r="A721">
        <v>92</v>
      </c>
      <c r="B721">
        <v>5.4</v>
      </c>
    </row>
    <row r="722" spans="1:2" x14ac:dyDescent="0.35">
      <c r="A722">
        <v>105</v>
      </c>
      <c r="B722">
        <v>6.2</v>
      </c>
    </row>
    <row r="723" spans="1:2" x14ac:dyDescent="0.35">
      <c r="A723">
        <v>124</v>
      </c>
      <c r="B723">
        <v>6.6</v>
      </c>
    </row>
    <row r="724" spans="1:2" x14ac:dyDescent="0.35">
      <c r="A724">
        <v>99</v>
      </c>
      <c r="B724">
        <v>5.9</v>
      </c>
    </row>
    <row r="725" spans="1:2" x14ac:dyDescent="0.35">
      <c r="A725">
        <v>116</v>
      </c>
      <c r="B725">
        <v>6.3</v>
      </c>
    </row>
    <row r="726" spans="1:2" x14ac:dyDescent="0.35">
      <c r="A726">
        <v>124</v>
      </c>
      <c r="B726">
        <v>7.2</v>
      </c>
    </row>
    <row r="727" spans="1:2" x14ac:dyDescent="0.35">
      <c r="A727">
        <v>96</v>
      </c>
      <c r="B727">
        <v>6.8</v>
      </c>
    </row>
    <row r="728" spans="1:2" x14ac:dyDescent="0.35">
      <c r="A728">
        <v>104</v>
      </c>
      <c r="B728">
        <v>6.1</v>
      </c>
    </row>
    <row r="729" spans="1:2" x14ac:dyDescent="0.35">
      <c r="A729">
        <v>100</v>
      </c>
      <c r="B729">
        <v>7.8</v>
      </c>
    </row>
    <row r="730" spans="1:2" x14ac:dyDescent="0.35">
      <c r="A730">
        <v>115</v>
      </c>
      <c r="B730">
        <v>5</v>
      </c>
    </row>
    <row r="731" spans="1:2" x14ac:dyDescent="0.35">
      <c r="A731">
        <v>101</v>
      </c>
      <c r="B731">
        <v>6.2</v>
      </c>
    </row>
    <row r="732" spans="1:2" x14ac:dyDescent="0.35">
      <c r="A732">
        <v>113</v>
      </c>
      <c r="B732">
        <v>6.7</v>
      </c>
    </row>
    <row r="733" spans="1:2" x14ac:dyDescent="0.35">
      <c r="A733">
        <v>100</v>
      </c>
      <c r="B733">
        <v>4.9000000000000004</v>
      </c>
    </row>
    <row r="734" spans="1:2" x14ac:dyDescent="0.35">
      <c r="A734">
        <v>134</v>
      </c>
      <c r="B734">
        <v>7.4</v>
      </c>
    </row>
    <row r="735" spans="1:2" x14ac:dyDescent="0.35">
      <c r="A735">
        <v>125</v>
      </c>
      <c r="B735">
        <v>6.2</v>
      </c>
    </row>
    <row r="736" spans="1:2" x14ac:dyDescent="0.35">
      <c r="A736">
        <v>94</v>
      </c>
      <c r="B736">
        <v>4.9000000000000004</v>
      </c>
    </row>
    <row r="737" spans="1:2" x14ac:dyDescent="0.35">
      <c r="A737">
        <v>107</v>
      </c>
      <c r="B737">
        <v>6.1</v>
      </c>
    </row>
    <row r="738" spans="1:2" x14ac:dyDescent="0.35">
      <c r="A738">
        <v>91</v>
      </c>
      <c r="B738">
        <v>6.1</v>
      </c>
    </row>
    <row r="739" spans="1:2" x14ac:dyDescent="0.35">
      <c r="A739">
        <v>116</v>
      </c>
      <c r="B739">
        <v>6.4</v>
      </c>
    </row>
    <row r="740" spans="1:2" x14ac:dyDescent="0.35">
      <c r="A740">
        <v>100</v>
      </c>
      <c r="B740">
        <v>6.3</v>
      </c>
    </row>
    <row r="741" spans="1:2" x14ac:dyDescent="0.35">
      <c r="A741">
        <v>117</v>
      </c>
      <c r="B741">
        <v>6.6</v>
      </c>
    </row>
    <row r="742" spans="1:2" x14ac:dyDescent="0.35">
      <c r="A742">
        <v>110</v>
      </c>
      <c r="B742">
        <v>5.7</v>
      </c>
    </row>
    <row r="743" spans="1:2" x14ac:dyDescent="0.35">
      <c r="A743">
        <v>96</v>
      </c>
      <c r="B743">
        <v>5.9</v>
      </c>
    </row>
    <row r="744" spans="1:2" x14ac:dyDescent="0.35">
      <c r="A744">
        <v>101</v>
      </c>
      <c r="B744">
        <v>6</v>
      </c>
    </row>
    <row r="745" spans="1:2" x14ac:dyDescent="0.35">
      <c r="A745">
        <v>111</v>
      </c>
      <c r="B745">
        <v>6.1</v>
      </c>
    </row>
    <row r="746" spans="1:2" x14ac:dyDescent="0.35">
      <c r="A746">
        <v>117</v>
      </c>
      <c r="B746">
        <v>6.7</v>
      </c>
    </row>
    <row r="747" spans="1:2" x14ac:dyDescent="0.35">
      <c r="A747">
        <v>126</v>
      </c>
      <c r="B747">
        <v>6.7</v>
      </c>
    </row>
    <row r="748" spans="1:2" x14ac:dyDescent="0.35">
      <c r="A748">
        <v>152</v>
      </c>
      <c r="B748">
        <v>7.9</v>
      </c>
    </row>
    <row r="749" spans="1:2" x14ac:dyDescent="0.35">
      <c r="A749">
        <v>101</v>
      </c>
      <c r="B749">
        <v>4.3</v>
      </c>
    </row>
    <row r="750" spans="1:2" x14ac:dyDescent="0.35">
      <c r="A750">
        <v>87</v>
      </c>
      <c r="B750">
        <v>5.7</v>
      </c>
    </row>
    <row r="751" spans="1:2" x14ac:dyDescent="0.35">
      <c r="A751">
        <v>85</v>
      </c>
      <c r="B751">
        <v>6.7</v>
      </c>
    </row>
    <row r="752" spans="1:2" x14ac:dyDescent="0.35">
      <c r="A752">
        <v>130</v>
      </c>
      <c r="B752">
        <v>6.7</v>
      </c>
    </row>
    <row r="753" spans="1:2" x14ac:dyDescent="0.35">
      <c r="A753">
        <v>104</v>
      </c>
      <c r="B753">
        <v>6.1</v>
      </c>
    </row>
    <row r="754" spans="1:2" x14ac:dyDescent="0.35">
      <c r="A754">
        <v>121</v>
      </c>
      <c r="B754">
        <v>5.6</v>
      </c>
    </row>
    <row r="755" spans="1:2" x14ac:dyDescent="0.35">
      <c r="A755">
        <v>140</v>
      </c>
      <c r="B755">
        <v>6.6</v>
      </c>
    </row>
    <row r="756" spans="1:2" x14ac:dyDescent="0.35">
      <c r="A756">
        <v>131</v>
      </c>
      <c r="B756">
        <v>6.9</v>
      </c>
    </row>
    <row r="757" spans="1:2" x14ac:dyDescent="0.35">
      <c r="A757">
        <v>91</v>
      </c>
      <c r="B757">
        <v>4.8</v>
      </c>
    </row>
    <row r="758" spans="1:2" x14ac:dyDescent="0.35">
      <c r="A758">
        <v>118</v>
      </c>
      <c r="B758">
        <v>6.2</v>
      </c>
    </row>
    <row r="759" spans="1:2" x14ac:dyDescent="0.35">
      <c r="A759">
        <v>130</v>
      </c>
      <c r="B759">
        <v>6</v>
      </c>
    </row>
    <row r="760" spans="1:2" x14ac:dyDescent="0.35">
      <c r="A760">
        <v>90</v>
      </c>
      <c r="B760">
        <v>4.9000000000000004</v>
      </c>
    </row>
    <row r="761" spans="1:2" x14ac:dyDescent="0.35">
      <c r="A761">
        <v>103</v>
      </c>
      <c r="B761">
        <v>5.6</v>
      </c>
    </row>
    <row r="762" spans="1:2" x14ac:dyDescent="0.35">
      <c r="A762">
        <v>122</v>
      </c>
      <c r="B762">
        <v>6.1</v>
      </c>
    </row>
    <row r="763" spans="1:2" x14ac:dyDescent="0.35">
      <c r="A763">
        <v>106</v>
      </c>
      <c r="B763">
        <v>6.1</v>
      </c>
    </row>
    <row r="764" spans="1:2" x14ac:dyDescent="0.35">
      <c r="A764">
        <v>103</v>
      </c>
      <c r="B764">
        <v>4.8</v>
      </c>
    </row>
    <row r="765" spans="1:2" x14ac:dyDescent="0.35">
      <c r="A765">
        <v>107</v>
      </c>
      <c r="B765">
        <v>5.5</v>
      </c>
    </row>
    <row r="766" spans="1:2" x14ac:dyDescent="0.35">
      <c r="A766">
        <v>156</v>
      </c>
      <c r="B766">
        <v>3.8</v>
      </c>
    </row>
    <row r="767" spans="1:2" x14ac:dyDescent="0.35">
      <c r="A767">
        <v>127</v>
      </c>
      <c r="B767">
        <v>6.5</v>
      </c>
    </row>
    <row r="768" spans="1:2" x14ac:dyDescent="0.35">
      <c r="A768">
        <v>132</v>
      </c>
      <c r="B768">
        <v>6.7</v>
      </c>
    </row>
    <row r="769" spans="1:2" x14ac:dyDescent="0.35">
      <c r="A769">
        <v>108</v>
      </c>
      <c r="B769">
        <v>8.1</v>
      </c>
    </row>
    <row r="770" spans="1:2" x14ac:dyDescent="0.35">
      <c r="A770">
        <v>114</v>
      </c>
      <c r="B770">
        <v>4.9000000000000004</v>
      </c>
    </row>
    <row r="771" spans="1:2" x14ac:dyDescent="0.35">
      <c r="A771">
        <v>133</v>
      </c>
      <c r="B771">
        <v>7.3</v>
      </c>
    </row>
    <row r="772" spans="1:2" x14ac:dyDescent="0.35">
      <c r="A772">
        <v>103</v>
      </c>
      <c r="B772">
        <v>6.4</v>
      </c>
    </row>
    <row r="773" spans="1:2" x14ac:dyDescent="0.35">
      <c r="A773">
        <v>95</v>
      </c>
      <c r="B773">
        <v>6.7</v>
      </c>
    </row>
    <row r="774" spans="1:2" x14ac:dyDescent="0.35">
      <c r="A774">
        <v>90</v>
      </c>
      <c r="B774">
        <v>3.6</v>
      </c>
    </row>
    <row r="775" spans="1:2" x14ac:dyDescent="0.35">
      <c r="A775">
        <v>87</v>
      </c>
      <c r="B775">
        <v>5.7</v>
      </c>
    </row>
    <row r="776" spans="1:2" x14ac:dyDescent="0.35">
      <c r="A776">
        <v>114</v>
      </c>
      <c r="B776">
        <v>6</v>
      </c>
    </row>
    <row r="777" spans="1:2" x14ac:dyDescent="0.35">
      <c r="A777">
        <v>103</v>
      </c>
      <c r="B777">
        <v>4.7</v>
      </c>
    </row>
    <row r="778" spans="1:2" x14ac:dyDescent="0.35">
      <c r="A778">
        <v>125</v>
      </c>
      <c r="B778">
        <v>6.3</v>
      </c>
    </row>
    <row r="779" spans="1:2" x14ac:dyDescent="0.35">
      <c r="A779">
        <v>97</v>
      </c>
      <c r="B779">
        <v>5.9</v>
      </c>
    </row>
    <row r="780" spans="1:2" x14ac:dyDescent="0.35">
      <c r="A780">
        <v>125</v>
      </c>
      <c r="B780">
        <v>5.9</v>
      </c>
    </row>
    <row r="781" spans="1:2" x14ac:dyDescent="0.35">
      <c r="A781">
        <v>136</v>
      </c>
      <c r="B781">
        <v>7.5</v>
      </c>
    </row>
    <row r="782" spans="1:2" x14ac:dyDescent="0.35">
      <c r="A782">
        <v>116</v>
      </c>
      <c r="B782">
        <v>5.6</v>
      </c>
    </row>
    <row r="783" spans="1:2" x14ac:dyDescent="0.35">
      <c r="A783">
        <v>103</v>
      </c>
      <c r="B783">
        <v>6.4</v>
      </c>
    </row>
    <row r="784" spans="1:2" x14ac:dyDescent="0.35">
      <c r="A784">
        <v>97</v>
      </c>
      <c r="B784">
        <v>6.3</v>
      </c>
    </row>
    <row r="785" spans="1:2" x14ac:dyDescent="0.35">
      <c r="A785">
        <v>96</v>
      </c>
      <c r="B785">
        <v>4.3</v>
      </c>
    </row>
    <row r="786" spans="1:2" x14ac:dyDescent="0.35">
      <c r="A786">
        <v>131</v>
      </c>
      <c r="B786">
        <v>5.9</v>
      </c>
    </row>
    <row r="787" spans="1:2" x14ac:dyDescent="0.35">
      <c r="A787">
        <v>95</v>
      </c>
      <c r="B787">
        <v>5.5</v>
      </c>
    </row>
    <row r="788" spans="1:2" x14ac:dyDescent="0.35">
      <c r="A788">
        <v>86</v>
      </c>
      <c r="B788">
        <v>6.2</v>
      </c>
    </row>
    <row r="789" spans="1:2" x14ac:dyDescent="0.35">
      <c r="A789">
        <v>142</v>
      </c>
      <c r="B789">
        <v>8.8000000000000007</v>
      </c>
    </row>
    <row r="790" spans="1:2" x14ac:dyDescent="0.35">
      <c r="A790">
        <v>92</v>
      </c>
      <c r="B790">
        <v>5.2</v>
      </c>
    </row>
    <row r="791" spans="1:2" x14ac:dyDescent="0.35">
      <c r="A791">
        <v>108</v>
      </c>
      <c r="B791">
        <v>7</v>
      </c>
    </row>
    <row r="792" spans="1:2" x14ac:dyDescent="0.35">
      <c r="A792">
        <v>84</v>
      </c>
      <c r="B792">
        <v>6.6</v>
      </c>
    </row>
    <row r="793" spans="1:2" x14ac:dyDescent="0.35">
      <c r="A793">
        <v>188</v>
      </c>
      <c r="B793">
        <v>7.3</v>
      </c>
    </row>
    <row r="794" spans="1:2" x14ac:dyDescent="0.35">
      <c r="A794">
        <v>95</v>
      </c>
      <c r="B794">
        <v>5.6</v>
      </c>
    </row>
    <row r="795" spans="1:2" x14ac:dyDescent="0.35">
      <c r="A795">
        <v>118</v>
      </c>
      <c r="B795">
        <v>6.6</v>
      </c>
    </row>
    <row r="796" spans="1:2" x14ac:dyDescent="0.35">
      <c r="A796">
        <v>92</v>
      </c>
      <c r="B796">
        <v>5.4</v>
      </c>
    </row>
    <row r="797" spans="1:2" x14ac:dyDescent="0.35">
      <c r="A797">
        <v>74</v>
      </c>
      <c r="B797">
        <v>6.3</v>
      </c>
    </row>
    <row r="798" spans="1:2" x14ac:dyDescent="0.35">
      <c r="A798">
        <v>134</v>
      </c>
      <c r="B798">
        <v>7.9</v>
      </c>
    </row>
    <row r="799" spans="1:2" x14ac:dyDescent="0.35">
      <c r="A799">
        <v>101</v>
      </c>
      <c r="B799">
        <v>6.3</v>
      </c>
    </row>
    <row r="800" spans="1:2" x14ac:dyDescent="0.35">
      <c r="A800">
        <v>100</v>
      </c>
      <c r="B800">
        <v>6</v>
      </c>
    </row>
    <row r="801" spans="1:2" x14ac:dyDescent="0.35">
      <c r="A801">
        <v>132</v>
      </c>
      <c r="B801">
        <v>7.2</v>
      </c>
    </row>
    <row r="802" spans="1:2" x14ac:dyDescent="0.35">
      <c r="A802">
        <v>105</v>
      </c>
      <c r="B802">
        <v>5.0999999999999996</v>
      </c>
    </row>
    <row r="803" spans="1:2" x14ac:dyDescent="0.35">
      <c r="A803">
        <v>123</v>
      </c>
      <c r="B803">
        <v>7.3</v>
      </c>
    </row>
    <row r="804" spans="1:2" x14ac:dyDescent="0.35">
      <c r="A804">
        <v>117</v>
      </c>
      <c r="B804">
        <v>8</v>
      </c>
    </row>
    <row r="805" spans="1:2" x14ac:dyDescent="0.35">
      <c r="A805">
        <v>98</v>
      </c>
      <c r="B805">
        <v>6.2</v>
      </c>
    </row>
    <row r="806" spans="1:2" x14ac:dyDescent="0.35">
      <c r="A806">
        <v>128</v>
      </c>
      <c r="B806">
        <v>6</v>
      </c>
    </row>
    <row r="807" spans="1:2" x14ac:dyDescent="0.35">
      <c r="A807">
        <v>114</v>
      </c>
      <c r="B807">
        <v>6.7</v>
      </c>
    </row>
    <row r="808" spans="1:2" x14ac:dyDescent="0.35">
      <c r="A808">
        <v>111</v>
      </c>
      <c r="B808">
        <v>8.1</v>
      </c>
    </row>
    <row r="809" spans="1:2" x14ac:dyDescent="0.35">
      <c r="A809">
        <v>85</v>
      </c>
      <c r="B809">
        <v>6.4</v>
      </c>
    </row>
    <row r="810" spans="1:2" x14ac:dyDescent="0.35">
      <c r="A810">
        <v>137</v>
      </c>
      <c r="B810">
        <v>8</v>
      </c>
    </row>
    <row r="811" spans="1:2" x14ac:dyDescent="0.35">
      <c r="A811">
        <v>97</v>
      </c>
      <c r="B811">
        <v>6.3</v>
      </c>
    </row>
    <row r="812" spans="1:2" x14ac:dyDescent="0.35">
      <c r="A812">
        <v>104</v>
      </c>
      <c r="B812">
        <v>6.4</v>
      </c>
    </row>
    <row r="813" spans="1:2" x14ac:dyDescent="0.35">
      <c r="A813">
        <v>110</v>
      </c>
      <c r="B813">
        <v>6.6</v>
      </c>
    </row>
    <row r="814" spans="1:2" x14ac:dyDescent="0.35">
      <c r="A814">
        <v>133</v>
      </c>
      <c r="B814">
        <v>6.4</v>
      </c>
    </row>
    <row r="815" spans="1:2" x14ac:dyDescent="0.35">
      <c r="A815">
        <v>94</v>
      </c>
      <c r="B815">
        <v>6</v>
      </c>
    </row>
    <row r="816" spans="1:2" x14ac:dyDescent="0.35">
      <c r="A816">
        <v>104</v>
      </c>
      <c r="B816">
        <v>6.6</v>
      </c>
    </row>
    <row r="817" spans="1:2" x14ac:dyDescent="0.35">
      <c r="A817">
        <v>91</v>
      </c>
      <c r="B817">
        <v>5.9</v>
      </c>
    </row>
    <row r="818" spans="1:2" x14ac:dyDescent="0.35">
      <c r="A818">
        <v>145</v>
      </c>
      <c r="B818">
        <v>6.4</v>
      </c>
    </row>
    <row r="819" spans="1:2" x14ac:dyDescent="0.35">
      <c r="A819">
        <v>135</v>
      </c>
      <c r="B819">
        <v>6.3</v>
      </c>
    </row>
    <row r="820" spans="1:2" x14ac:dyDescent="0.35">
      <c r="A820">
        <v>122</v>
      </c>
      <c r="B820">
        <v>7.3</v>
      </c>
    </row>
    <row r="821" spans="1:2" x14ac:dyDescent="0.35">
      <c r="A821">
        <v>110</v>
      </c>
      <c r="B821">
        <v>6.8</v>
      </c>
    </row>
    <row r="822" spans="1:2" x14ac:dyDescent="0.35">
      <c r="A822">
        <v>95</v>
      </c>
      <c r="B822">
        <v>7.2</v>
      </c>
    </row>
    <row r="823" spans="1:2" x14ac:dyDescent="0.35">
      <c r="A823">
        <v>102</v>
      </c>
      <c r="B823">
        <v>5.7</v>
      </c>
    </row>
    <row r="824" spans="1:2" x14ac:dyDescent="0.35">
      <c r="A824">
        <v>94</v>
      </c>
      <c r="B824">
        <v>6</v>
      </c>
    </row>
    <row r="825" spans="1:2" x14ac:dyDescent="0.35">
      <c r="A825">
        <v>126</v>
      </c>
      <c r="B825">
        <v>6.5</v>
      </c>
    </row>
    <row r="826" spans="1:2" x14ac:dyDescent="0.35">
      <c r="A826">
        <v>118</v>
      </c>
      <c r="B826">
        <v>5.8</v>
      </c>
    </row>
    <row r="827" spans="1:2" x14ac:dyDescent="0.35">
      <c r="A827">
        <v>99</v>
      </c>
      <c r="B827">
        <v>5.8</v>
      </c>
    </row>
    <row r="828" spans="1:2" x14ac:dyDescent="0.35">
      <c r="A828">
        <v>88</v>
      </c>
      <c r="B828">
        <v>6.7</v>
      </c>
    </row>
    <row r="829" spans="1:2" x14ac:dyDescent="0.35">
      <c r="A829">
        <v>141</v>
      </c>
      <c r="B829">
        <v>7.8</v>
      </c>
    </row>
    <row r="830" spans="1:2" x14ac:dyDescent="0.35">
      <c r="A830">
        <v>107</v>
      </c>
      <c r="B830">
        <v>5.6</v>
      </c>
    </row>
    <row r="831" spans="1:2" x14ac:dyDescent="0.35">
      <c r="A831">
        <v>116</v>
      </c>
      <c r="B831">
        <v>5.8</v>
      </c>
    </row>
    <row r="832" spans="1:2" x14ac:dyDescent="0.35">
      <c r="A832">
        <v>143</v>
      </c>
      <c r="B832">
        <v>7.4</v>
      </c>
    </row>
    <row r="833" spans="1:2" x14ac:dyDescent="0.35">
      <c r="A833">
        <v>114</v>
      </c>
      <c r="B833">
        <v>6.9</v>
      </c>
    </row>
    <row r="834" spans="1:2" x14ac:dyDescent="0.35">
      <c r="A834">
        <v>93</v>
      </c>
      <c r="B834">
        <v>5.5</v>
      </c>
    </row>
    <row r="835" spans="1:2" x14ac:dyDescent="0.35">
      <c r="A835">
        <v>280</v>
      </c>
      <c r="B835">
        <v>6.3</v>
      </c>
    </row>
    <row r="836" spans="1:2" x14ac:dyDescent="0.35">
      <c r="A836">
        <v>100</v>
      </c>
      <c r="B836">
        <v>4.7</v>
      </c>
    </row>
    <row r="837" spans="1:2" x14ac:dyDescent="0.35">
      <c r="A837">
        <v>107</v>
      </c>
      <c r="B837">
        <v>5.6</v>
      </c>
    </row>
    <row r="838" spans="1:2" x14ac:dyDescent="0.35">
      <c r="A838">
        <v>119</v>
      </c>
      <c r="B838">
        <v>6.4</v>
      </c>
    </row>
    <row r="839" spans="1:2" x14ac:dyDescent="0.35">
      <c r="A839">
        <v>95</v>
      </c>
      <c r="B839">
        <v>4.2</v>
      </c>
    </row>
    <row r="840" spans="1:2" x14ac:dyDescent="0.35">
      <c r="A840">
        <v>119</v>
      </c>
      <c r="B840">
        <v>6.4</v>
      </c>
    </row>
    <row r="841" spans="1:2" x14ac:dyDescent="0.35">
      <c r="A841">
        <v>133</v>
      </c>
      <c r="B841">
        <v>7.7</v>
      </c>
    </row>
    <row r="842" spans="1:2" x14ac:dyDescent="0.35">
      <c r="A842">
        <v>117</v>
      </c>
      <c r="B842">
        <v>6.7</v>
      </c>
    </row>
    <row r="843" spans="1:2" x14ac:dyDescent="0.35">
      <c r="A843">
        <v>123</v>
      </c>
      <c r="B843">
        <v>7.7</v>
      </c>
    </row>
    <row r="844" spans="1:2" x14ac:dyDescent="0.35">
      <c r="A844">
        <v>92</v>
      </c>
      <c r="B844">
        <v>5.7</v>
      </c>
    </row>
    <row r="845" spans="1:2" x14ac:dyDescent="0.35">
      <c r="A845">
        <v>170</v>
      </c>
      <c r="B845">
        <v>7.6</v>
      </c>
    </row>
    <row r="846" spans="1:2" x14ac:dyDescent="0.35">
      <c r="A846">
        <v>123</v>
      </c>
      <c r="B846">
        <v>6.4</v>
      </c>
    </row>
    <row r="847" spans="1:2" x14ac:dyDescent="0.35">
      <c r="A847">
        <v>110</v>
      </c>
      <c r="B847">
        <v>5.6</v>
      </c>
    </row>
    <row r="848" spans="1:2" x14ac:dyDescent="0.35">
      <c r="A848">
        <v>116</v>
      </c>
      <c r="B848">
        <v>6.8</v>
      </c>
    </row>
    <row r="849" spans="1:2" x14ac:dyDescent="0.35">
      <c r="A849">
        <v>121</v>
      </c>
      <c r="B849">
        <v>2.4</v>
      </c>
    </row>
    <row r="850" spans="1:2" x14ac:dyDescent="0.35">
      <c r="A850">
        <v>128</v>
      </c>
      <c r="B850">
        <v>6.2</v>
      </c>
    </row>
    <row r="851" spans="1:2" x14ac:dyDescent="0.35">
      <c r="A851">
        <v>99</v>
      </c>
      <c r="B851">
        <v>5.9</v>
      </c>
    </row>
    <row r="852" spans="1:2" x14ac:dyDescent="0.35">
      <c r="A852">
        <v>94</v>
      </c>
      <c r="B852">
        <v>7.1</v>
      </c>
    </row>
    <row r="853" spans="1:2" x14ac:dyDescent="0.35">
      <c r="A853">
        <v>127</v>
      </c>
      <c r="B853">
        <v>7.6</v>
      </c>
    </row>
    <row r="854" spans="1:2" x14ac:dyDescent="0.35">
      <c r="A854">
        <v>89</v>
      </c>
      <c r="B854">
        <v>5.5</v>
      </c>
    </row>
    <row r="855" spans="1:2" x14ac:dyDescent="0.35">
      <c r="A855">
        <v>123</v>
      </c>
      <c r="B855">
        <v>7</v>
      </c>
    </row>
    <row r="856" spans="1:2" x14ac:dyDescent="0.35">
      <c r="A856">
        <v>135</v>
      </c>
      <c r="B856">
        <v>7.1</v>
      </c>
    </row>
    <row r="857" spans="1:2" x14ac:dyDescent="0.35">
      <c r="A857">
        <v>118</v>
      </c>
      <c r="B857">
        <v>7.4</v>
      </c>
    </row>
    <row r="858" spans="1:2" x14ac:dyDescent="0.35">
      <c r="A858">
        <v>189</v>
      </c>
      <c r="B858">
        <v>7.6</v>
      </c>
    </row>
    <row r="859" spans="1:2" x14ac:dyDescent="0.35">
      <c r="A859">
        <v>172</v>
      </c>
      <c r="B859">
        <v>5.9</v>
      </c>
    </row>
    <row r="860" spans="1:2" x14ac:dyDescent="0.35">
      <c r="A860">
        <v>124</v>
      </c>
      <c r="B860">
        <v>5.9</v>
      </c>
    </row>
    <row r="861" spans="1:2" x14ac:dyDescent="0.35">
      <c r="A861">
        <v>141</v>
      </c>
      <c r="B861">
        <v>8</v>
      </c>
    </row>
    <row r="862" spans="1:2" x14ac:dyDescent="0.35">
      <c r="A862">
        <v>157</v>
      </c>
      <c r="B862">
        <v>7.4</v>
      </c>
    </row>
    <row r="863" spans="1:2" x14ac:dyDescent="0.35">
      <c r="A863">
        <v>106</v>
      </c>
      <c r="B863">
        <v>5.8</v>
      </c>
    </row>
    <row r="864" spans="1:2" x14ac:dyDescent="0.35">
      <c r="A864">
        <v>108</v>
      </c>
      <c r="B864">
        <v>6.3</v>
      </c>
    </row>
    <row r="865" spans="1:2" x14ac:dyDescent="0.35">
      <c r="A865">
        <v>125</v>
      </c>
      <c r="B865">
        <v>5.7</v>
      </c>
    </row>
    <row r="866" spans="1:2" x14ac:dyDescent="0.35">
      <c r="A866">
        <v>107</v>
      </c>
      <c r="B866">
        <v>5.0999999999999996</v>
      </c>
    </row>
    <row r="867" spans="1:2" x14ac:dyDescent="0.35">
      <c r="A867">
        <v>215</v>
      </c>
      <c r="B867">
        <v>7.6</v>
      </c>
    </row>
    <row r="868" spans="1:2" x14ac:dyDescent="0.35">
      <c r="A868">
        <v>118</v>
      </c>
      <c r="B868">
        <v>6.4</v>
      </c>
    </row>
    <row r="869" spans="1:2" x14ac:dyDescent="0.35">
      <c r="A869">
        <v>118</v>
      </c>
      <c r="B869">
        <v>7.4</v>
      </c>
    </row>
    <row r="870" spans="1:2" x14ac:dyDescent="0.35">
      <c r="A870">
        <v>178</v>
      </c>
      <c r="B870">
        <v>8.1999999999999993</v>
      </c>
    </row>
    <row r="871" spans="1:2" x14ac:dyDescent="0.35">
      <c r="A871">
        <v>92</v>
      </c>
      <c r="B871">
        <v>6.5</v>
      </c>
    </row>
    <row r="872" spans="1:2" x14ac:dyDescent="0.35">
      <c r="A872">
        <v>104</v>
      </c>
      <c r="B872">
        <v>5.5</v>
      </c>
    </row>
    <row r="873" spans="1:2" x14ac:dyDescent="0.35">
      <c r="A873">
        <v>116</v>
      </c>
      <c r="B873">
        <v>6.5</v>
      </c>
    </row>
    <row r="874" spans="1:2" x14ac:dyDescent="0.35">
      <c r="A874">
        <v>90</v>
      </c>
      <c r="B874">
        <v>5.6</v>
      </c>
    </row>
    <row r="875" spans="1:2" x14ac:dyDescent="0.35">
      <c r="A875">
        <v>130</v>
      </c>
      <c r="B875">
        <v>4.5999999999999996</v>
      </c>
    </row>
    <row r="876" spans="1:2" x14ac:dyDescent="0.35">
      <c r="A876">
        <v>90</v>
      </c>
      <c r="B876">
        <v>7.9</v>
      </c>
    </row>
    <row r="877" spans="1:2" x14ac:dyDescent="0.35">
      <c r="A877">
        <v>106</v>
      </c>
      <c r="B877">
        <v>7.1</v>
      </c>
    </row>
    <row r="878" spans="1:2" x14ac:dyDescent="0.35">
      <c r="A878">
        <v>155</v>
      </c>
      <c r="B878">
        <v>6.9</v>
      </c>
    </row>
    <row r="879" spans="1:2" x14ac:dyDescent="0.35">
      <c r="A879">
        <v>139</v>
      </c>
      <c r="B879">
        <v>7.3</v>
      </c>
    </row>
    <row r="880" spans="1:2" x14ac:dyDescent="0.35">
      <c r="A880">
        <v>112</v>
      </c>
      <c r="B880">
        <v>7</v>
      </c>
    </row>
    <row r="881" spans="1:2" x14ac:dyDescent="0.35">
      <c r="A881">
        <v>139</v>
      </c>
      <c r="B881">
        <v>7.7</v>
      </c>
    </row>
    <row r="882" spans="1:2" x14ac:dyDescent="0.35">
      <c r="A882">
        <v>115</v>
      </c>
      <c r="B882">
        <v>6.7</v>
      </c>
    </row>
    <row r="883" spans="1:2" x14ac:dyDescent="0.35">
      <c r="A883">
        <v>143</v>
      </c>
      <c r="B883">
        <v>6.3</v>
      </c>
    </row>
    <row r="884" spans="1:2" x14ac:dyDescent="0.35">
      <c r="A884">
        <v>96</v>
      </c>
      <c r="B884">
        <v>5.8</v>
      </c>
    </row>
    <row r="885" spans="1:2" x14ac:dyDescent="0.35">
      <c r="A885">
        <v>112</v>
      </c>
      <c r="B885">
        <v>7.1</v>
      </c>
    </row>
    <row r="886" spans="1:2" x14ac:dyDescent="0.35">
      <c r="A886">
        <v>131</v>
      </c>
      <c r="B886">
        <v>7.3</v>
      </c>
    </row>
    <row r="887" spans="1:2" x14ac:dyDescent="0.35">
      <c r="A887">
        <v>116</v>
      </c>
      <c r="B887">
        <v>6.4</v>
      </c>
    </row>
    <row r="888" spans="1:2" x14ac:dyDescent="0.35">
      <c r="A888">
        <v>112</v>
      </c>
      <c r="B888">
        <v>7.1</v>
      </c>
    </row>
    <row r="889" spans="1:2" x14ac:dyDescent="0.35">
      <c r="A889">
        <v>123</v>
      </c>
      <c r="B889">
        <v>7.6</v>
      </c>
    </row>
    <row r="890" spans="1:2" x14ac:dyDescent="0.35">
      <c r="A890">
        <v>104</v>
      </c>
      <c r="B890">
        <v>6.8</v>
      </c>
    </row>
    <row r="891" spans="1:2" x14ac:dyDescent="0.35">
      <c r="A891">
        <v>107</v>
      </c>
      <c r="B891">
        <v>6.6</v>
      </c>
    </row>
    <row r="892" spans="1:2" x14ac:dyDescent="0.35">
      <c r="A892">
        <v>124</v>
      </c>
      <c r="B892">
        <v>6.7</v>
      </c>
    </row>
    <row r="893" spans="1:2" x14ac:dyDescent="0.35">
      <c r="A893">
        <v>96</v>
      </c>
      <c r="B893">
        <v>6.1</v>
      </c>
    </row>
    <row r="894" spans="1:2" x14ac:dyDescent="0.35">
      <c r="A894">
        <v>125</v>
      </c>
      <c r="B894">
        <v>6</v>
      </c>
    </row>
    <row r="895" spans="1:2" x14ac:dyDescent="0.35">
      <c r="A895">
        <v>129</v>
      </c>
      <c r="B895">
        <v>7.6</v>
      </c>
    </row>
    <row r="896" spans="1:2" x14ac:dyDescent="0.35">
      <c r="A896">
        <v>90</v>
      </c>
      <c r="B896">
        <v>7.1</v>
      </c>
    </row>
    <row r="897" spans="1:2" x14ac:dyDescent="0.35">
      <c r="A897">
        <v>109</v>
      </c>
      <c r="B897">
        <v>5</v>
      </c>
    </row>
    <row r="898" spans="1:2" x14ac:dyDescent="0.35">
      <c r="A898">
        <v>121</v>
      </c>
      <c r="B898">
        <v>6.2</v>
      </c>
    </row>
    <row r="899" spans="1:2" x14ac:dyDescent="0.35">
      <c r="A899">
        <v>95</v>
      </c>
      <c r="B899">
        <v>5.6</v>
      </c>
    </row>
    <row r="900" spans="1:2" x14ac:dyDescent="0.35">
      <c r="A900">
        <v>118</v>
      </c>
      <c r="B900">
        <v>7.4</v>
      </c>
    </row>
    <row r="901" spans="1:2" x14ac:dyDescent="0.35">
      <c r="A901">
        <v>80</v>
      </c>
      <c r="B901">
        <v>5</v>
      </c>
    </row>
    <row r="902" spans="1:2" x14ac:dyDescent="0.35">
      <c r="A902">
        <v>99</v>
      </c>
      <c r="B902">
        <v>5.2</v>
      </c>
    </row>
    <row r="903" spans="1:2" x14ac:dyDescent="0.35">
      <c r="A903">
        <v>133</v>
      </c>
      <c r="B903">
        <v>7.6</v>
      </c>
    </row>
    <row r="904" spans="1:2" x14ac:dyDescent="0.35">
      <c r="A904">
        <v>127</v>
      </c>
      <c r="B904">
        <v>6.6</v>
      </c>
    </row>
    <row r="905" spans="1:2" x14ac:dyDescent="0.35">
      <c r="A905">
        <v>106</v>
      </c>
      <c r="B905">
        <v>7</v>
      </c>
    </row>
    <row r="906" spans="1:2" x14ac:dyDescent="0.35">
      <c r="A906">
        <v>98</v>
      </c>
      <c r="B906">
        <v>5.7</v>
      </c>
    </row>
    <row r="907" spans="1:2" x14ac:dyDescent="0.35">
      <c r="A907">
        <v>132</v>
      </c>
      <c r="B907">
        <v>8.1999999999999993</v>
      </c>
    </row>
    <row r="908" spans="1:2" x14ac:dyDescent="0.35">
      <c r="A908">
        <v>114</v>
      </c>
      <c r="B908">
        <v>6.2</v>
      </c>
    </row>
    <row r="909" spans="1:2" x14ac:dyDescent="0.35">
      <c r="A909">
        <v>78</v>
      </c>
      <c r="B909">
        <v>6.6</v>
      </c>
    </row>
    <row r="910" spans="1:2" x14ac:dyDescent="0.35">
      <c r="A910">
        <v>101</v>
      </c>
      <c r="B910">
        <v>4.7</v>
      </c>
    </row>
    <row r="911" spans="1:2" x14ac:dyDescent="0.35">
      <c r="A911">
        <v>113</v>
      </c>
      <c r="B911">
        <v>6.3</v>
      </c>
    </row>
    <row r="912" spans="1:2" x14ac:dyDescent="0.35">
      <c r="A912">
        <v>98</v>
      </c>
      <c r="B912">
        <v>6.1</v>
      </c>
    </row>
    <row r="913" spans="1:2" x14ac:dyDescent="0.35">
      <c r="A913">
        <v>124</v>
      </c>
      <c r="B913">
        <v>6.7</v>
      </c>
    </row>
    <row r="914" spans="1:2" x14ac:dyDescent="0.35">
      <c r="A914">
        <v>109</v>
      </c>
      <c r="B914">
        <v>6.1</v>
      </c>
    </row>
    <row r="915" spans="1:2" x14ac:dyDescent="0.35">
      <c r="A915">
        <v>128</v>
      </c>
      <c r="B915">
        <v>7</v>
      </c>
    </row>
    <row r="916" spans="1:2" x14ac:dyDescent="0.35">
      <c r="A916">
        <v>144</v>
      </c>
      <c r="B916">
        <v>7.4</v>
      </c>
    </row>
    <row r="917" spans="1:2" x14ac:dyDescent="0.35">
      <c r="A917">
        <v>95</v>
      </c>
      <c r="B917">
        <v>7.3</v>
      </c>
    </row>
    <row r="918" spans="1:2" x14ac:dyDescent="0.35">
      <c r="A918">
        <v>105</v>
      </c>
      <c r="B918">
        <v>5.8</v>
      </c>
    </row>
    <row r="919" spans="1:2" x14ac:dyDescent="0.35">
      <c r="A919">
        <v>121</v>
      </c>
      <c r="B919">
        <v>6.7</v>
      </c>
    </row>
    <row r="920" spans="1:2" x14ac:dyDescent="0.35">
      <c r="A920">
        <v>125</v>
      </c>
      <c r="B920">
        <v>5.8</v>
      </c>
    </row>
    <row r="921" spans="1:2" x14ac:dyDescent="0.35">
      <c r="A921">
        <v>129</v>
      </c>
      <c r="B921">
        <v>7.8</v>
      </c>
    </row>
    <row r="922" spans="1:2" x14ac:dyDescent="0.35">
      <c r="A922">
        <v>132</v>
      </c>
      <c r="B922">
        <v>6.6</v>
      </c>
    </row>
    <row r="923" spans="1:2" x14ac:dyDescent="0.35">
      <c r="A923">
        <v>118</v>
      </c>
      <c r="B923">
        <v>6.5</v>
      </c>
    </row>
    <row r="924" spans="1:2" x14ac:dyDescent="0.35">
      <c r="A924">
        <v>113</v>
      </c>
      <c r="B924">
        <v>6.7</v>
      </c>
    </row>
    <row r="925" spans="1:2" x14ac:dyDescent="0.35">
      <c r="A925">
        <v>140</v>
      </c>
      <c r="B925">
        <v>7.3</v>
      </c>
    </row>
    <row r="926" spans="1:2" x14ac:dyDescent="0.35">
      <c r="A926">
        <v>89</v>
      </c>
      <c r="B926">
        <v>5.8</v>
      </c>
    </row>
    <row r="927" spans="1:2" x14ac:dyDescent="0.35">
      <c r="A927">
        <v>104</v>
      </c>
      <c r="B927">
        <v>5.5</v>
      </c>
    </row>
    <row r="928" spans="1:2" x14ac:dyDescent="0.35">
      <c r="A928">
        <v>106</v>
      </c>
      <c r="B928">
        <v>6.3</v>
      </c>
    </row>
    <row r="929" spans="1:2" x14ac:dyDescent="0.35">
      <c r="A929">
        <v>141</v>
      </c>
      <c r="B929">
        <v>7.4</v>
      </c>
    </row>
    <row r="930" spans="1:2" x14ac:dyDescent="0.35">
      <c r="A930">
        <v>124</v>
      </c>
      <c r="B930">
        <v>5.9</v>
      </c>
    </row>
    <row r="931" spans="1:2" x14ac:dyDescent="0.35">
      <c r="A931">
        <v>98</v>
      </c>
      <c r="B931">
        <v>6.2</v>
      </c>
    </row>
    <row r="932" spans="1:2" x14ac:dyDescent="0.35">
      <c r="A932">
        <v>108</v>
      </c>
      <c r="B932">
        <v>5.9</v>
      </c>
    </row>
    <row r="933" spans="1:2" x14ac:dyDescent="0.35">
      <c r="A933">
        <v>114</v>
      </c>
      <c r="B933">
        <v>6.5</v>
      </c>
    </row>
    <row r="934" spans="1:2" x14ac:dyDescent="0.35">
      <c r="A934">
        <v>101</v>
      </c>
      <c r="B934">
        <v>4.4000000000000004</v>
      </c>
    </row>
    <row r="935" spans="1:2" x14ac:dyDescent="0.35">
      <c r="A935">
        <v>93</v>
      </c>
      <c r="B935">
        <v>3.5</v>
      </c>
    </row>
    <row r="936" spans="1:2" x14ac:dyDescent="0.35">
      <c r="A936">
        <v>119</v>
      </c>
      <c r="B936">
        <v>6.6</v>
      </c>
    </row>
    <row r="937" spans="1:2" x14ac:dyDescent="0.35">
      <c r="A937">
        <v>119</v>
      </c>
      <c r="B937">
        <v>6</v>
      </c>
    </row>
    <row r="938" spans="1:2" x14ac:dyDescent="0.35">
      <c r="A938">
        <v>99</v>
      </c>
      <c r="B938">
        <v>6.4</v>
      </c>
    </row>
    <row r="939" spans="1:2" x14ac:dyDescent="0.35">
      <c r="A939">
        <v>137</v>
      </c>
      <c r="B939">
        <v>6.5</v>
      </c>
    </row>
    <row r="940" spans="1:2" x14ac:dyDescent="0.35">
      <c r="A940">
        <v>117</v>
      </c>
      <c r="B940">
        <v>4.3</v>
      </c>
    </row>
    <row r="941" spans="1:2" x14ac:dyDescent="0.35">
      <c r="A941">
        <v>87</v>
      </c>
      <c r="B941">
        <v>4.2</v>
      </c>
    </row>
    <row r="942" spans="1:2" x14ac:dyDescent="0.35">
      <c r="A942">
        <v>129</v>
      </c>
      <c r="B942">
        <v>6.5</v>
      </c>
    </row>
    <row r="943" spans="1:2" x14ac:dyDescent="0.35">
      <c r="A943">
        <v>115</v>
      </c>
      <c r="B943">
        <v>6.1</v>
      </c>
    </row>
    <row r="944" spans="1:2" x14ac:dyDescent="0.35">
      <c r="A944">
        <v>132</v>
      </c>
      <c r="B944">
        <v>6.3</v>
      </c>
    </row>
    <row r="945" spans="1:2" x14ac:dyDescent="0.35">
      <c r="A945">
        <v>131</v>
      </c>
      <c r="B945">
        <v>6.2</v>
      </c>
    </row>
    <row r="946" spans="1:2" x14ac:dyDescent="0.35">
      <c r="A946">
        <v>95</v>
      </c>
      <c r="B946">
        <v>5.9</v>
      </c>
    </row>
    <row r="947" spans="1:2" x14ac:dyDescent="0.35">
      <c r="A947">
        <v>125</v>
      </c>
      <c r="B947">
        <v>5.9</v>
      </c>
    </row>
    <row r="948" spans="1:2" x14ac:dyDescent="0.35">
      <c r="A948">
        <v>98</v>
      </c>
      <c r="B948">
        <v>6.5</v>
      </c>
    </row>
    <row r="949" spans="1:2" x14ac:dyDescent="0.35">
      <c r="A949">
        <v>110</v>
      </c>
      <c r="B949">
        <v>6.4</v>
      </c>
    </row>
    <row r="950" spans="1:2" x14ac:dyDescent="0.35">
      <c r="A950">
        <v>118</v>
      </c>
      <c r="B950">
        <v>6.5</v>
      </c>
    </row>
    <row r="951" spans="1:2" x14ac:dyDescent="0.35">
      <c r="A951">
        <v>101</v>
      </c>
      <c r="B951">
        <v>5.7</v>
      </c>
    </row>
    <row r="952" spans="1:2" x14ac:dyDescent="0.35">
      <c r="A952">
        <v>90</v>
      </c>
      <c r="B952">
        <v>8</v>
      </c>
    </row>
    <row r="953" spans="1:2" x14ac:dyDescent="0.35">
      <c r="A953">
        <v>119</v>
      </c>
      <c r="B953">
        <v>7.3</v>
      </c>
    </row>
    <row r="954" spans="1:2" x14ac:dyDescent="0.35">
      <c r="A954">
        <v>139</v>
      </c>
      <c r="B954">
        <v>6.7</v>
      </c>
    </row>
    <row r="955" spans="1:2" x14ac:dyDescent="0.35">
      <c r="A955">
        <v>130</v>
      </c>
      <c r="B955">
        <v>7.5</v>
      </c>
    </row>
    <row r="956" spans="1:2" x14ac:dyDescent="0.35">
      <c r="A956">
        <v>100</v>
      </c>
      <c r="B956">
        <v>5.4</v>
      </c>
    </row>
    <row r="957" spans="1:2" x14ac:dyDescent="0.35">
      <c r="A957">
        <v>114</v>
      </c>
      <c r="B957">
        <v>6.6</v>
      </c>
    </row>
    <row r="958" spans="1:2" x14ac:dyDescent="0.35">
      <c r="A958">
        <v>96</v>
      </c>
      <c r="B958">
        <v>7.7</v>
      </c>
    </row>
    <row r="959" spans="1:2" x14ac:dyDescent="0.35">
      <c r="A959">
        <v>110</v>
      </c>
      <c r="B959">
        <v>5.8</v>
      </c>
    </row>
    <row r="960" spans="1:2" x14ac:dyDescent="0.35">
      <c r="A960">
        <v>158</v>
      </c>
      <c r="B960">
        <v>6.4</v>
      </c>
    </row>
    <row r="961" spans="1:2" x14ac:dyDescent="0.35">
      <c r="A961">
        <v>102</v>
      </c>
      <c r="B961">
        <v>5.6</v>
      </c>
    </row>
    <row r="962" spans="1:2" x14ac:dyDescent="0.35">
      <c r="A962">
        <v>84</v>
      </c>
      <c r="B962">
        <v>6</v>
      </c>
    </row>
    <row r="963" spans="1:2" x14ac:dyDescent="0.35">
      <c r="A963">
        <v>115</v>
      </c>
      <c r="B963">
        <v>6.2</v>
      </c>
    </row>
    <row r="964" spans="1:2" x14ac:dyDescent="0.35">
      <c r="A964">
        <v>99</v>
      </c>
      <c r="B964">
        <v>5.9</v>
      </c>
    </row>
    <row r="965" spans="1:2" x14ac:dyDescent="0.35">
      <c r="A965">
        <v>135</v>
      </c>
      <c r="B965">
        <v>5.0999999999999996</v>
      </c>
    </row>
    <row r="966" spans="1:2" x14ac:dyDescent="0.35">
      <c r="A966">
        <v>108</v>
      </c>
      <c r="B966">
        <v>6.8</v>
      </c>
    </row>
    <row r="967" spans="1:2" x14ac:dyDescent="0.35">
      <c r="A967">
        <v>127</v>
      </c>
      <c r="B967">
        <v>6</v>
      </c>
    </row>
    <row r="968" spans="1:2" x14ac:dyDescent="0.35">
      <c r="A968">
        <v>107</v>
      </c>
      <c r="B968">
        <v>5.0999999999999996</v>
      </c>
    </row>
    <row r="969" spans="1:2" x14ac:dyDescent="0.35">
      <c r="A969">
        <v>95</v>
      </c>
      <c r="B969">
        <v>5.8</v>
      </c>
    </row>
    <row r="970" spans="1:2" x14ac:dyDescent="0.35">
      <c r="A970">
        <v>124</v>
      </c>
      <c r="B970">
        <v>6.2</v>
      </c>
    </row>
    <row r="971" spans="1:2" x14ac:dyDescent="0.35">
      <c r="A971">
        <v>109</v>
      </c>
      <c r="B971">
        <v>6.4</v>
      </c>
    </row>
    <row r="972" spans="1:2" x14ac:dyDescent="0.35">
      <c r="A972">
        <v>102</v>
      </c>
      <c r="B972">
        <v>4.8</v>
      </c>
    </row>
    <row r="973" spans="1:2" x14ac:dyDescent="0.35">
      <c r="A973">
        <v>88</v>
      </c>
      <c r="B973">
        <v>4.9000000000000004</v>
      </c>
    </row>
    <row r="974" spans="1:2" x14ac:dyDescent="0.35">
      <c r="A974">
        <v>87</v>
      </c>
      <c r="B974">
        <v>5.6</v>
      </c>
    </row>
    <row r="975" spans="1:2" x14ac:dyDescent="0.35">
      <c r="A975">
        <v>104</v>
      </c>
      <c r="B975">
        <v>5.5</v>
      </c>
    </row>
    <row r="976" spans="1:2" x14ac:dyDescent="0.35">
      <c r="A976">
        <v>96</v>
      </c>
      <c r="B976">
        <v>3.7</v>
      </c>
    </row>
    <row r="977" spans="1:2" x14ac:dyDescent="0.35">
      <c r="A977">
        <v>85</v>
      </c>
      <c r="B977">
        <v>5.9</v>
      </c>
    </row>
    <row r="978" spans="1:2" x14ac:dyDescent="0.35">
      <c r="A978">
        <v>104</v>
      </c>
      <c r="B978">
        <v>6.3</v>
      </c>
    </row>
    <row r="979" spans="1:2" x14ac:dyDescent="0.35">
      <c r="A979">
        <v>190</v>
      </c>
      <c r="B979">
        <v>7.6</v>
      </c>
    </row>
    <row r="980" spans="1:2" x14ac:dyDescent="0.35">
      <c r="A980">
        <v>127</v>
      </c>
      <c r="B980">
        <v>8.3000000000000007</v>
      </c>
    </row>
    <row r="981" spans="1:2" x14ac:dyDescent="0.35">
      <c r="A981">
        <v>120</v>
      </c>
      <c r="B981">
        <v>6.9</v>
      </c>
    </row>
    <row r="982" spans="1:2" x14ac:dyDescent="0.35">
      <c r="A982">
        <v>118</v>
      </c>
      <c r="B982">
        <v>6.7</v>
      </c>
    </row>
    <row r="983" spans="1:2" x14ac:dyDescent="0.35">
      <c r="A983">
        <v>112</v>
      </c>
      <c r="B983">
        <v>6.8</v>
      </c>
    </row>
    <row r="984" spans="1:2" x14ac:dyDescent="0.35">
      <c r="A984">
        <v>114</v>
      </c>
      <c r="B984">
        <v>7.1</v>
      </c>
    </row>
    <row r="985" spans="1:2" x14ac:dyDescent="0.35">
      <c r="A985">
        <v>137</v>
      </c>
      <c r="B985">
        <v>6.4</v>
      </c>
    </row>
    <row r="986" spans="1:2" x14ac:dyDescent="0.35">
      <c r="A986">
        <v>112</v>
      </c>
      <c r="B986">
        <v>6.4</v>
      </c>
    </row>
    <row r="987" spans="1:2" x14ac:dyDescent="0.35">
      <c r="A987">
        <v>120</v>
      </c>
      <c r="B987">
        <v>7.4</v>
      </c>
    </row>
    <row r="988" spans="1:2" x14ac:dyDescent="0.35">
      <c r="A988">
        <v>123</v>
      </c>
      <c r="B988">
        <v>6.4</v>
      </c>
    </row>
    <row r="989" spans="1:2" x14ac:dyDescent="0.35">
      <c r="A989">
        <v>93</v>
      </c>
      <c r="B989">
        <v>6</v>
      </c>
    </row>
    <row r="990" spans="1:2" x14ac:dyDescent="0.35">
      <c r="A990">
        <v>123</v>
      </c>
      <c r="B990">
        <v>6.5</v>
      </c>
    </row>
    <row r="991" spans="1:2" x14ac:dyDescent="0.35">
      <c r="A991">
        <v>122</v>
      </c>
      <c r="B991">
        <v>7.8</v>
      </c>
    </row>
    <row r="992" spans="1:2" x14ac:dyDescent="0.35">
      <c r="A992">
        <v>115</v>
      </c>
      <c r="B992">
        <v>6</v>
      </c>
    </row>
    <row r="993" spans="1:2" x14ac:dyDescent="0.35">
      <c r="A993">
        <v>123</v>
      </c>
      <c r="B993">
        <v>7</v>
      </c>
    </row>
    <row r="994" spans="1:2" x14ac:dyDescent="0.35">
      <c r="A994">
        <v>96</v>
      </c>
      <c r="B994">
        <v>6</v>
      </c>
    </row>
    <row r="995" spans="1:2" x14ac:dyDescent="0.35">
      <c r="A995">
        <v>105</v>
      </c>
      <c r="B995">
        <v>6.1</v>
      </c>
    </row>
    <row r="996" spans="1:2" x14ac:dyDescent="0.35">
      <c r="A996">
        <v>113</v>
      </c>
      <c r="B996">
        <v>6.8</v>
      </c>
    </row>
    <row r="997" spans="1:2" x14ac:dyDescent="0.35">
      <c r="A997">
        <v>132</v>
      </c>
      <c r="B997">
        <v>6.4</v>
      </c>
    </row>
    <row r="998" spans="1:2" x14ac:dyDescent="0.35">
      <c r="A998">
        <v>75</v>
      </c>
      <c r="B998">
        <v>4.5</v>
      </c>
    </row>
    <row r="999" spans="1:2" x14ac:dyDescent="0.35">
      <c r="A999">
        <v>108</v>
      </c>
      <c r="B999">
        <v>5.8</v>
      </c>
    </row>
    <row r="1000" spans="1:2" x14ac:dyDescent="0.35">
      <c r="A1000">
        <v>105</v>
      </c>
      <c r="B1000">
        <v>6.3</v>
      </c>
    </row>
    <row r="1001" spans="1:2" x14ac:dyDescent="0.35">
      <c r="A1001">
        <v>102</v>
      </c>
      <c r="B1001">
        <v>5.7</v>
      </c>
    </row>
    <row r="1002" spans="1:2" x14ac:dyDescent="0.35">
      <c r="A1002">
        <v>118</v>
      </c>
      <c r="B1002">
        <v>7.2</v>
      </c>
    </row>
    <row r="1003" spans="1:2" x14ac:dyDescent="0.35">
      <c r="A1003">
        <v>111</v>
      </c>
      <c r="B1003">
        <v>7.6</v>
      </c>
    </row>
    <row r="1004" spans="1:2" x14ac:dyDescent="0.35">
      <c r="A1004">
        <v>81</v>
      </c>
      <c r="B1004">
        <v>4.7</v>
      </c>
    </row>
    <row r="1005" spans="1:2" x14ac:dyDescent="0.35">
      <c r="A1005">
        <v>116</v>
      </c>
      <c r="B1005">
        <v>6.6</v>
      </c>
    </row>
    <row r="1006" spans="1:2" x14ac:dyDescent="0.35">
      <c r="A1006">
        <v>86</v>
      </c>
      <c r="B1006">
        <v>6.8</v>
      </c>
    </row>
    <row r="1007" spans="1:2" x14ac:dyDescent="0.35">
      <c r="A1007">
        <v>127</v>
      </c>
      <c r="B1007">
        <v>7.3</v>
      </c>
    </row>
    <row r="1008" spans="1:2" x14ac:dyDescent="0.35">
      <c r="A1008">
        <v>91</v>
      </c>
      <c r="B1008">
        <v>4.8</v>
      </c>
    </row>
    <row r="1009" spans="1:2" x14ac:dyDescent="0.35">
      <c r="A1009">
        <v>98</v>
      </c>
      <c r="B1009">
        <v>6.3</v>
      </c>
    </row>
    <row r="1010" spans="1:2" x14ac:dyDescent="0.35">
      <c r="A1010">
        <v>84</v>
      </c>
      <c r="B1010">
        <v>5.5</v>
      </c>
    </row>
    <row r="1011" spans="1:2" x14ac:dyDescent="0.35">
      <c r="A1011">
        <v>109</v>
      </c>
      <c r="B1011">
        <v>6.2</v>
      </c>
    </row>
    <row r="1012" spans="1:2" x14ac:dyDescent="0.35">
      <c r="A1012">
        <v>93</v>
      </c>
      <c r="B1012">
        <v>5.8</v>
      </c>
    </row>
    <row r="1013" spans="1:2" x14ac:dyDescent="0.35">
      <c r="A1013">
        <v>113</v>
      </c>
      <c r="B1013">
        <v>5.7</v>
      </c>
    </row>
    <row r="1014" spans="1:2" x14ac:dyDescent="0.35">
      <c r="A1014">
        <v>141</v>
      </c>
      <c r="B1014">
        <v>6.5</v>
      </c>
    </row>
    <row r="1015" spans="1:2" x14ac:dyDescent="0.35">
      <c r="A1015">
        <v>119</v>
      </c>
      <c r="B1015">
        <v>6.7</v>
      </c>
    </row>
    <row r="1016" spans="1:2" x14ac:dyDescent="0.35">
      <c r="A1016">
        <v>97</v>
      </c>
      <c r="B1016">
        <v>7.4</v>
      </c>
    </row>
    <row r="1017" spans="1:2" x14ac:dyDescent="0.35">
      <c r="A1017">
        <v>117</v>
      </c>
      <c r="B1017">
        <v>6.9</v>
      </c>
    </row>
    <row r="1018" spans="1:2" x14ac:dyDescent="0.35">
      <c r="A1018">
        <v>101</v>
      </c>
      <c r="B1018">
        <v>5.5</v>
      </c>
    </row>
    <row r="1019" spans="1:2" x14ac:dyDescent="0.35">
      <c r="A1019">
        <v>153</v>
      </c>
      <c r="B1019">
        <v>8.1</v>
      </c>
    </row>
    <row r="1020" spans="1:2" x14ac:dyDescent="0.35">
      <c r="A1020">
        <v>122</v>
      </c>
      <c r="B1020">
        <v>7.7</v>
      </c>
    </row>
    <row r="1021" spans="1:2" x14ac:dyDescent="0.35">
      <c r="A1021">
        <v>102</v>
      </c>
      <c r="B1021">
        <v>7.3</v>
      </c>
    </row>
    <row r="1022" spans="1:2" x14ac:dyDescent="0.35">
      <c r="A1022">
        <v>83</v>
      </c>
      <c r="B1022">
        <v>5.2</v>
      </c>
    </row>
    <row r="1023" spans="1:2" x14ac:dyDescent="0.35">
      <c r="A1023">
        <v>103</v>
      </c>
      <c r="B1023">
        <v>7.1</v>
      </c>
    </row>
    <row r="1024" spans="1:2" x14ac:dyDescent="0.35">
      <c r="A1024">
        <v>110</v>
      </c>
      <c r="B1024">
        <v>7.1</v>
      </c>
    </row>
    <row r="1025" spans="1:2" x14ac:dyDescent="0.35">
      <c r="A1025">
        <v>136</v>
      </c>
      <c r="B1025">
        <v>7.2</v>
      </c>
    </row>
    <row r="1026" spans="1:2" x14ac:dyDescent="0.35">
      <c r="A1026">
        <v>91</v>
      </c>
      <c r="B1026">
        <v>6.5</v>
      </c>
    </row>
    <row r="1027" spans="1:2" x14ac:dyDescent="0.35">
      <c r="A1027">
        <v>89</v>
      </c>
      <c r="B1027">
        <v>4.5999999999999996</v>
      </c>
    </row>
    <row r="1028" spans="1:2" x14ac:dyDescent="0.35">
      <c r="A1028">
        <v>107</v>
      </c>
      <c r="B1028">
        <v>5.6</v>
      </c>
    </row>
    <row r="1029" spans="1:2" x14ac:dyDescent="0.35">
      <c r="A1029">
        <v>129</v>
      </c>
      <c r="B1029">
        <v>7.7</v>
      </c>
    </row>
    <row r="1030" spans="1:2" x14ac:dyDescent="0.35">
      <c r="A1030">
        <v>95</v>
      </c>
      <c r="B1030">
        <v>7.2</v>
      </c>
    </row>
    <row r="1031" spans="1:2" x14ac:dyDescent="0.35">
      <c r="A1031">
        <v>122</v>
      </c>
      <c r="B1031">
        <v>6.8</v>
      </c>
    </row>
    <row r="1032" spans="1:2" x14ac:dyDescent="0.35">
      <c r="A1032">
        <v>110</v>
      </c>
      <c r="B1032">
        <v>5.4</v>
      </c>
    </row>
    <row r="1033" spans="1:2" x14ac:dyDescent="0.35">
      <c r="A1033">
        <v>135</v>
      </c>
      <c r="B1033">
        <v>6.3</v>
      </c>
    </row>
    <row r="1034" spans="1:2" x14ac:dyDescent="0.35">
      <c r="A1034">
        <v>95</v>
      </c>
      <c r="B1034">
        <v>5.6</v>
      </c>
    </row>
    <row r="1035" spans="1:2" x14ac:dyDescent="0.35">
      <c r="A1035">
        <v>109</v>
      </c>
      <c r="B1035">
        <v>6.8</v>
      </c>
    </row>
    <row r="1036" spans="1:2" x14ac:dyDescent="0.35">
      <c r="A1036">
        <v>93</v>
      </c>
      <c r="B1036">
        <v>4.3</v>
      </c>
    </row>
    <row r="1037" spans="1:2" x14ac:dyDescent="0.35">
      <c r="A1037">
        <v>94</v>
      </c>
      <c r="B1037">
        <v>6.3</v>
      </c>
    </row>
    <row r="1038" spans="1:2" x14ac:dyDescent="0.35">
      <c r="A1038">
        <v>117</v>
      </c>
      <c r="B1038">
        <v>6.5</v>
      </c>
    </row>
    <row r="1039" spans="1:2" x14ac:dyDescent="0.35">
      <c r="A1039">
        <v>112</v>
      </c>
      <c r="B1039">
        <v>6.4</v>
      </c>
    </row>
    <row r="1040" spans="1:2" x14ac:dyDescent="0.35">
      <c r="A1040">
        <v>111</v>
      </c>
      <c r="B1040">
        <v>6.3</v>
      </c>
    </row>
    <row r="1041" spans="1:2" x14ac:dyDescent="0.35">
      <c r="A1041">
        <v>96</v>
      </c>
      <c r="B1041">
        <v>5.9</v>
      </c>
    </row>
    <row r="1042" spans="1:2" x14ac:dyDescent="0.35">
      <c r="A1042">
        <v>141</v>
      </c>
      <c r="B1042">
        <v>6.5</v>
      </c>
    </row>
    <row r="1043" spans="1:2" x14ac:dyDescent="0.35">
      <c r="A1043">
        <v>94</v>
      </c>
      <c r="B1043">
        <v>6.5</v>
      </c>
    </row>
    <row r="1044" spans="1:2" x14ac:dyDescent="0.35">
      <c r="A1044">
        <v>87</v>
      </c>
      <c r="B1044">
        <v>6.1</v>
      </c>
    </row>
    <row r="1045" spans="1:2" x14ac:dyDescent="0.35">
      <c r="A1045">
        <v>88</v>
      </c>
      <c r="B1045">
        <v>5.9</v>
      </c>
    </row>
    <row r="1046" spans="1:2" x14ac:dyDescent="0.35">
      <c r="A1046">
        <v>177</v>
      </c>
      <c r="B1046">
        <v>6.6</v>
      </c>
    </row>
    <row r="1047" spans="1:2" x14ac:dyDescent="0.35">
      <c r="A1047">
        <v>133</v>
      </c>
      <c r="B1047">
        <v>7.4</v>
      </c>
    </row>
    <row r="1048" spans="1:2" x14ac:dyDescent="0.35">
      <c r="A1048">
        <v>119</v>
      </c>
      <c r="B1048">
        <v>7.3</v>
      </c>
    </row>
    <row r="1049" spans="1:2" x14ac:dyDescent="0.35">
      <c r="A1049">
        <v>102</v>
      </c>
      <c r="B1049">
        <v>6.6</v>
      </c>
    </row>
    <row r="1050" spans="1:2" x14ac:dyDescent="0.35">
      <c r="A1050">
        <v>101</v>
      </c>
      <c r="B1050">
        <v>5.6</v>
      </c>
    </row>
    <row r="1051" spans="1:2" x14ac:dyDescent="0.35">
      <c r="A1051">
        <v>91</v>
      </c>
      <c r="B1051">
        <v>5.3</v>
      </c>
    </row>
    <row r="1052" spans="1:2" x14ac:dyDescent="0.35">
      <c r="A1052">
        <v>117</v>
      </c>
      <c r="B1052">
        <v>6</v>
      </c>
    </row>
    <row r="1053" spans="1:2" x14ac:dyDescent="0.35">
      <c r="A1053">
        <v>86</v>
      </c>
      <c r="B1053">
        <v>5.4</v>
      </c>
    </row>
    <row r="1054" spans="1:2" x14ac:dyDescent="0.35">
      <c r="A1054">
        <v>124</v>
      </c>
      <c r="B1054">
        <v>6.8</v>
      </c>
    </row>
    <row r="1055" spans="1:2" x14ac:dyDescent="0.35">
      <c r="A1055">
        <v>134</v>
      </c>
      <c r="B1055">
        <v>6.4</v>
      </c>
    </row>
    <row r="1056" spans="1:2" x14ac:dyDescent="0.35">
      <c r="A1056">
        <v>100</v>
      </c>
      <c r="B1056">
        <v>4.9000000000000004</v>
      </c>
    </row>
    <row r="1057" spans="1:2" x14ac:dyDescent="0.35">
      <c r="A1057">
        <v>220</v>
      </c>
      <c r="B1057">
        <v>5.8</v>
      </c>
    </row>
    <row r="1058" spans="1:2" x14ac:dyDescent="0.35">
      <c r="A1058">
        <v>212</v>
      </c>
      <c r="B1058">
        <v>7.1</v>
      </c>
    </row>
    <row r="1059" spans="1:2" x14ac:dyDescent="0.35">
      <c r="A1059">
        <v>128</v>
      </c>
      <c r="B1059">
        <v>7.2</v>
      </c>
    </row>
    <row r="1060" spans="1:2" x14ac:dyDescent="0.35">
      <c r="A1060">
        <v>106</v>
      </c>
      <c r="B1060">
        <v>6</v>
      </c>
    </row>
    <row r="1061" spans="1:2" x14ac:dyDescent="0.35">
      <c r="A1061">
        <v>160</v>
      </c>
      <c r="B1061">
        <v>6</v>
      </c>
    </row>
    <row r="1062" spans="1:2" x14ac:dyDescent="0.35">
      <c r="A1062">
        <v>114</v>
      </c>
      <c r="B1062">
        <v>7</v>
      </c>
    </row>
    <row r="1063" spans="1:2" x14ac:dyDescent="0.35">
      <c r="A1063">
        <v>99</v>
      </c>
      <c r="B1063">
        <v>5.4</v>
      </c>
    </row>
    <row r="1064" spans="1:2" x14ac:dyDescent="0.35">
      <c r="A1064">
        <v>74</v>
      </c>
      <c r="B1064">
        <v>6.5</v>
      </c>
    </row>
    <row r="1065" spans="1:2" x14ac:dyDescent="0.35">
      <c r="A1065">
        <v>139</v>
      </c>
      <c r="B1065">
        <v>6.4</v>
      </c>
    </row>
    <row r="1066" spans="1:2" x14ac:dyDescent="0.35">
      <c r="A1066">
        <v>103</v>
      </c>
      <c r="B1066">
        <v>4.9000000000000004</v>
      </c>
    </row>
    <row r="1067" spans="1:2" x14ac:dyDescent="0.35">
      <c r="A1067">
        <v>101</v>
      </c>
      <c r="B1067">
        <v>6.3</v>
      </c>
    </row>
    <row r="1068" spans="1:2" x14ac:dyDescent="0.35">
      <c r="A1068">
        <v>130</v>
      </c>
      <c r="B1068">
        <v>7.7</v>
      </c>
    </row>
    <row r="1069" spans="1:2" x14ac:dyDescent="0.35">
      <c r="A1069">
        <v>130</v>
      </c>
      <c r="B1069">
        <v>7.8</v>
      </c>
    </row>
    <row r="1070" spans="1:2" x14ac:dyDescent="0.35">
      <c r="A1070">
        <v>110</v>
      </c>
      <c r="B1070">
        <v>5.5</v>
      </c>
    </row>
    <row r="1071" spans="1:2" x14ac:dyDescent="0.35">
      <c r="A1071">
        <v>147</v>
      </c>
      <c r="B1071">
        <v>7.5</v>
      </c>
    </row>
    <row r="1072" spans="1:2" x14ac:dyDescent="0.35">
      <c r="A1072">
        <v>96</v>
      </c>
      <c r="B1072">
        <v>6.4</v>
      </c>
    </row>
    <row r="1073" spans="1:2" x14ac:dyDescent="0.35">
      <c r="A1073">
        <v>118</v>
      </c>
      <c r="B1073">
        <v>5.6</v>
      </c>
    </row>
    <row r="1074" spans="1:2" x14ac:dyDescent="0.35">
      <c r="A1074">
        <v>88</v>
      </c>
      <c r="B1074">
        <v>7.5</v>
      </c>
    </row>
    <row r="1075" spans="1:2" x14ac:dyDescent="0.35">
      <c r="A1075">
        <v>325</v>
      </c>
      <c r="B1075">
        <v>6.8</v>
      </c>
    </row>
    <row r="1076" spans="1:2" x14ac:dyDescent="0.35">
      <c r="A1076">
        <v>102</v>
      </c>
      <c r="B1076">
        <v>6.8</v>
      </c>
    </row>
    <row r="1077" spans="1:2" x14ac:dyDescent="0.35">
      <c r="A1077">
        <v>110</v>
      </c>
      <c r="B1077">
        <v>6</v>
      </c>
    </row>
    <row r="1078" spans="1:2" x14ac:dyDescent="0.35">
      <c r="A1078">
        <v>136</v>
      </c>
      <c r="B1078">
        <v>7.3</v>
      </c>
    </row>
    <row r="1079" spans="1:2" x14ac:dyDescent="0.35">
      <c r="A1079">
        <v>103</v>
      </c>
      <c r="B1079">
        <v>6</v>
      </c>
    </row>
    <row r="1080" spans="1:2" x14ac:dyDescent="0.35">
      <c r="A1080">
        <v>103</v>
      </c>
      <c r="B1080">
        <v>7</v>
      </c>
    </row>
    <row r="1081" spans="1:2" x14ac:dyDescent="0.35">
      <c r="A1081">
        <v>90</v>
      </c>
      <c r="B1081">
        <v>5.0999999999999996</v>
      </c>
    </row>
    <row r="1082" spans="1:2" x14ac:dyDescent="0.35">
      <c r="A1082">
        <v>154</v>
      </c>
      <c r="B1082">
        <v>6.8</v>
      </c>
    </row>
    <row r="1083" spans="1:2" x14ac:dyDescent="0.35">
      <c r="A1083">
        <v>99</v>
      </c>
      <c r="B1083">
        <v>6.5</v>
      </c>
    </row>
    <row r="1084" spans="1:2" x14ac:dyDescent="0.35">
      <c r="A1084">
        <v>93</v>
      </c>
      <c r="B1084">
        <v>6.6</v>
      </c>
    </row>
    <row r="1085" spans="1:2" x14ac:dyDescent="0.35">
      <c r="A1085">
        <v>109</v>
      </c>
      <c r="B1085">
        <v>7.2</v>
      </c>
    </row>
    <row r="1086" spans="1:2" x14ac:dyDescent="0.35">
      <c r="A1086">
        <v>124</v>
      </c>
      <c r="B1086">
        <v>7</v>
      </c>
    </row>
    <row r="1087" spans="1:2" x14ac:dyDescent="0.35">
      <c r="A1087">
        <v>84</v>
      </c>
      <c r="B1087">
        <v>7</v>
      </c>
    </row>
    <row r="1088" spans="1:2" x14ac:dyDescent="0.35">
      <c r="A1088">
        <v>90</v>
      </c>
      <c r="B1088">
        <v>5.9</v>
      </c>
    </row>
    <row r="1089" spans="1:2" x14ac:dyDescent="0.35">
      <c r="A1089">
        <v>117</v>
      </c>
      <c r="B1089">
        <v>5.4</v>
      </c>
    </row>
    <row r="1090" spans="1:2" x14ac:dyDescent="0.35">
      <c r="A1090">
        <v>123</v>
      </c>
      <c r="B1090">
        <v>6.6</v>
      </c>
    </row>
    <row r="1091" spans="1:2" x14ac:dyDescent="0.35">
      <c r="A1091">
        <v>251</v>
      </c>
      <c r="B1091">
        <v>7</v>
      </c>
    </row>
    <row r="1092" spans="1:2" x14ac:dyDescent="0.35">
      <c r="A1092">
        <v>105</v>
      </c>
      <c r="B1092">
        <v>6.5</v>
      </c>
    </row>
    <row r="1093" spans="1:2" x14ac:dyDescent="0.35">
      <c r="A1093">
        <v>115</v>
      </c>
      <c r="B1093">
        <v>6.3</v>
      </c>
    </row>
    <row r="1094" spans="1:2" x14ac:dyDescent="0.35">
      <c r="A1094">
        <v>122</v>
      </c>
      <c r="B1094">
        <v>6.5</v>
      </c>
    </row>
    <row r="1095" spans="1:2" x14ac:dyDescent="0.35">
      <c r="A1095">
        <v>119</v>
      </c>
      <c r="B1095">
        <v>6.5</v>
      </c>
    </row>
    <row r="1096" spans="1:2" x14ac:dyDescent="0.35">
      <c r="A1096">
        <v>81</v>
      </c>
      <c r="B1096">
        <v>5.8</v>
      </c>
    </row>
    <row r="1097" spans="1:2" x14ac:dyDescent="0.35">
      <c r="A1097">
        <v>133</v>
      </c>
      <c r="B1097">
        <v>6.6</v>
      </c>
    </row>
    <row r="1098" spans="1:2" x14ac:dyDescent="0.35">
      <c r="A1098">
        <v>100</v>
      </c>
      <c r="B1098">
        <v>5.4</v>
      </c>
    </row>
    <row r="1099" spans="1:2" x14ac:dyDescent="0.35">
      <c r="A1099">
        <v>120</v>
      </c>
      <c r="B1099">
        <v>6.1</v>
      </c>
    </row>
    <row r="1100" spans="1:2" x14ac:dyDescent="0.35">
      <c r="A1100">
        <v>104</v>
      </c>
      <c r="B1100">
        <v>4</v>
      </c>
    </row>
    <row r="1101" spans="1:2" x14ac:dyDescent="0.35">
      <c r="A1101">
        <v>122</v>
      </c>
      <c r="B1101">
        <v>7.6</v>
      </c>
    </row>
    <row r="1102" spans="1:2" x14ac:dyDescent="0.35">
      <c r="A1102">
        <v>80</v>
      </c>
      <c r="B1102">
        <v>7.9</v>
      </c>
    </row>
    <row r="1103" spans="1:2" x14ac:dyDescent="0.35">
      <c r="A1103">
        <v>91</v>
      </c>
      <c r="B1103">
        <v>5.3</v>
      </c>
    </row>
    <row r="1104" spans="1:2" x14ac:dyDescent="0.35">
      <c r="A1104">
        <v>112</v>
      </c>
      <c r="B1104">
        <v>6.6</v>
      </c>
    </row>
    <row r="1105" spans="1:2" x14ac:dyDescent="0.35">
      <c r="A1105">
        <v>100</v>
      </c>
      <c r="B1105">
        <v>6.3</v>
      </c>
    </row>
    <row r="1106" spans="1:2" x14ac:dyDescent="0.35">
      <c r="A1106">
        <v>105</v>
      </c>
      <c r="B1106">
        <v>7.2</v>
      </c>
    </row>
    <row r="1107" spans="1:2" x14ac:dyDescent="0.35">
      <c r="A1107">
        <v>110</v>
      </c>
      <c r="B1107">
        <v>7</v>
      </c>
    </row>
    <row r="1108" spans="1:2" x14ac:dyDescent="0.35">
      <c r="A1108">
        <v>144</v>
      </c>
      <c r="B1108">
        <v>6.9</v>
      </c>
    </row>
    <row r="1109" spans="1:2" x14ac:dyDescent="0.35">
      <c r="A1109">
        <v>108</v>
      </c>
      <c r="B1109">
        <v>5.2</v>
      </c>
    </row>
    <row r="1110" spans="1:2" x14ac:dyDescent="0.35">
      <c r="A1110">
        <v>107</v>
      </c>
      <c r="B1110">
        <v>8.1</v>
      </c>
    </row>
    <row r="1111" spans="1:2" x14ac:dyDescent="0.35">
      <c r="A1111">
        <v>102</v>
      </c>
      <c r="B1111">
        <v>6.6</v>
      </c>
    </row>
    <row r="1112" spans="1:2" x14ac:dyDescent="0.35">
      <c r="A1112">
        <v>100</v>
      </c>
      <c r="B1112">
        <v>6.2</v>
      </c>
    </row>
    <row r="1113" spans="1:2" x14ac:dyDescent="0.35">
      <c r="A1113">
        <v>126</v>
      </c>
      <c r="B1113">
        <v>7.2</v>
      </c>
    </row>
    <row r="1114" spans="1:2" x14ac:dyDescent="0.35">
      <c r="A1114">
        <v>138</v>
      </c>
      <c r="B1114">
        <v>7.3</v>
      </c>
    </row>
    <row r="1115" spans="1:2" x14ac:dyDescent="0.35">
      <c r="A1115">
        <v>108</v>
      </c>
      <c r="B1115">
        <v>6.7</v>
      </c>
    </row>
    <row r="1116" spans="1:2" x14ac:dyDescent="0.35">
      <c r="A1116">
        <v>105</v>
      </c>
      <c r="B1116">
        <v>6.4</v>
      </c>
    </row>
    <row r="1117" spans="1:2" x14ac:dyDescent="0.35">
      <c r="A1117">
        <v>108</v>
      </c>
      <c r="B1117">
        <v>7.8</v>
      </c>
    </row>
    <row r="1118" spans="1:2" x14ac:dyDescent="0.35">
      <c r="A1118">
        <v>89</v>
      </c>
      <c r="B1118">
        <v>6.4</v>
      </c>
    </row>
    <row r="1119" spans="1:2" x14ac:dyDescent="0.35">
      <c r="A1119">
        <v>129</v>
      </c>
      <c r="B1119">
        <v>4.0999999999999996</v>
      </c>
    </row>
    <row r="1120" spans="1:2" x14ac:dyDescent="0.35">
      <c r="A1120">
        <v>84</v>
      </c>
      <c r="B1120">
        <v>4.0999999999999996</v>
      </c>
    </row>
    <row r="1121" spans="1:2" x14ac:dyDescent="0.35">
      <c r="A1121">
        <v>149</v>
      </c>
      <c r="B1121">
        <v>7.4</v>
      </c>
    </row>
    <row r="1122" spans="1:2" x14ac:dyDescent="0.35">
      <c r="A1122">
        <v>94</v>
      </c>
      <c r="B1122">
        <v>5.8</v>
      </c>
    </row>
    <row r="1123" spans="1:2" x14ac:dyDescent="0.35">
      <c r="A1123">
        <v>121</v>
      </c>
      <c r="B1123">
        <v>7.6</v>
      </c>
    </row>
    <row r="1124" spans="1:2" x14ac:dyDescent="0.35">
      <c r="A1124">
        <v>128</v>
      </c>
      <c r="B1124">
        <v>7.2</v>
      </c>
    </row>
    <row r="1125" spans="1:2" x14ac:dyDescent="0.35">
      <c r="A1125">
        <v>134</v>
      </c>
      <c r="B1125">
        <v>7.8</v>
      </c>
    </row>
    <row r="1126" spans="1:2" x14ac:dyDescent="0.35">
      <c r="A1126">
        <v>120</v>
      </c>
      <c r="B1126">
        <v>7.7</v>
      </c>
    </row>
    <row r="1127" spans="1:2" x14ac:dyDescent="0.35">
      <c r="A1127">
        <v>129</v>
      </c>
      <c r="B1127">
        <v>6.4</v>
      </c>
    </row>
    <row r="1128" spans="1:2" x14ac:dyDescent="0.35">
      <c r="A1128">
        <v>89</v>
      </c>
      <c r="B1128">
        <v>5.0999999999999996</v>
      </c>
    </row>
    <row r="1129" spans="1:2" x14ac:dyDescent="0.35">
      <c r="A1129">
        <v>116</v>
      </c>
      <c r="B1129">
        <v>5.5</v>
      </c>
    </row>
    <row r="1130" spans="1:2" x14ac:dyDescent="0.35">
      <c r="A1130">
        <v>118</v>
      </c>
      <c r="B1130">
        <v>7.4</v>
      </c>
    </row>
    <row r="1131" spans="1:2" x14ac:dyDescent="0.35">
      <c r="A1131">
        <v>107</v>
      </c>
      <c r="B1131">
        <v>6</v>
      </c>
    </row>
    <row r="1132" spans="1:2" x14ac:dyDescent="0.35">
      <c r="A1132">
        <v>155</v>
      </c>
      <c r="B1132">
        <v>7.5</v>
      </c>
    </row>
    <row r="1133" spans="1:2" x14ac:dyDescent="0.35">
      <c r="A1133">
        <v>123</v>
      </c>
      <c r="B1133">
        <v>7</v>
      </c>
    </row>
    <row r="1134" spans="1:2" x14ac:dyDescent="0.35">
      <c r="A1134">
        <v>128</v>
      </c>
      <c r="B1134">
        <v>7.5</v>
      </c>
    </row>
    <row r="1135" spans="1:2" x14ac:dyDescent="0.35">
      <c r="A1135">
        <v>139</v>
      </c>
      <c r="B1135">
        <v>7.3</v>
      </c>
    </row>
    <row r="1136" spans="1:2" x14ac:dyDescent="0.35">
      <c r="A1136">
        <v>109</v>
      </c>
      <c r="B1136">
        <v>5.7</v>
      </c>
    </row>
    <row r="1137" spans="1:2" x14ac:dyDescent="0.35">
      <c r="A1137">
        <v>120</v>
      </c>
      <c r="B1137">
        <v>7.3</v>
      </c>
    </row>
    <row r="1138" spans="1:2" x14ac:dyDescent="0.35">
      <c r="A1138">
        <v>121</v>
      </c>
      <c r="B1138">
        <v>7.2</v>
      </c>
    </row>
    <row r="1139" spans="1:2" x14ac:dyDescent="0.35">
      <c r="A1139">
        <v>102</v>
      </c>
      <c r="B1139">
        <v>5.9</v>
      </c>
    </row>
    <row r="1140" spans="1:2" x14ac:dyDescent="0.35">
      <c r="A1140">
        <v>117</v>
      </c>
      <c r="B1140">
        <v>7.8</v>
      </c>
    </row>
    <row r="1141" spans="1:2" x14ac:dyDescent="0.35">
      <c r="A1141">
        <v>178</v>
      </c>
      <c r="B1141">
        <v>7.7</v>
      </c>
    </row>
    <row r="1142" spans="1:2" x14ac:dyDescent="0.35">
      <c r="A1142">
        <v>147</v>
      </c>
      <c r="B1142">
        <v>8.1</v>
      </c>
    </row>
    <row r="1143" spans="1:2" x14ac:dyDescent="0.35">
      <c r="A1143">
        <v>90</v>
      </c>
      <c r="B1143">
        <v>6.6</v>
      </c>
    </row>
    <row r="1144" spans="1:2" x14ac:dyDescent="0.35">
      <c r="A1144">
        <v>105</v>
      </c>
      <c r="B1144">
        <v>7.1</v>
      </c>
    </row>
    <row r="1145" spans="1:2" x14ac:dyDescent="0.35">
      <c r="A1145">
        <v>114</v>
      </c>
      <c r="B1145">
        <v>5.9</v>
      </c>
    </row>
    <row r="1146" spans="1:2" x14ac:dyDescent="0.35">
      <c r="A1146">
        <v>206</v>
      </c>
      <c r="B1146">
        <v>8</v>
      </c>
    </row>
    <row r="1147" spans="1:2" x14ac:dyDescent="0.35">
      <c r="A1147">
        <v>99</v>
      </c>
      <c r="B1147">
        <v>4.5999999999999996</v>
      </c>
    </row>
    <row r="1148" spans="1:2" x14ac:dyDescent="0.35">
      <c r="A1148">
        <v>123</v>
      </c>
      <c r="B1148">
        <v>6.1</v>
      </c>
    </row>
    <row r="1149" spans="1:2" x14ac:dyDescent="0.35">
      <c r="A1149">
        <v>102</v>
      </c>
      <c r="B1149">
        <v>6.4</v>
      </c>
    </row>
    <row r="1150" spans="1:2" x14ac:dyDescent="0.35">
      <c r="A1150">
        <v>109</v>
      </c>
      <c r="B1150">
        <v>6</v>
      </c>
    </row>
    <row r="1151" spans="1:2" x14ac:dyDescent="0.35">
      <c r="A1151">
        <v>82</v>
      </c>
      <c r="B1151">
        <v>5.2</v>
      </c>
    </row>
    <row r="1152" spans="1:2" x14ac:dyDescent="0.35">
      <c r="A1152">
        <v>142</v>
      </c>
      <c r="B1152">
        <v>7.6</v>
      </c>
    </row>
    <row r="1153" spans="1:2" x14ac:dyDescent="0.35">
      <c r="A1153">
        <v>106</v>
      </c>
      <c r="B1153">
        <v>6.4</v>
      </c>
    </row>
    <row r="1154" spans="1:2" x14ac:dyDescent="0.35">
      <c r="A1154">
        <v>106</v>
      </c>
      <c r="B1154">
        <v>6.1</v>
      </c>
    </row>
    <row r="1155" spans="1:2" x14ac:dyDescent="0.35">
      <c r="A1155">
        <v>108</v>
      </c>
      <c r="B1155">
        <v>6.1</v>
      </c>
    </row>
    <row r="1156" spans="1:2" x14ac:dyDescent="0.35">
      <c r="A1156">
        <v>98</v>
      </c>
      <c r="B1156">
        <v>5.2</v>
      </c>
    </row>
    <row r="1157" spans="1:2" x14ac:dyDescent="0.35">
      <c r="A1157">
        <v>131</v>
      </c>
      <c r="B1157">
        <v>7.7</v>
      </c>
    </row>
    <row r="1158" spans="1:2" x14ac:dyDescent="0.35">
      <c r="A1158">
        <v>118</v>
      </c>
      <c r="B1158">
        <v>7.3</v>
      </c>
    </row>
    <row r="1159" spans="1:2" x14ac:dyDescent="0.35">
      <c r="A1159">
        <v>113</v>
      </c>
      <c r="B1159">
        <v>6.9</v>
      </c>
    </row>
    <row r="1160" spans="1:2" x14ac:dyDescent="0.35">
      <c r="A1160">
        <v>130</v>
      </c>
      <c r="B1160">
        <v>8.5</v>
      </c>
    </row>
    <row r="1161" spans="1:2" x14ac:dyDescent="0.35">
      <c r="A1161">
        <v>116</v>
      </c>
      <c r="B1161">
        <v>6.3</v>
      </c>
    </row>
    <row r="1162" spans="1:2" x14ac:dyDescent="0.35">
      <c r="A1162">
        <v>89</v>
      </c>
      <c r="B1162">
        <v>5.9</v>
      </c>
    </row>
    <row r="1163" spans="1:2" x14ac:dyDescent="0.35">
      <c r="A1163">
        <v>139</v>
      </c>
      <c r="B1163">
        <v>7.8</v>
      </c>
    </row>
    <row r="1164" spans="1:2" x14ac:dyDescent="0.35">
      <c r="A1164">
        <v>130</v>
      </c>
      <c r="B1164">
        <v>6.7</v>
      </c>
    </row>
    <row r="1165" spans="1:2" x14ac:dyDescent="0.35">
      <c r="A1165">
        <v>107</v>
      </c>
      <c r="B1165">
        <v>6.4</v>
      </c>
    </row>
    <row r="1166" spans="1:2" x14ac:dyDescent="0.35">
      <c r="A1166">
        <v>116</v>
      </c>
      <c r="B1166">
        <v>5.9</v>
      </c>
    </row>
    <row r="1167" spans="1:2" x14ac:dyDescent="0.35">
      <c r="A1167">
        <v>96</v>
      </c>
      <c r="B1167">
        <v>6.6</v>
      </c>
    </row>
    <row r="1168" spans="1:2" x14ac:dyDescent="0.35">
      <c r="A1168">
        <v>99</v>
      </c>
      <c r="B1168">
        <v>6.8</v>
      </c>
    </row>
    <row r="1169" spans="1:2" x14ac:dyDescent="0.35">
      <c r="A1169">
        <v>104</v>
      </c>
      <c r="B1169">
        <v>6.5</v>
      </c>
    </row>
    <row r="1170" spans="1:2" x14ac:dyDescent="0.35">
      <c r="A1170">
        <v>105</v>
      </c>
      <c r="B1170">
        <v>6.6</v>
      </c>
    </row>
    <row r="1171" spans="1:2" x14ac:dyDescent="0.35">
      <c r="A1171">
        <v>101</v>
      </c>
      <c r="B1171">
        <v>5.8</v>
      </c>
    </row>
    <row r="1172" spans="1:2" x14ac:dyDescent="0.35">
      <c r="A1172">
        <v>134</v>
      </c>
      <c r="B1172">
        <v>6.9</v>
      </c>
    </row>
    <row r="1173" spans="1:2" x14ac:dyDescent="0.35">
      <c r="A1173">
        <v>135</v>
      </c>
      <c r="B1173">
        <v>7.1</v>
      </c>
    </row>
    <row r="1174" spans="1:2" x14ac:dyDescent="0.35">
      <c r="A1174">
        <v>98</v>
      </c>
      <c r="B1174">
        <v>5.8</v>
      </c>
    </row>
    <row r="1175" spans="1:2" x14ac:dyDescent="0.35">
      <c r="A1175">
        <v>155</v>
      </c>
      <c r="B1175">
        <v>7.2</v>
      </c>
    </row>
    <row r="1176" spans="1:2" x14ac:dyDescent="0.35">
      <c r="A1176">
        <v>106</v>
      </c>
      <c r="B1176">
        <v>6</v>
      </c>
    </row>
    <row r="1177" spans="1:2" x14ac:dyDescent="0.35">
      <c r="A1177">
        <v>102</v>
      </c>
      <c r="B1177">
        <v>4.7</v>
      </c>
    </row>
    <row r="1178" spans="1:2" x14ac:dyDescent="0.35">
      <c r="A1178">
        <v>95</v>
      </c>
      <c r="B1178">
        <v>5.2</v>
      </c>
    </row>
    <row r="1179" spans="1:2" x14ac:dyDescent="0.35">
      <c r="A1179">
        <v>103</v>
      </c>
      <c r="B1179">
        <v>5.5</v>
      </c>
    </row>
    <row r="1180" spans="1:2" x14ac:dyDescent="0.35">
      <c r="A1180">
        <v>109</v>
      </c>
      <c r="B1180">
        <v>7</v>
      </c>
    </row>
    <row r="1181" spans="1:2" x14ac:dyDescent="0.35">
      <c r="A1181">
        <v>95</v>
      </c>
      <c r="B1181">
        <v>5.8</v>
      </c>
    </row>
    <row r="1182" spans="1:2" x14ac:dyDescent="0.35">
      <c r="A1182">
        <v>111</v>
      </c>
      <c r="B1182">
        <v>6.2</v>
      </c>
    </row>
    <row r="1183" spans="1:2" x14ac:dyDescent="0.35">
      <c r="A1183">
        <v>123</v>
      </c>
      <c r="B1183">
        <v>6.5</v>
      </c>
    </row>
    <row r="1184" spans="1:2" x14ac:dyDescent="0.35">
      <c r="A1184">
        <v>140</v>
      </c>
      <c r="B1184">
        <v>7.2</v>
      </c>
    </row>
    <row r="1185" spans="1:2" x14ac:dyDescent="0.35">
      <c r="A1185">
        <v>94</v>
      </c>
      <c r="B1185">
        <v>5.0999999999999996</v>
      </c>
    </row>
    <row r="1186" spans="1:2" x14ac:dyDescent="0.35">
      <c r="A1186">
        <v>94</v>
      </c>
      <c r="B1186">
        <v>4.7</v>
      </c>
    </row>
    <row r="1187" spans="1:2" x14ac:dyDescent="0.35">
      <c r="A1187">
        <v>92</v>
      </c>
      <c r="B1187">
        <v>5.9</v>
      </c>
    </row>
    <row r="1188" spans="1:2" x14ac:dyDescent="0.35">
      <c r="A1188">
        <v>102</v>
      </c>
      <c r="B1188">
        <v>5.8</v>
      </c>
    </row>
    <row r="1189" spans="1:2" x14ac:dyDescent="0.35">
      <c r="A1189">
        <v>123</v>
      </c>
      <c r="B1189">
        <v>7.2</v>
      </c>
    </row>
    <row r="1190" spans="1:2" x14ac:dyDescent="0.35">
      <c r="A1190">
        <v>104</v>
      </c>
      <c r="B1190">
        <v>6.2</v>
      </c>
    </row>
    <row r="1191" spans="1:2" x14ac:dyDescent="0.35">
      <c r="A1191">
        <v>102</v>
      </c>
      <c r="B1191">
        <v>5.7</v>
      </c>
    </row>
    <row r="1192" spans="1:2" x14ac:dyDescent="0.35">
      <c r="A1192">
        <v>136</v>
      </c>
      <c r="B1192">
        <v>6.1</v>
      </c>
    </row>
    <row r="1193" spans="1:2" x14ac:dyDescent="0.35">
      <c r="A1193">
        <v>93</v>
      </c>
      <c r="B1193">
        <v>6</v>
      </c>
    </row>
    <row r="1194" spans="1:2" x14ac:dyDescent="0.35">
      <c r="A1194">
        <v>129</v>
      </c>
      <c r="B1194">
        <v>6.9</v>
      </c>
    </row>
    <row r="1195" spans="1:2" x14ac:dyDescent="0.35">
      <c r="A1195">
        <v>107</v>
      </c>
      <c r="B1195">
        <v>6.5</v>
      </c>
    </row>
    <row r="1196" spans="1:2" x14ac:dyDescent="0.35">
      <c r="A1196">
        <v>117</v>
      </c>
      <c r="B1196">
        <v>5</v>
      </c>
    </row>
    <row r="1197" spans="1:2" x14ac:dyDescent="0.35">
      <c r="A1197">
        <v>116</v>
      </c>
      <c r="B1197">
        <v>5.7</v>
      </c>
    </row>
    <row r="1198" spans="1:2" x14ac:dyDescent="0.35">
      <c r="A1198">
        <v>135</v>
      </c>
      <c r="B1198">
        <v>7</v>
      </c>
    </row>
    <row r="1199" spans="1:2" x14ac:dyDescent="0.35">
      <c r="A1199">
        <v>107</v>
      </c>
      <c r="B1199">
        <v>5.0999999999999996</v>
      </c>
    </row>
    <row r="1200" spans="1:2" x14ac:dyDescent="0.35">
      <c r="A1200">
        <v>90</v>
      </c>
      <c r="B1200">
        <v>5.3</v>
      </c>
    </row>
    <row r="1201" spans="1:2" x14ac:dyDescent="0.35">
      <c r="A1201">
        <v>99</v>
      </c>
      <c r="B1201">
        <v>4.4000000000000004</v>
      </c>
    </row>
    <row r="1202" spans="1:2" x14ac:dyDescent="0.35">
      <c r="A1202">
        <v>104</v>
      </c>
      <c r="B1202">
        <v>4.7</v>
      </c>
    </row>
    <row r="1203" spans="1:2" x14ac:dyDescent="0.35">
      <c r="A1203">
        <v>115</v>
      </c>
      <c r="B1203">
        <v>6.7</v>
      </c>
    </row>
    <row r="1204" spans="1:2" x14ac:dyDescent="0.35">
      <c r="A1204">
        <v>119</v>
      </c>
      <c r="B1204">
        <v>6.7</v>
      </c>
    </row>
    <row r="1205" spans="1:2" x14ac:dyDescent="0.35">
      <c r="A1205">
        <v>99</v>
      </c>
      <c r="B1205">
        <v>5.7</v>
      </c>
    </row>
    <row r="1206" spans="1:2" x14ac:dyDescent="0.35">
      <c r="A1206">
        <v>112</v>
      </c>
      <c r="B1206">
        <v>7.4</v>
      </c>
    </row>
    <row r="1207" spans="1:2" x14ac:dyDescent="0.35">
      <c r="A1207">
        <v>128</v>
      </c>
      <c r="B1207">
        <v>6.1</v>
      </c>
    </row>
    <row r="1208" spans="1:2" x14ac:dyDescent="0.35">
      <c r="A1208">
        <v>112</v>
      </c>
      <c r="B1208">
        <v>6.4</v>
      </c>
    </row>
    <row r="1209" spans="1:2" x14ac:dyDescent="0.35">
      <c r="A1209">
        <v>86</v>
      </c>
      <c r="B1209">
        <v>6.2</v>
      </c>
    </row>
    <row r="1210" spans="1:2" x14ac:dyDescent="0.35">
      <c r="A1210">
        <v>108</v>
      </c>
      <c r="B1210">
        <v>6.2</v>
      </c>
    </row>
    <row r="1211" spans="1:2" x14ac:dyDescent="0.35">
      <c r="A1211">
        <v>128</v>
      </c>
      <c r="B1211">
        <v>5.9</v>
      </c>
    </row>
    <row r="1212" spans="1:2" x14ac:dyDescent="0.35">
      <c r="A1212">
        <v>84</v>
      </c>
      <c r="B1212">
        <v>4</v>
      </c>
    </row>
    <row r="1213" spans="1:2" x14ac:dyDescent="0.35">
      <c r="A1213">
        <v>111</v>
      </c>
      <c r="B1213">
        <v>6.2</v>
      </c>
    </row>
    <row r="1214" spans="1:2" x14ac:dyDescent="0.35">
      <c r="A1214">
        <v>131</v>
      </c>
      <c r="B1214">
        <v>4.5999999999999996</v>
      </c>
    </row>
    <row r="1215" spans="1:2" x14ac:dyDescent="0.35">
      <c r="A1215">
        <v>123</v>
      </c>
      <c r="B1215">
        <v>6.4</v>
      </c>
    </row>
    <row r="1216" spans="1:2" x14ac:dyDescent="0.35">
      <c r="A1216">
        <v>101</v>
      </c>
      <c r="B1216">
        <v>5.9</v>
      </c>
    </row>
    <row r="1217" spans="1:2" x14ac:dyDescent="0.35">
      <c r="A1217">
        <v>102</v>
      </c>
      <c r="B1217">
        <v>5.0999999999999996</v>
      </c>
    </row>
    <row r="1218" spans="1:2" x14ac:dyDescent="0.35">
      <c r="A1218">
        <v>114</v>
      </c>
      <c r="B1218">
        <v>7.6</v>
      </c>
    </row>
    <row r="1219" spans="1:2" x14ac:dyDescent="0.35">
      <c r="A1219">
        <v>107</v>
      </c>
      <c r="B1219">
        <v>4.2</v>
      </c>
    </row>
    <row r="1220" spans="1:2" x14ac:dyDescent="0.35">
      <c r="A1220">
        <v>87</v>
      </c>
      <c r="B1220">
        <v>7.8</v>
      </c>
    </row>
    <row r="1221" spans="1:2" x14ac:dyDescent="0.35">
      <c r="A1221">
        <v>103</v>
      </c>
      <c r="B1221">
        <v>5.8</v>
      </c>
    </row>
    <row r="1222" spans="1:2" x14ac:dyDescent="0.35">
      <c r="A1222">
        <v>99</v>
      </c>
      <c r="B1222">
        <v>5.9</v>
      </c>
    </row>
    <row r="1223" spans="1:2" x14ac:dyDescent="0.35">
      <c r="A1223">
        <v>122</v>
      </c>
      <c r="B1223">
        <v>8.4</v>
      </c>
    </row>
    <row r="1224" spans="1:2" x14ac:dyDescent="0.35">
      <c r="A1224">
        <v>91</v>
      </c>
      <c r="B1224">
        <v>4.8</v>
      </c>
    </row>
    <row r="1225" spans="1:2" x14ac:dyDescent="0.35">
      <c r="A1225">
        <v>103</v>
      </c>
      <c r="B1225">
        <v>6.2</v>
      </c>
    </row>
    <row r="1226" spans="1:2" x14ac:dyDescent="0.35">
      <c r="A1226">
        <v>107</v>
      </c>
      <c r="B1226">
        <v>6.5</v>
      </c>
    </row>
    <row r="1227" spans="1:2" x14ac:dyDescent="0.35">
      <c r="A1227">
        <v>106</v>
      </c>
      <c r="B1227">
        <v>6.3</v>
      </c>
    </row>
    <row r="1228" spans="1:2" x14ac:dyDescent="0.35">
      <c r="A1228">
        <v>101</v>
      </c>
      <c r="B1228">
        <v>3.3</v>
      </c>
    </row>
    <row r="1229" spans="1:2" x14ac:dyDescent="0.35">
      <c r="A1229">
        <v>109</v>
      </c>
      <c r="B1229">
        <v>5.9</v>
      </c>
    </row>
    <row r="1230" spans="1:2" x14ac:dyDescent="0.35">
      <c r="A1230">
        <v>89</v>
      </c>
      <c r="B1230">
        <v>5.8</v>
      </c>
    </row>
    <row r="1231" spans="1:2" x14ac:dyDescent="0.35">
      <c r="A1231">
        <v>119</v>
      </c>
      <c r="B1231">
        <v>4.7</v>
      </c>
    </row>
    <row r="1232" spans="1:2" x14ac:dyDescent="0.35">
      <c r="A1232">
        <v>83</v>
      </c>
      <c r="B1232">
        <v>4.0999999999999996</v>
      </c>
    </row>
    <row r="1233" spans="1:2" x14ac:dyDescent="0.35">
      <c r="A1233">
        <v>108</v>
      </c>
      <c r="B1233">
        <v>6.8</v>
      </c>
    </row>
    <row r="1234" spans="1:2" x14ac:dyDescent="0.35">
      <c r="A1234">
        <v>102</v>
      </c>
      <c r="B1234">
        <v>6.2</v>
      </c>
    </row>
    <row r="1235" spans="1:2" x14ac:dyDescent="0.35">
      <c r="A1235">
        <v>93</v>
      </c>
      <c r="B1235">
        <v>4.5</v>
      </c>
    </row>
    <row r="1236" spans="1:2" x14ac:dyDescent="0.35">
      <c r="A1236">
        <v>84</v>
      </c>
      <c r="B1236">
        <v>5.8</v>
      </c>
    </row>
    <row r="1237" spans="1:2" x14ac:dyDescent="0.35">
      <c r="A1237">
        <v>107</v>
      </c>
      <c r="B1237">
        <v>7.3</v>
      </c>
    </row>
    <row r="1238" spans="1:2" x14ac:dyDescent="0.35">
      <c r="A1238">
        <v>91</v>
      </c>
      <c r="B1238">
        <v>5.9</v>
      </c>
    </row>
    <row r="1239" spans="1:2" x14ac:dyDescent="0.35">
      <c r="A1239">
        <v>94</v>
      </c>
      <c r="B1239">
        <v>4.4000000000000004</v>
      </c>
    </row>
    <row r="1240" spans="1:2" x14ac:dyDescent="0.35">
      <c r="A1240">
        <v>115</v>
      </c>
      <c r="B1240">
        <v>5.8</v>
      </c>
    </row>
    <row r="1241" spans="1:2" x14ac:dyDescent="0.35">
      <c r="A1241">
        <v>93</v>
      </c>
      <c r="B1241">
        <v>5.0999999999999996</v>
      </c>
    </row>
    <row r="1242" spans="1:2" x14ac:dyDescent="0.35">
      <c r="A1242">
        <v>105</v>
      </c>
      <c r="B1242">
        <v>6.9</v>
      </c>
    </row>
    <row r="1243" spans="1:2" x14ac:dyDescent="0.35">
      <c r="A1243">
        <v>107</v>
      </c>
      <c r="B1243">
        <v>6.2</v>
      </c>
    </row>
    <row r="1244" spans="1:2" x14ac:dyDescent="0.35">
      <c r="A1244">
        <v>101</v>
      </c>
      <c r="B1244">
        <v>6.9</v>
      </c>
    </row>
    <row r="1245" spans="1:2" x14ac:dyDescent="0.35">
      <c r="A1245">
        <v>111</v>
      </c>
      <c r="B1245">
        <v>7.3</v>
      </c>
    </row>
    <row r="1246" spans="1:2" x14ac:dyDescent="0.35">
      <c r="A1246">
        <v>113</v>
      </c>
      <c r="B1246">
        <v>7.1</v>
      </c>
    </row>
    <row r="1247" spans="1:2" x14ac:dyDescent="0.35">
      <c r="A1247">
        <v>112</v>
      </c>
      <c r="B1247">
        <v>6</v>
      </c>
    </row>
    <row r="1248" spans="1:2" x14ac:dyDescent="0.35">
      <c r="A1248">
        <v>126</v>
      </c>
      <c r="B1248">
        <v>7</v>
      </c>
    </row>
    <row r="1249" spans="1:2" x14ac:dyDescent="0.35">
      <c r="A1249">
        <v>98</v>
      </c>
      <c r="B1249">
        <v>7.6</v>
      </c>
    </row>
    <row r="1250" spans="1:2" x14ac:dyDescent="0.35">
      <c r="A1250">
        <v>159</v>
      </c>
      <c r="B1250">
        <v>8.4</v>
      </c>
    </row>
    <row r="1251" spans="1:2" x14ac:dyDescent="0.35">
      <c r="A1251">
        <v>107</v>
      </c>
      <c r="B1251">
        <v>7.1</v>
      </c>
    </row>
    <row r="1252" spans="1:2" x14ac:dyDescent="0.35">
      <c r="A1252">
        <v>87</v>
      </c>
      <c r="B1252">
        <v>7</v>
      </c>
    </row>
    <row r="1253" spans="1:2" x14ac:dyDescent="0.35">
      <c r="A1253">
        <v>119</v>
      </c>
      <c r="B1253">
        <v>8</v>
      </c>
    </row>
    <row r="1254" spans="1:2" x14ac:dyDescent="0.35">
      <c r="A1254">
        <v>110</v>
      </c>
      <c r="B1254">
        <v>5.3</v>
      </c>
    </row>
    <row r="1255" spans="1:2" x14ac:dyDescent="0.35">
      <c r="A1255">
        <v>125</v>
      </c>
      <c r="B1255">
        <v>4.9000000000000004</v>
      </c>
    </row>
    <row r="1256" spans="1:2" x14ac:dyDescent="0.35">
      <c r="A1256">
        <v>113</v>
      </c>
      <c r="B1256">
        <v>6.4</v>
      </c>
    </row>
    <row r="1257" spans="1:2" x14ac:dyDescent="0.35">
      <c r="A1257">
        <v>150</v>
      </c>
      <c r="B1257">
        <v>7.4</v>
      </c>
    </row>
    <row r="1258" spans="1:2" x14ac:dyDescent="0.35">
      <c r="A1258">
        <v>108</v>
      </c>
      <c r="B1258">
        <v>6.1</v>
      </c>
    </row>
    <row r="1259" spans="1:2" x14ac:dyDescent="0.35">
      <c r="A1259">
        <v>96</v>
      </c>
      <c r="B1259">
        <v>6.5</v>
      </c>
    </row>
    <row r="1260" spans="1:2" x14ac:dyDescent="0.35">
      <c r="A1260">
        <v>93</v>
      </c>
      <c r="B1260">
        <v>5.7</v>
      </c>
    </row>
    <row r="1261" spans="1:2" x14ac:dyDescent="0.35">
      <c r="A1261">
        <v>100</v>
      </c>
      <c r="B1261">
        <v>5.0999999999999996</v>
      </c>
    </row>
    <row r="1262" spans="1:2" x14ac:dyDescent="0.35">
      <c r="A1262">
        <v>118</v>
      </c>
      <c r="B1262">
        <v>6.6</v>
      </c>
    </row>
    <row r="1263" spans="1:2" x14ac:dyDescent="0.35">
      <c r="A1263">
        <v>122</v>
      </c>
      <c r="B1263">
        <v>6.5</v>
      </c>
    </row>
    <row r="1264" spans="1:2" x14ac:dyDescent="0.35">
      <c r="A1264">
        <v>120</v>
      </c>
      <c r="B1264">
        <v>6.9</v>
      </c>
    </row>
    <row r="1265" spans="1:2" x14ac:dyDescent="0.35">
      <c r="A1265">
        <v>146</v>
      </c>
      <c r="B1265">
        <v>7.6</v>
      </c>
    </row>
    <row r="1266" spans="1:2" x14ac:dyDescent="0.35">
      <c r="A1266">
        <v>115</v>
      </c>
      <c r="B1266">
        <v>5.6</v>
      </c>
    </row>
    <row r="1267" spans="1:2" x14ac:dyDescent="0.35">
      <c r="A1267">
        <v>123</v>
      </c>
      <c r="B1267">
        <v>6.2</v>
      </c>
    </row>
    <row r="1268" spans="1:2" x14ac:dyDescent="0.35">
      <c r="A1268">
        <v>94</v>
      </c>
      <c r="B1268">
        <v>4.4000000000000004</v>
      </c>
    </row>
    <row r="1269" spans="1:2" x14ac:dyDescent="0.35">
      <c r="A1269">
        <v>102</v>
      </c>
      <c r="B1269">
        <v>5.6</v>
      </c>
    </row>
    <row r="1270" spans="1:2" x14ac:dyDescent="0.35">
      <c r="A1270">
        <v>98</v>
      </c>
      <c r="B1270">
        <v>5.5</v>
      </c>
    </row>
    <row r="1271" spans="1:2" x14ac:dyDescent="0.35">
      <c r="A1271">
        <v>133</v>
      </c>
      <c r="B1271">
        <v>6.7</v>
      </c>
    </row>
    <row r="1272" spans="1:2" x14ac:dyDescent="0.35">
      <c r="A1272">
        <v>118</v>
      </c>
      <c r="B1272">
        <v>6.1</v>
      </c>
    </row>
    <row r="1273" spans="1:2" x14ac:dyDescent="0.35">
      <c r="A1273">
        <v>105</v>
      </c>
      <c r="B1273">
        <v>6.2</v>
      </c>
    </row>
    <row r="1274" spans="1:2" x14ac:dyDescent="0.35">
      <c r="A1274">
        <v>109</v>
      </c>
      <c r="B1274">
        <v>7.3</v>
      </c>
    </row>
    <row r="1275" spans="1:2" x14ac:dyDescent="0.35">
      <c r="A1275">
        <v>129</v>
      </c>
      <c r="B1275">
        <v>6.6</v>
      </c>
    </row>
    <row r="1276" spans="1:2" x14ac:dyDescent="0.35">
      <c r="A1276">
        <v>109</v>
      </c>
      <c r="B1276">
        <v>8.1999999999999993</v>
      </c>
    </row>
    <row r="1277" spans="1:2" x14ac:dyDescent="0.35">
      <c r="A1277">
        <v>127</v>
      </c>
      <c r="B1277">
        <v>6.4</v>
      </c>
    </row>
    <row r="1278" spans="1:2" x14ac:dyDescent="0.35">
      <c r="A1278">
        <v>118</v>
      </c>
      <c r="B1278">
        <v>6.4</v>
      </c>
    </row>
    <row r="1279" spans="1:2" x14ac:dyDescent="0.35">
      <c r="A1279">
        <v>110</v>
      </c>
      <c r="B1279">
        <v>5.2</v>
      </c>
    </row>
    <row r="1280" spans="1:2" x14ac:dyDescent="0.35">
      <c r="A1280">
        <v>90</v>
      </c>
      <c r="B1280">
        <v>6.5</v>
      </c>
    </row>
    <row r="1281" spans="1:2" x14ac:dyDescent="0.35">
      <c r="A1281">
        <v>144</v>
      </c>
      <c r="B1281">
        <v>7.1</v>
      </c>
    </row>
    <row r="1282" spans="1:2" x14ac:dyDescent="0.35">
      <c r="A1282">
        <v>130</v>
      </c>
      <c r="B1282">
        <v>7.3</v>
      </c>
    </row>
    <row r="1283" spans="1:2" x14ac:dyDescent="0.35">
      <c r="A1283">
        <v>112</v>
      </c>
      <c r="B1283">
        <v>5.2</v>
      </c>
    </row>
    <row r="1284" spans="1:2" x14ac:dyDescent="0.35">
      <c r="A1284">
        <v>133</v>
      </c>
      <c r="B1284">
        <v>7.7</v>
      </c>
    </row>
    <row r="1285" spans="1:2" x14ac:dyDescent="0.35">
      <c r="A1285">
        <v>150</v>
      </c>
      <c r="B1285">
        <v>7.6</v>
      </c>
    </row>
    <row r="1286" spans="1:2" x14ac:dyDescent="0.35">
      <c r="A1286">
        <v>110</v>
      </c>
      <c r="B1286">
        <v>5.7</v>
      </c>
    </row>
    <row r="1287" spans="1:2" x14ac:dyDescent="0.35">
      <c r="A1287">
        <v>96</v>
      </c>
      <c r="B1287">
        <v>7</v>
      </c>
    </row>
    <row r="1288" spans="1:2" x14ac:dyDescent="0.35">
      <c r="A1288">
        <v>96</v>
      </c>
      <c r="B1288">
        <v>6</v>
      </c>
    </row>
    <row r="1289" spans="1:2" x14ac:dyDescent="0.35">
      <c r="A1289">
        <v>123</v>
      </c>
      <c r="B1289">
        <v>8.1</v>
      </c>
    </row>
    <row r="1290" spans="1:2" x14ac:dyDescent="0.35">
      <c r="A1290">
        <v>188</v>
      </c>
      <c r="B1290">
        <v>8</v>
      </c>
    </row>
    <row r="1291" spans="1:2" x14ac:dyDescent="0.35">
      <c r="A1291">
        <v>107</v>
      </c>
      <c r="B1291">
        <v>5.6</v>
      </c>
    </row>
    <row r="1292" spans="1:2" x14ac:dyDescent="0.35">
      <c r="A1292">
        <v>110</v>
      </c>
      <c r="B1292">
        <v>6.1</v>
      </c>
    </row>
    <row r="1293" spans="1:2" x14ac:dyDescent="0.35">
      <c r="A1293">
        <v>113</v>
      </c>
      <c r="B1293">
        <v>6.9</v>
      </c>
    </row>
    <row r="1294" spans="1:2" x14ac:dyDescent="0.35">
      <c r="A1294">
        <v>122</v>
      </c>
      <c r="B1294">
        <v>5.2</v>
      </c>
    </row>
    <row r="1295" spans="1:2" x14ac:dyDescent="0.35">
      <c r="A1295">
        <v>116</v>
      </c>
      <c r="B1295">
        <v>7</v>
      </c>
    </row>
    <row r="1296" spans="1:2" x14ac:dyDescent="0.35">
      <c r="A1296">
        <v>93</v>
      </c>
      <c r="B1296">
        <v>6.3</v>
      </c>
    </row>
    <row r="1297" spans="1:2" x14ac:dyDescent="0.35">
      <c r="A1297">
        <v>118</v>
      </c>
      <c r="B1297">
        <v>7</v>
      </c>
    </row>
    <row r="1298" spans="1:2" x14ac:dyDescent="0.35">
      <c r="A1298">
        <v>93</v>
      </c>
      <c r="B1298">
        <v>6.9</v>
      </c>
    </row>
    <row r="1299" spans="1:2" x14ac:dyDescent="0.35">
      <c r="A1299">
        <v>121</v>
      </c>
      <c r="B1299">
        <v>6.2</v>
      </c>
    </row>
    <row r="1300" spans="1:2" x14ac:dyDescent="0.35">
      <c r="A1300">
        <v>101</v>
      </c>
      <c r="B1300">
        <v>6.4</v>
      </c>
    </row>
    <row r="1301" spans="1:2" x14ac:dyDescent="0.35">
      <c r="A1301">
        <v>107</v>
      </c>
      <c r="B1301">
        <v>6.4</v>
      </c>
    </row>
    <row r="1302" spans="1:2" x14ac:dyDescent="0.35">
      <c r="A1302">
        <v>124</v>
      </c>
      <c r="B1302">
        <v>5.7</v>
      </c>
    </row>
    <row r="1303" spans="1:2" x14ac:dyDescent="0.35">
      <c r="A1303">
        <v>109</v>
      </c>
      <c r="B1303">
        <v>6.1</v>
      </c>
    </row>
    <row r="1304" spans="1:2" x14ac:dyDescent="0.35">
      <c r="A1304">
        <v>105</v>
      </c>
      <c r="B1304">
        <v>5.4</v>
      </c>
    </row>
    <row r="1305" spans="1:2" x14ac:dyDescent="0.35">
      <c r="A1305">
        <v>130</v>
      </c>
      <c r="B1305">
        <v>6.7</v>
      </c>
    </row>
    <row r="1306" spans="1:2" x14ac:dyDescent="0.35">
      <c r="A1306">
        <v>127</v>
      </c>
      <c r="B1306">
        <v>6.8</v>
      </c>
    </row>
    <row r="1307" spans="1:2" x14ac:dyDescent="0.35">
      <c r="A1307">
        <v>114</v>
      </c>
      <c r="B1307">
        <v>6</v>
      </c>
    </row>
    <row r="1308" spans="1:2" x14ac:dyDescent="0.35">
      <c r="A1308">
        <v>106</v>
      </c>
      <c r="B1308">
        <v>7.8</v>
      </c>
    </row>
    <row r="1309" spans="1:2" x14ac:dyDescent="0.35">
      <c r="A1309">
        <v>95</v>
      </c>
      <c r="B1309">
        <v>5.3</v>
      </c>
    </row>
    <row r="1310" spans="1:2" x14ac:dyDescent="0.35">
      <c r="A1310">
        <v>81</v>
      </c>
      <c r="B1310">
        <v>4.5</v>
      </c>
    </row>
    <row r="1311" spans="1:2" x14ac:dyDescent="0.35">
      <c r="A1311">
        <v>95</v>
      </c>
      <c r="B1311">
        <v>5.4</v>
      </c>
    </row>
    <row r="1312" spans="1:2" x14ac:dyDescent="0.35">
      <c r="A1312">
        <v>108</v>
      </c>
      <c r="B1312">
        <v>7.8</v>
      </c>
    </row>
    <row r="1313" spans="1:2" x14ac:dyDescent="0.35">
      <c r="A1313">
        <v>105</v>
      </c>
      <c r="B1313">
        <v>7.2</v>
      </c>
    </row>
    <row r="1314" spans="1:2" x14ac:dyDescent="0.35">
      <c r="A1314">
        <v>95</v>
      </c>
      <c r="B1314">
        <v>6.6</v>
      </c>
    </row>
    <row r="1315" spans="1:2" x14ac:dyDescent="0.35">
      <c r="A1315">
        <v>126</v>
      </c>
      <c r="B1315">
        <v>7.6</v>
      </c>
    </row>
    <row r="1316" spans="1:2" x14ac:dyDescent="0.35">
      <c r="A1316">
        <v>102</v>
      </c>
      <c r="B1316">
        <v>5.9</v>
      </c>
    </row>
    <row r="1317" spans="1:2" x14ac:dyDescent="0.35">
      <c r="A1317">
        <v>121</v>
      </c>
      <c r="B1317">
        <v>6.7</v>
      </c>
    </row>
    <row r="1318" spans="1:2" x14ac:dyDescent="0.35">
      <c r="A1318">
        <v>129</v>
      </c>
      <c r="B1318">
        <v>7.7</v>
      </c>
    </row>
    <row r="1319" spans="1:2" x14ac:dyDescent="0.35">
      <c r="A1319">
        <v>88</v>
      </c>
      <c r="B1319">
        <v>5.4</v>
      </c>
    </row>
    <row r="1320" spans="1:2" x14ac:dyDescent="0.35">
      <c r="A1320">
        <v>106</v>
      </c>
      <c r="B1320">
        <v>6.9</v>
      </c>
    </row>
    <row r="1321" spans="1:2" x14ac:dyDescent="0.35">
      <c r="A1321">
        <v>110</v>
      </c>
      <c r="B1321">
        <v>7.7</v>
      </c>
    </row>
    <row r="1322" spans="1:2" x14ac:dyDescent="0.35">
      <c r="A1322">
        <v>109</v>
      </c>
      <c r="B1322">
        <v>6.8</v>
      </c>
    </row>
    <row r="1323" spans="1:2" x14ac:dyDescent="0.35">
      <c r="A1323">
        <v>143</v>
      </c>
      <c r="B1323">
        <v>6.4</v>
      </c>
    </row>
    <row r="1324" spans="1:2" x14ac:dyDescent="0.35">
      <c r="A1324">
        <v>120</v>
      </c>
      <c r="B1324">
        <v>5.7</v>
      </c>
    </row>
    <row r="1325" spans="1:2" x14ac:dyDescent="0.35">
      <c r="A1325">
        <v>128</v>
      </c>
      <c r="B1325">
        <v>7.3</v>
      </c>
    </row>
    <row r="1326" spans="1:2" x14ac:dyDescent="0.35">
      <c r="A1326">
        <v>123</v>
      </c>
      <c r="B1326">
        <v>6.8</v>
      </c>
    </row>
    <row r="1327" spans="1:2" x14ac:dyDescent="0.35">
      <c r="A1327">
        <v>129</v>
      </c>
      <c r="B1327">
        <v>6.3</v>
      </c>
    </row>
    <row r="1328" spans="1:2" x14ac:dyDescent="0.35">
      <c r="A1328">
        <v>105</v>
      </c>
      <c r="B1328">
        <v>5.9</v>
      </c>
    </row>
    <row r="1329" spans="1:2" x14ac:dyDescent="0.35">
      <c r="A1329">
        <v>162</v>
      </c>
      <c r="B1329">
        <v>7.4</v>
      </c>
    </row>
    <row r="1330" spans="1:2" x14ac:dyDescent="0.35">
      <c r="A1330">
        <v>138</v>
      </c>
      <c r="B1330">
        <v>8.3000000000000007</v>
      </c>
    </row>
    <row r="1331" spans="1:2" x14ac:dyDescent="0.35">
      <c r="A1331">
        <v>100</v>
      </c>
      <c r="B1331">
        <v>6.2</v>
      </c>
    </row>
    <row r="1332" spans="1:2" x14ac:dyDescent="0.35">
      <c r="A1332">
        <v>90</v>
      </c>
      <c r="B1332">
        <v>6.3</v>
      </c>
    </row>
    <row r="1333" spans="1:2" x14ac:dyDescent="0.35">
      <c r="A1333">
        <v>108</v>
      </c>
      <c r="B1333">
        <v>5.8</v>
      </c>
    </row>
    <row r="1334" spans="1:2" x14ac:dyDescent="0.35">
      <c r="A1334">
        <v>101</v>
      </c>
      <c r="B1334">
        <v>7.5</v>
      </c>
    </row>
    <row r="1335" spans="1:2" x14ac:dyDescent="0.35">
      <c r="A1335">
        <v>109</v>
      </c>
      <c r="B1335">
        <v>6.3</v>
      </c>
    </row>
    <row r="1336" spans="1:2" x14ac:dyDescent="0.35">
      <c r="A1336">
        <v>132</v>
      </c>
      <c r="B1336">
        <v>6.4</v>
      </c>
    </row>
    <row r="1337" spans="1:2" x14ac:dyDescent="0.35">
      <c r="A1337">
        <v>123</v>
      </c>
      <c r="B1337">
        <v>7.2</v>
      </c>
    </row>
    <row r="1338" spans="1:2" x14ac:dyDescent="0.35">
      <c r="A1338">
        <v>87</v>
      </c>
      <c r="B1338">
        <v>6.3</v>
      </c>
    </row>
    <row r="1339" spans="1:2" x14ac:dyDescent="0.35">
      <c r="A1339">
        <v>109</v>
      </c>
      <c r="B1339">
        <v>6.9</v>
      </c>
    </row>
    <row r="1340" spans="1:2" x14ac:dyDescent="0.35">
      <c r="A1340">
        <v>109</v>
      </c>
      <c r="B1340">
        <v>6.6</v>
      </c>
    </row>
    <row r="1341" spans="1:2" x14ac:dyDescent="0.35">
      <c r="A1341">
        <v>92</v>
      </c>
      <c r="B1341">
        <v>6</v>
      </c>
    </row>
    <row r="1342" spans="1:2" x14ac:dyDescent="0.35">
      <c r="A1342">
        <v>125</v>
      </c>
      <c r="B1342">
        <v>7.5</v>
      </c>
    </row>
    <row r="1343" spans="1:2" x14ac:dyDescent="0.35">
      <c r="A1343">
        <v>202</v>
      </c>
      <c r="B1343">
        <v>7.7</v>
      </c>
    </row>
    <row r="1344" spans="1:2" x14ac:dyDescent="0.35">
      <c r="A1344">
        <v>134</v>
      </c>
      <c r="B1344">
        <v>6.2</v>
      </c>
    </row>
    <row r="1345" spans="1:2" x14ac:dyDescent="0.35">
      <c r="A1345">
        <v>88</v>
      </c>
      <c r="B1345">
        <v>5.4</v>
      </c>
    </row>
    <row r="1346" spans="1:2" x14ac:dyDescent="0.35">
      <c r="A1346">
        <v>92</v>
      </c>
      <c r="B1346">
        <v>6.6</v>
      </c>
    </row>
    <row r="1347" spans="1:2" x14ac:dyDescent="0.35">
      <c r="A1347">
        <v>91</v>
      </c>
      <c r="B1347">
        <v>5.3</v>
      </c>
    </row>
    <row r="1348" spans="1:2" x14ac:dyDescent="0.35">
      <c r="A1348">
        <v>75</v>
      </c>
      <c r="B1348">
        <v>5.6</v>
      </c>
    </row>
    <row r="1349" spans="1:2" x14ac:dyDescent="0.35">
      <c r="A1349">
        <v>98</v>
      </c>
      <c r="B1349">
        <v>5.9</v>
      </c>
    </row>
    <row r="1350" spans="1:2" x14ac:dyDescent="0.35">
      <c r="A1350">
        <v>147</v>
      </c>
      <c r="B1350">
        <v>7.8</v>
      </c>
    </row>
    <row r="1351" spans="1:2" x14ac:dyDescent="0.35">
      <c r="A1351">
        <v>100</v>
      </c>
      <c r="B1351">
        <v>6.7</v>
      </c>
    </row>
    <row r="1352" spans="1:2" x14ac:dyDescent="0.35">
      <c r="A1352">
        <v>120</v>
      </c>
      <c r="B1352">
        <v>7.4</v>
      </c>
    </row>
    <row r="1353" spans="1:2" x14ac:dyDescent="0.35">
      <c r="A1353">
        <v>104</v>
      </c>
      <c r="B1353">
        <v>6.2</v>
      </c>
    </row>
    <row r="1354" spans="1:2" x14ac:dyDescent="0.35">
      <c r="A1354">
        <v>103</v>
      </c>
      <c r="B1354">
        <v>5.4</v>
      </c>
    </row>
    <row r="1355" spans="1:2" x14ac:dyDescent="0.35">
      <c r="A1355">
        <v>109</v>
      </c>
      <c r="B1355">
        <v>6.7</v>
      </c>
    </row>
    <row r="1356" spans="1:2" x14ac:dyDescent="0.35">
      <c r="A1356">
        <v>104</v>
      </c>
      <c r="B1356">
        <v>5.3</v>
      </c>
    </row>
    <row r="1357" spans="1:2" x14ac:dyDescent="0.35">
      <c r="A1357">
        <v>112</v>
      </c>
      <c r="B1357">
        <v>5.9</v>
      </c>
    </row>
    <row r="1358" spans="1:2" x14ac:dyDescent="0.35">
      <c r="A1358">
        <v>95</v>
      </c>
      <c r="B1358">
        <v>4.8</v>
      </c>
    </row>
    <row r="1359" spans="1:2" x14ac:dyDescent="0.35">
      <c r="A1359">
        <v>102</v>
      </c>
      <c r="B1359">
        <v>3.8</v>
      </c>
    </row>
    <row r="1360" spans="1:2" x14ac:dyDescent="0.35">
      <c r="A1360">
        <v>150</v>
      </c>
      <c r="B1360">
        <v>8.5</v>
      </c>
    </row>
    <row r="1361" spans="1:2" x14ac:dyDescent="0.35">
      <c r="A1361">
        <v>101</v>
      </c>
      <c r="B1361">
        <v>6.8</v>
      </c>
    </row>
    <row r="1362" spans="1:2" x14ac:dyDescent="0.35">
      <c r="A1362">
        <v>108</v>
      </c>
      <c r="B1362">
        <v>5.3</v>
      </c>
    </row>
    <row r="1363" spans="1:2" x14ac:dyDescent="0.35">
      <c r="A1363">
        <v>98</v>
      </c>
      <c r="B1363">
        <v>7.3</v>
      </c>
    </row>
    <row r="1364" spans="1:2" x14ac:dyDescent="0.35">
      <c r="A1364">
        <v>137</v>
      </c>
      <c r="B1364">
        <v>6.6</v>
      </c>
    </row>
    <row r="1365" spans="1:2" x14ac:dyDescent="0.35">
      <c r="A1365">
        <v>112</v>
      </c>
      <c r="B1365">
        <v>6.2</v>
      </c>
    </row>
    <row r="1366" spans="1:2" x14ac:dyDescent="0.35">
      <c r="A1366">
        <v>101</v>
      </c>
      <c r="B1366">
        <v>5.2</v>
      </c>
    </row>
    <row r="1367" spans="1:2" x14ac:dyDescent="0.35">
      <c r="A1367">
        <v>103</v>
      </c>
      <c r="B1367">
        <v>6.2</v>
      </c>
    </row>
    <row r="1368" spans="1:2" x14ac:dyDescent="0.35">
      <c r="A1368">
        <v>101</v>
      </c>
      <c r="B1368">
        <v>6.2</v>
      </c>
    </row>
    <row r="1369" spans="1:2" x14ac:dyDescent="0.35">
      <c r="A1369">
        <v>112</v>
      </c>
      <c r="B1369">
        <v>6.6</v>
      </c>
    </row>
    <row r="1370" spans="1:2" x14ac:dyDescent="0.35">
      <c r="A1370">
        <v>102</v>
      </c>
      <c r="B1370">
        <v>6.2</v>
      </c>
    </row>
    <row r="1371" spans="1:2" x14ac:dyDescent="0.35">
      <c r="A1371">
        <v>101</v>
      </c>
      <c r="B1371">
        <v>5.0999999999999996</v>
      </c>
    </row>
    <row r="1372" spans="1:2" x14ac:dyDescent="0.35">
      <c r="A1372">
        <v>155</v>
      </c>
      <c r="B1372">
        <v>6.6</v>
      </c>
    </row>
    <row r="1373" spans="1:2" x14ac:dyDescent="0.35">
      <c r="A1373">
        <v>109</v>
      </c>
      <c r="B1373">
        <v>6.1</v>
      </c>
    </row>
    <row r="1374" spans="1:2" x14ac:dyDescent="0.35">
      <c r="A1374">
        <v>140</v>
      </c>
      <c r="B1374">
        <v>6.6</v>
      </c>
    </row>
    <row r="1375" spans="1:2" x14ac:dyDescent="0.35">
      <c r="A1375">
        <v>108</v>
      </c>
      <c r="B1375">
        <v>5.9</v>
      </c>
    </row>
    <row r="1376" spans="1:2" x14ac:dyDescent="0.35">
      <c r="A1376">
        <v>96</v>
      </c>
      <c r="B1376">
        <v>6.3</v>
      </c>
    </row>
    <row r="1377" spans="1:2" x14ac:dyDescent="0.35">
      <c r="A1377">
        <v>123</v>
      </c>
      <c r="B1377">
        <v>7.1</v>
      </c>
    </row>
    <row r="1378" spans="1:2" x14ac:dyDescent="0.35">
      <c r="A1378">
        <v>106</v>
      </c>
      <c r="B1378">
        <v>5</v>
      </c>
    </row>
    <row r="1379" spans="1:2" x14ac:dyDescent="0.35">
      <c r="A1379">
        <v>76</v>
      </c>
      <c r="B1379">
        <v>5.6</v>
      </c>
    </row>
    <row r="1380" spans="1:2" x14ac:dyDescent="0.35">
      <c r="A1380">
        <v>107</v>
      </c>
      <c r="B1380">
        <v>7.4</v>
      </c>
    </row>
    <row r="1381" spans="1:2" x14ac:dyDescent="0.35">
      <c r="A1381">
        <v>82</v>
      </c>
      <c r="B1381">
        <v>4.5</v>
      </c>
    </row>
    <row r="1382" spans="1:2" x14ac:dyDescent="0.35">
      <c r="A1382">
        <v>109</v>
      </c>
      <c r="B1382">
        <v>6.2</v>
      </c>
    </row>
    <row r="1383" spans="1:2" x14ac:dyDescent="0.35">
      <c r="A1383">
        <v>99</v>
      </c>
      <c r="B1383">
        <v>5</v>
      </c>
    </row>
    <row r="1384" spans="1:2" x14ac:dyDescent="0.35">
      <c r="A1384">
        <v>91</v>
      </c>
      <c r="B1384">
        <v>6.5</v>
      </c>
    </row>
    <row r="1385" spans="1:2" x14ac:dyDescent="0.35">
      <c r="A1385">
        <v>87</v>
      </c>
      <c r="B1385">
        <v>5.0999999999999996</v>
      </c>
    </row>
    <row r="1386" spans="1:2" x14ac:dyDescent="0.35">
      <c r="A1386">
        <v>125</v>
      </c>
      <c r="B1386">
        <v>6.5</v>
      </c>
    </row>
    <row r="1387" spans="1:2" x14ac:dyDescent="0.35">
      <c r="A1387">
        <v>118</v>
      </c>
      <c r="B1387">
        <v>6.2</v>
      </c>
    </row>
    <row r="1388" spans="1:2" x14ac:dyDescent="0.35">
      <c r="A1388">
        <v>98</v>
      </c>
      <c r="B1388">
        <v>6.3</v>
      </c>
    </row>
    <row r="1389" spans="1:2" x14ac:dyDescent="0.35">
      <c r="A1389">
        <v>92</v>
      </c>
      <c r="B1389">
        <v>3.8</v>
      </c>
    </row>
    <row r="1390" spans="1:2" x14ac:dyDescent="0.35">
      <c r="A1390">
        <v>92</v>
      </c>
      <c r="B1390">
        <v>6.2</v>
      </c>
    </row>
    <row r="1391" spans="1:2" x14ac:dyDescent="0.35">
      <c r="A1391">
        <v>115</v>
      </c>
      <c r="B1391">
        <v>5.7</v>
      </c>
    </row>
    <row r="1392" spans="1:2" x14ac:dyDescent="0.35">
      <c r="A1392">
        <v>120</v>
      </c>
      <c r="B1392">
        <v>6.7</v>
      </c>
    </row>
    <row r="1393" spans="1:2" x14ac:dyDescent="0.35">
      <c r="A1393">
        <v>111</v>
      </c>
      <c r="B1393">
        <v>6.8</v>
      </c>
    </row>
    <row r="1394" spans="1:2" x14ac:dyDescent="0.35">
      <c r="A1394">
        <v>94</v>
      </c>
      <c r="B1394">
        <v>6</v>
      </c>
    </row>
    <row r="1395" spans="1:2" x14ac:dyDescent="0.35">
      <c r="A1395">
        <v>100</v>
      </c>
      <c r="B1395">
        <v>7.3</v>
      </c>
    </row>
    <row r="1396" spans="1:2" x14ac:dyDescent="0.35">
      <c r="A1396">
        <v>101</v>
      </c>
      <c r="B1396">
        <v>5.5</v>
      </c>
    </row>
    <row r="1397" spans="1:2" x14ac:dyDescent="0.35">
      <c r="A1397">
        <v>139</v>
      </c>
      <c r="B1397">
        <v>6.7</v>
      </c>
    </row>
    <row r="1398" spans="1:2" x14ac:dyDescent="0.35">
      <c r="A1398">
        <v>91</v>
      </c>
      <c r="B1398">
        <v>4.8</v>
      </c>
    </row>
    <row r="1399" spans="1:2" x14ac:dyDescent="0.35">
      <c r="A1399">
        <v>109</v>
      </c>
      <c r="B1399">
        <v>5.7</v>
      </c>
    </row>
    <row r="1400" spans="1:2" x14ac:dyDescent="0.35">
      <c r="A1400">
        <v>102</v>
      </c>
      <c r="B1400">
        <v>5.0999999999999996</v>
      </c>
    </row>
    <row r="1401" spans="1:2" x14ac:dyDescent="0.35">
      <c r="A1401">
        <v>103</v>
      </c>
      <c r="B1401">
        <v>6</v>
      </c>
    </row>
    <row r="1402" spans="1:2" x14ac:dyDescent="0.35">
      <c r="A1402">
        <v>83</v>
      </c>
      <c r="B1402">
        <v>4.2</v>
      </c>
    </row>
    <row r="1403" spans="1:2" x14ac:dyDescent="0.35">
      <c r="A1403">
        <v>123</v>
      </c>
      <c r="B1403">
        <v>7.4</v>
      </c>
    </row>
    <row r="1404" spans="1:2" x14ac:dyDescent="0.35">
      <c r="A1404">
        <v>101</v>
      </c>
      <c r="B1404">
        <v>4.5999999999999996</v>
      </c>
    </row>
    <row r="1405" spans="1:2" x14ac:dyDescent="0.35">
      <c r="A1405">
        <v>117</v>
      </c>
      <c r="B1405">
        <v>6.9</v>
      </c>
    </row>
    <row r="1406" spans="1:2" x14ac:dyDescent="0.35">
      <c r="A1406">
        <v>114</v>
      </c>
      <c r="B1406">
        <v>6.9</v>
      </c>
    </row>
    <row r="1407" spans="1:2" x14ac:dyDescent="0.35">
      <c r="A1407">
        <v>330</v>
      </c>
      <c r="B1407">
        <v>8</v>
      </c>
    </row>
    <row r="1408" spans="1:2" x14ac:dyDescent="0.35">
      <c r="A1408">
        <v>121</v>
      </c>
      <c r="B1408">
        <v>6.4</v>
      </c>
    </row>
    <row r="1409" spans="1:2" x14ac:dyDescent="0.35">
      <c r="A1409">
        <v>114</v>
      </c>
      <c r="B1409">
        <v>6.3</v>
      </c>
    </row>
    <row r="1410" spans="1:2" x14ac:dyDescent="0.35">
      <c r="A1410">
        <v>148</v>
      </c>
      <c r="B1410">
        <v>6.8</v>
      </c>
    </row>
    <row r="1411" spans="1:2" x14ac:dyDescent="0.35">
      <c r="A1411">
        <v>113</v>
      </c>
      <c r="B1411">
        <v>6.8</v>
      </c>
    </row>
    <row r="1412" spans="1:2" x14ac:dyDescent="0.35">
      <c r="A1412">
        <v>91</v>
      </c>
      <c r="B1412">
        <v>5.4</v>
      </c>
    </row>
    <row r="1413" spans="1:2" x14ac:dyDescent="0.35">
      <c r="A1413">
        <v>139</v>
      </c>
      <c r="B1413">
        <v>7.2</v>
      </c>
    </row>
    <row r="1414" spans="1:2" x14ac:dyDescent="0.35">
      <c r="A1414">
        <v>96</v>
      </c>
      <c r="B1414">
        <v>7.3</v>
      </c>
    </row>
    <row r="1415" spans="1:2" x14ac:dyDescent="0.35">
      <c r="A1415">
        <v>102</v>
      </c>
      <c r="B1415">
        <v>5.2</v>
      </c>
    </row>
    <row r="1416" spans="1:2" x14ac:dyDescent="0.35">
      <c r="A1416">
        <v>96</v>
      </c>
      <c r="B1416">
        <v>5.5</v>
      </c>
    </row>
    <row r="1417" spans="1:2" x14ac:dyDescent="0.35">
      <c r="A1417">
        <v>101</v>
      </c>
      <c r="B1417">
        <v>7.7</v>
      </c>
    </row>
    <row r="1418" spans="1:2" x14ac:dyDescent="0.35">
      <c r="A1418">
        <v>128</v>
      </c>
      <c r="B1418">
        <v>7.1</v>
      </c>
    </row>
    <row r="1419" spans="1:2" x14ac:dyDescent="0.35">
      <c r="A1419">
        <v>109</v>
      </c>
      <c r="B1419">
        <v>5.3</v>
      </c>
    </row>
    <row r="1420" spans="1:2" x14ac:dyDescent="0.35">
      <c r="A1420">
        <v>114</v>
      </c>
      <c r="B1420">
        <v>5.6</v>
      </c>
    </row>
    <row r="1421" spans="1:2" x14ac:dyDescent="0.35">
      <c r="A1421">
        <v>105</v>
      </c>
      <c r="B1421">
        <v>5.7</v>
      </c>
    </row>
    <row r="1422" spans="1:2" x14ac:dyDescent="0.35">
      <c r="A1422">
        <v>141</v>
      </c>
      <c r="B1422">
        <v>7.1</v>
      </c>
    </row>
    <row r="1423" spans="1:2" x14ac:dyDescent="0.35">
      <c r="A1423">
        <v>138</v>
      </c>
      <c r="B1423">
        <v>7.6</v>
      </c>
    </row>
    <row r="1424" spans="1:2" x14ac:dyDescent="0.35">
      <c r="A1424">
        <v>101</v>
      </c>
      <c r="B1424">
        <v>5.5</v>
      </c>
    </row>
    <row r="1425" spans="1:2" x14ac:dyDescent="0.35">
      <c r="A1425">
        <v>99</v>
      </c>
      <c r="B1425">
        <v>5.0999999999999996</v>
      </c>
    </row>
    <row r="1426" spans="1:2" x14ac:dyDescent="0.35">
      <c r="A1426">
        <v>85</v>
      </c>
      <c r="B1426">
        <v>6.3</v>
      </c>
    </row>
    <row r="1427" spans="1:2" x14ac:dyDescent="0.35">
      <c r="A1427">
        <v>89</v>
      </c>
      <c r="B1427">
        <v>4.9000000000000004</v>
      </c>
    </row>
    <row r="1428" spans="1:2" x14ac:dyDescent="0.35">
      <c r="A1428">
        <v>99</v>
      </c>
      <c r="B1428">
        <v>6.5</v>
      </c>
    </row>
    <row r="1429" spans="1:2" x14ac:dyDescent="0.35">
      <c r="A1429">
        <v>105</v>
      </c>
      <c r="B1429">
        <v>5.6</v>
      </c>
    </row>
    <row r="1430" spans="1:2" x14ac:dyDescent="0.35">
      <c r="A1430">
        <v>97</v>
      </c>
      <c r="B1430">
        <v>5.3</v>
      </c>
    </row>
    <row r="1431" spans="1:2" x14ac:dyDescent="0.35">
      <c r="A1431">
        <v>140</v>
      </c>
      <c r="B1431">
        <v>6.5</v>
      </c>
    </row>
    <row r="1432" spans="1:2" x14ac:dyDescent="0.35">
      <c r="A1432">
        <v>118</v>
      </c>
      <c r="B1432">
        <v>6.8</v>
      </c>
    </row>
    <row r="1433" spans="1:2" x14ac:dyDescent="0.35">
      <c r="A1433">
        <v>94</v>
      </c>
      <c r="B1433">
        <v>6.5</v>
      </c>
    </row>
    <row r="1434" spans="1:2" x14ac:dyDescent="0.35">
      <c r="A1434">
        <v>124</v>
      </c>
      <c r="B1434">
        <v>6</v>
      </c>
    </row>
    <row r="1435" spans="1:2" x14ac:dyDescent="0.35">
      <c r="A1435">
        <v>134</v>
      </c>
      <c r="B1435">
        <v>8.4</v>
      </c>
    </row>
    <row r="1436" spans="1:2" x14ac:dyDescent="0.35">
      <c r="A1436">
        <v>113</v>
      </c>
      <c r="B1436">
        <v>6</v>
      </c>
    </row>
    <row r="1437" spans="1:2" x14ac:dyDescent="0.35">
      <c r="A1437">
        <v>124</v>
      </c>
      <c r="B1437">
        <v>7.6</v>
      </c>
    </row>
    <row r="1438" spans="1:2" x14ac:dyDescent="0.35">
      <c r="A1438">
        <v>97</v>
      </c>
      <c r="B1438">
        <v>6.9</v>
      </c>
    </row>
    <row r="1439" spans="1:2" x14ac:dyDescent="0.35">
      <c r="A1439">
        <v>123</v>
      </c>
      <c r="B1439">
        <v>6.4</v>
      </c>
    </row>
    <row r="1440" spans="1:2" x14ac:dyDescent="0.35">
      <c r="A1440">
        <v>99</v>
      </c>
      <c r="B1440">
        <v>5.0999999999999996</v>
      </c>
    </row>
    <row r="1441" spans="1:2" x14ac:dyDescent="0.35">
      <c r="A1441">
        <v>101</v>
      </c>
      <c r="B1441">
        <v>7</v>
      </c>
    </row>
    <row r="1442" spans="1:2" x14ac:dyDescent="0.35">
      <c r="A1442">
        <v>92</v>
      </c>
      <c r="B1442">
        <v>5.7</v>
      </c>
    </row>
    <row r="1443" spans="1:2" x14ac:dyDescent="0.35">
      <c r="A1443">
        <v>131</v>
      </c>
      <c r="B1443">
        <v>6.8</v>
      </c>
    </row>
    <row r="1444" spans="1:2" x14ac:dyDescent="0.35">
      <c r="A1444">
        <v>107</v>
      </c>
      <c r="B1444">
        <v>6.7</v>
      </c>
    </row>
    <row r="1445" spans="1:2" x14ac:dyDescent="0.35">
      <c r="A1445">
        <v>103</v>
      </c>
      <c r="B1445">
        <v>6.2</v>
      </c>
    </row>
    <row r="1446" spans="1:2" x14ac:dyDescent="0.35">
      <c r="A1446">
        <v>129</v>
      </c>
      <c r="B1446">
        <v>7.2</v>
      </c>
    </row>
    <row r="1447" spans="1:2" x14ac:dyDescent="0.35">
      <c r="A1447">
        <v>107</v>
      </c>
      <c r="B1447">
        <v>6.2</v>
      </c>
    </row>
    <row r="1448" spans="1:2" x14ac:dyDescent="0.35">
      <c r="A1448">
        <v>89</v>
      </c>
      <c r="B1448">
        <v>5.6</v>
      </c>
    </row>
    <row r="1449" spans="1:2" x14ac:dyDescent="0.35">
      <c r="A1449">
        <v>113</v>
      </c>
      <c r="B1449">
        <v>4.4000000000000004</v>
      </c>
    </row>
    <row r="1450" spans="1:2" x14ac:dyDescent="0.35">
      <c r="A1450">
        <v>93</v>
      </c>
      <c r="B1450">
        <v>7.5</v>
      </c>
    </row>
    <row r="1451" spans="1:2" x14ac:dyDescent="0.35">
      <c r="A1451">
        <v>120</v>
      </c>
      <c r="B1451">
        <v>7.1</v>
      </c>
    </row>
    <row r="1452" spans="1:2" x14ac:dyDescent="0.35">
      <c r="A1452">
        <v>98</v>
      </c>
      <c r="B1452">
        <v>6.4</v>
      </c>
    </row>
    <row r="1453" spans="1:2" x14ac:dyDescent="0.35">
      <c r="A1453">
        <v>105</v>
      </c>
      <c r="B1453">
        <v>7.1</v>
      </c>
    </row>
    <row r="1454" spans="1:2" x14ac:dyDescent="0.35">
      <c r="A1454">
        <v>98</v>
      </c>
      <c r="B1454">
        <v>6.9</v>
      </c>
    </row>
    <row r="1455" spans="1:2" x14ac:dyDescent="0.35">
      <c r="A1455">
        <v>96</v>
      </c>
      <c r="B1455">
        <v>7.5</v>
      </c>
    </row>
    <row r="1456" spans="1:2" x14ac:dyDescent="0.35">
      <c r="A1456">
        <v>87</v>
      </c>
      <c r="B1456">
        <v>6.3</v>
      </c>
    </row>
    <row r="1457" spans="1:2" x14ac:dyDescent="0.35">
      <c r="A1457">
        <v>107</v>
      </c>
      <c r="B1457">
        <v>6.4</v>
      </c>
    </row>
    <row r="1458" spans="1:2" x14ac:dyDescent="0.35">
      <c r="A1458">
        <v>90</v>
      </c>
      <c r="B1458">
        <v>5.9</v>
      </c>
    </row>
    <row r="1459" spans="1:2" x14ac:dyDescent="0.35">
      <c r="A1459">
        <v>121</v>
      </c>
      <c r="B1459">
        <v>6.8</v>
      </c>
    </row>
    <row r="1460" spans="1:2" x14ac:dyDescent="0.35">
      <c r="A1460">
        <v>119</v>
      </c>
      <c r="B1460">
        <v>6.3</v>
      </c>
    </row>
    <row r="1461" spans="1:2" x14ac:dyDescent="0.35">
      <c r="A1461">
        <v>107</v>
      </c>
      <c r="B1461">
        <v>3.6</v>
      </c>
    </row>
    <row r="1462" spans="1:2" x14ac:dyDescent="0.35">
      <c r="A1462">
        <v>110</v>
      </c>
      <c r="B1462">
        <v>5.3</v>
      </c>
    </row>
    <row r="1463" spans="1:2" x14ac:dyDescent="0.35">
      <c r="A1463">
        <v>100</v>
      </c>
      <c r="B1463">
        <v>5.9</v>
      </c>
    </row>
    <row r="1464" spans="1:2" x14ac:dyDescent="0.35">
      <c r="A1464">
        <v>75</v>
      </c>
      <c r="B1464">
        <v>6.9</v>
      </c>
    </row>
    <row r="1465" spans="1:2" x14ac:dyDescent="0.35">
      <c r="A1465">
        <v>132</v>
      </c>
      <c r="B1465">
        <v>6.9</v>
      </c>
    </row>
    <row r="1466" spans="1:2" x14ac:dyDescent="0.35">
      <c r="A1466">
        <v>105</v>
      </c>
      <c r="B1466">
        <v>6.1</v>
      </c>
    </row>
    <row r="1467" spans="1:2" x14ac:dyDescent="0.35">
      <c r="A1467">
        <v>289</v>
      </c>
      <c r="B1467">
        <v>8.5</v>
      </c>
    </row>
    <row r="1468" spans="1:2" x14ac:dyDescent="0.35">
      <c r="A1468">
        <v>102</v>
      </c>
      <c r="B1468">
        <v>6.3</v>
      </c>
    </row>
    <row r="1469" spans="1:2" x14ac:dyDescent="0.35">
      <c r="A1469">
        <v>143</v>
      </c>
      <c r="B1469">
        <v>7.3</v>
      </c>
    </row>
    <row r="1470" spans="1:2" x14ac:dyDescent="0.35">
      <c r="A1470">
        <v>113</v>
      </c>
      <c r="B1470">
        <v>6.3</v>
      </c>
    </row>
    <row r="1471" spans="1:2" x14ac:dyDescent="0.35">
      <c r="A1471">
        <v>161</v>
      </c>
      <c r="B1471">
        <v>7.2</v>
      </c>
    </row>
    <row r="1472" spans="1:2" x14ac:dyDescent="0.35">
      <c r="A1472">
        <v>138</v>
      </c>
      <c r="B1472">
        <v>7.3</v>
      </c>
    </row>
    <row r="1473" spans="1:2" x14ac:dyDescent="0.35">
      <c r="A1473">
        <v>126</v>
      </c>
      <c r="B1473">
        <v>6.3</v>
      </c>
    </row>
    <row r="1474" spans="1:2" x14ac:dyDescent="0.35">
      <c r="A1474">
        <v>99</v>
      </c>
      <c r="B1474">
        <v>8.1</v>
      </c>
    </row>
    <row r="1475" spans="1:2" x14ac:dyDescent="0.35">
      <c r="A1475">
        <v>101</v>
      </c>
      <c r="B1475">
        <v>6.9</v>
      </c>
    </row>
    <row r="1476" spans="1:2" x14ac:dyDescent="0.35">
      <c r="A1476">
        <v>103</v>
      </c>
      <c r="B1476">
        <v>6.3</v>
      </c>
    </row>
    <row r="1477" spans="1:2" x14ac:dyDescent="0.35">
      <c r="A1477">
        <v>118</v>
      </c>
      <c r="B1477">
        <v>7.3</v>
      </c>
    </row>
    <row r="1478" spans="1:2" x14ac:dyDescent="0.35">
      <c r="A1478">
        <v>99</v>
      </c>
      <c r="B1478">
        <v>6.1</v>
      </c>
    </row>
    <row r="1479" spans="1:2" x14ac:dyDescent="0.35">
      <c r="A1479">
        <v>105</v>
      </c>
      <c r="B1479">
        <v>6.9</v>
      </c>
    </row>
    <row r="1480" spans="1:2" x14ac:dyDescent="0.35">
      <c r="A1480">
        <v>113</v>
      </c>
      <c r="B1480">
        <v>7.2</v>
      </c>
    </row>
    <row r="1481" spans="1:2" x14ac:dyDescent="0.35">
      <c r="A1481">
        <v>93</v>
      </c>
      <c r="B1481">
        <v>6.4</v>
      </c>
    </row>
    <row r="1482" spans="1:2" x14ac:dyDescent="0.35">
      <c r="A1482">
        <v>108</v>
      </c>
      <c r="B1482">
        <v>6.4</v>
      </c>
    </row>
    <row r="1483" spans="1:2" x14ac:dyDescent="0.35">
      <c r="A1483">
        <v>74</v>
      </c>
      <c r="B1483">
        <v>8.3000000000000007</v>
      </c>
    </row>
    <row r="1484" spans="1:2" x14ac:dyDescent="0.35">
      <c r="A1484">
        <v>116</v>
      </c>
      <c r="B1484">
        <v>7.2</v>
      </c>
    </row>
    <row r="1485" spans="1:2" x14ac:dyDescent="0.35">
      <c r="A1485">
        <v>104</v>
      </c>
      <c r="B1485">
        <v>6.8</v>
      </c>
    </row>
    <row r="1486" spans="1:2" x14ac:dyDescent="0.35">
      <c r="A1486">
        <v>106</v>
      </c>
      <c r="B1486">
        <v>6.5</v>
      </c>
    </row>
    <row r="1487" spans="1:2" x14ac:dyDescent="0.35">
      <c r="A1487">
        <v>120</v>
      </c>
      <c r="B1487">
        <v>7.8</v>
      </c>
    </row>
    <row r="1488" spans="1:2" x14ac:dyDescent="0.35">
      <c r="A1488">
        <v>135</v>
      </c>
      <c r="B1488">
        <v>7.6</v>
      </c>
    </row>
    <row r="1489" spans="1:2" x14ac:dyDescent="0.35">
      <c r="A1489">
        <v>132</v>
      </c>
      <c r="B1489">
        <v>7.2</v>
      </c>
    </row>
    <row r="1490" spans="1:2" x14ac:dyDescent="0.35">
      <c r="A1490">
        <v>92</v>
      </c>
      <c r="B1490">
        <v>6.7</v>
      </c>
    </row>
    <row r="1491" spans="1:2" x14ac:dyDescent="0.35">
      <c r="A1491">
        <v>99</v>
      </c>
      <c r="B1491">
        <v>6.8</v>
      </c>
    </row>
    <row r="1492" spans="1:2" x14ac:dyDescent="0.35">
      <c r="A1492">
        <v>90</v>
      </c>
      <c r="B1492">
        <v>6.3</v>
      </c>
    </row>
    <row r="1493" spans="1:2" x14ac:dyDescent="0.35">
      <c r="A1493">
        <v>111</v>
      </c>
      <c r="B1493">
        <v>6.2</v>
      </c>
    </row>
    <row r="1494" spans="1:2" x14ac:dyDescent="0.35">
      <c r="A1494">
        <v>103</v>
      </c>
      <c r="B1494">
        <v>6.2</v>
      </c>
    </row>
    <row r="1495" spans="1:2" x14ac:dyDescent="0.35">
      <c r="A1495">
        <v>127</v>
      </c>
      <c r="B1495">
        <v>8.6</v>
      </c>
    </row>
    <row r="1496" spans="1:2" x14ac:dyDescent="0.35">
      <c r="A1496">
        <v>112</v>
      </c>
      <c r="B1496">
        <v>8</v>
      </c>
    </row>
    <row r="1497" spans="1:2" x14ac:dyDescent="0.35">
      <c r="A1497">
        <v>87</v>
      </c>
      <c r="B1497">
        <v>7</v>
      </c>
    </row>
    <row r="1498" spans="1:2" x14ac:dyDescent="0.35">
      <c r="A1498">
        <v>138</v>
      </c>
      <c r="B1498">
        <v>8</v>
      </c>
    </row>
    <row r="1499" spans="1:2" x14ac:dyDescent="0.35">
      <c r="A1499">
        <v>132</v>
      </c>
      <c r="B1499">
        <v>8.1</v>
      </c>
    </row>
    <row r="1500" spans="1:2" x14ac:dyDescent="0.35">
      <c r="A1500">
        <v>103</v>
      </c>
      <c r="B1500">
        <v>6.7</v>
      </c>
    </row>
    <row r="1501" spans="1:2" x14ac:dyDescent="0.35">
      <c r="A1501">
        <v>123</v>
      </c>
      <c r="B1501">
        <v>7.9</v>
      </c>
    </row>
    <row r="1502" spans="1:2" x14ac:dyDescent="0.35">
      <c r="A1502">
        <v>111</v>
      </c>
      <c r="B1502">
        <v>6.1</v>
      </c>
    </row>
    <row r="1503" spans="1:2" x14ac:dyDescent="0.35">
      <c r="A1503">
        <v>102</v>
      </c>
      <c r="B1503">
        <v>4.2</v>
      </c>
    </row>
    <row r="1504" spans="1:2" x14ac:dyDescent="0.35">
      <c r="A1504">
        <v>78</v>
      </c>
      <c r="B1504">
        <v>6.1</v>
      </c>
    </row>
    <row r="1505" spans="1:2" x14ac:dyDescent="0.35">
      <c r="A1505">
        <v>132</v>
      </c>
      <c r="B1505">
        <v>6.6</v>
      </c>
    </row>
    <row r="1506" spans="1:2" x14ac:dyDescent="0.35">
      <c r="A1506">
        <v>133</v>
      </c>
      <c r="B1506">
        <v>7.5</v>
      </c>
    </row>
    <row r="1507" spans="1:2" x14ac:dyDescent="0.35">
      <c r="A1507">
        <v>108</v>
      </c>
      <c r="B1507">
        <v>7.4</v>
      </c>
    </row>
    <row r="1508" spans="1:2" x14ac:dyDescent="0.35">
      <c r="A1508">
        <v>125</v>
      </c>
      <c r="B1508">
        <v>7.2</v>
      </c>
    </row>
    <row r="1509" spans="1:2" x14ac:dyDescent="0.35">
      <c r="A1509">
        <v>98</v>
      </c>
      <c r="B1509">
        <v>6.9</v>
      </c>
    </row>
    <row r="1510" spans="1:2" x14ac:dyDescent="0.35">
      <c r="A1510">
        <v>119</v>
      </c>
      <c r="B1510">
        <v>7.4</v>
      </c>
    </row>
    <row r="1511" spans="1:2" x14ac:dyDescent="0.35">
      <c r="A1511">
        <v>87</v>
      </c>
      <c r="B1511">
        <v>5.4</v>
      </c>
    </row>
    <row r="1512" spans="1:2" x14ac:dyDescent="0.35">
      <c r="A1512">
        <v>91</v>
      </c>
      <c r="B1512">
        <v>6.8</v>
      </c>
    </row>
    <row r="1513" spans="1:2" x14ac:dyDescent="0.35">
      <c r="A1513">
        <v>100</v>
      </c>
      <c r="B1513">
        <v>6.3</v>
      </c>
    </row>
    <row r="1514" spans="1:2" x14ac:dyDescent="0.35">
      <c r="A1514">
        <v>118</v>
      </c>
      <c r="B1514">
        <v>7.2</v>
      </c>
    </row>
    <row r="1515" spans="1:2" x14ac:dyDescent="0.35">
      <c r="A1515">
        <v>109</v>
      </c>
      <c r="B1515">
        <v>6.9</v>
      </c>
    </row>
    <row r="1516" spans="1:2" x14ac:dyDescent="0.35">
      <c r="A1516">
        <v>99</v>
      </c>
      <c r="B1516">
        <v>6</v>
      </c>
    </row>
    <row r="1517" spans="1:2" x14ac:dyDescent="0.35">
      <c r="A1517">
        <v>114</v>
      </c>
      <c r="B1517">
        <v>5.9</v>
      </c>
    </row>
    <row r="1518" spans="1:2" x14ac:dyDescent="0.35">
      <c r="A1518">
        <v>89</v>
      </c>
      <c r="B1518">
        <v>5.4</v>
      </c>
    </row>
    <row r="1519" spans="1:2" x14ac:dyDescent="0.35">
      <c r="A1519">
        <v>95</v>
      </c>
      <c r="B1519">
        <v>5.9</v>
      </c>
    </row>
    <row r="1520" spans="1:2" x14ac:dyDescent="0.35">
      <c r="A1520">
        <v>98</v>
      </c>
      <c r="B1520">
        <v>6.1</v>
      </c>
    </row>
    <row r="1521" spans="1:2" x14ac:dyDescent="0.35">
      <c r="A1521">
        <v>94</v>
      </c>
      <c r="B1521">
        <v>7.7</v>
      </c>
    </row>
    <row r="1522" spans="1:2" x14ac:dyDescent="0.35">
      <c r="A1522">
        <v>85</v>
      </c>
      <c r="B1522">
        <v>5.8</v>
      </c>
    </row>
    <row r="1523" spans="1:2" x14ac:dyDescent="0.35">
      <c r="A1523">
        <v>124</v>
      </c>
      <c r="B1523">
        <v>7.6</v>
      </c>
    </row>
    <row r="1524" spans="1:2" x14ac:dyDescent="0.35">
      <c r="A1524">
        <v>131</v>
      </c>
      <c r="B1524">
        <v>6.1</v>
      </c>
    </row>
    <row r="1525" spans="1:2" x14ac:dyDescent="0.35">
      <c r="A1525">
        <v>107</v>
      </c>
      <c r="B1525">
        <v>5.4</v>
      </c>
    </row>
    <row r="1526" spans="1:2" x14ac:dyDescent="0.35">
      <c r="A1526">
        <v>99</v>
      </c>
      <c r="B1526">
        <v>5.0999999999999996</v>
      </c>
    </row>
    <row r="1527" spans="1:2" x14ac:dyDescent="0.35">
      <c r="A1527">
        <v>83</v>
      </c>
      <c r="B1527">
        <v>6.4</v>
      </c>
    </row>
    <row r="1528" spans="1:2" x14ac:dyDescent="0.35">
      <c r="A1528">
        <v>131</v>
      </c>
      <c r="B1528">
        <v>6.3</v>
      </c>
    </row>
    <row r="1529" spans="1:2" x14ac:dyDescent="0.35">
      <c r="A1529">
        <v>85</v>
      </c>
      <c r="B1529">
        <v>7.5</v>
      </c>
    </row>
    <row r="1530" spans="1:2" x14ac:dyDescent="0.35">
      <c r="A1530">
        <v>126</v>
      </c>
      <c r="B1530">
        <v>7.1</v>
      </c>
    </row>
    <row r="1531" spans="1:2" x14ac:dyDescent="0.35">
      <c r="A1531">
        <v>123</v>
      </c>
      <c r="B1531">
        <v>7.8</v>
      </c>
    </row>
    <row r="1532" spans="1:2" x14ac:dyDescent="0.35">
      <c r="A1532">
        <v>105</v>
      </c>
      <c r="B1532">
        <v>6.5</v>
      </c>
    </row>
    <row r="1533" spans="1:2" x14ac:dyDescent="0.35">
      <c r="A1533">
        <v>125</v>
      </c>
      <c r="B1533">
        <v>6.6</v>
      </c>
    </row>
    <row r="1534" spans="1:2" x14ac:dyDescent="0.35">
      <c r="A1534">
        <v>77</v>
      </c>
      <c r="B1534">
        <v>7.4</v>
      </c>
    </row>
    <row r="1535" spans="1:2" x14ac:dyDescent="0.35">
      <c r="A1535">
        <v>121</v>
      </c>
      <c r="B1535">
        <v>7.6</v>
      </c>
    </row>
    <row r="1536" spans="1:2" x14ac:dyDescent="0.35">
      <c r="A1536">
        <v>124</v>
      </c>
      <c r="B1536">
        <v>7.5</v>
      </c>
    </row>
    <row r="1537" spans="1:2" x14ac:dyDescent="0.35">
      <c r="A1537">
        <v>99</v>
      </c>
      <c r="B1537">
        <v>6.6</v>
      </c>
    </row>
    <row r="1538" spans="1:2" x14ac:dyDescent="0.35">
      <c r="A1538">
        <v>112</v>
      </c>
      <c r="B1538">
        <v>7.2</v>
      </c>
    </row>
    <row r="1539" spans="1:2" x14ac:dyDescent="0.35">
      <c r="A1539">
        <v>111</v>
      </c>
      <c r="B1539">
        <v>7.6</v>
      </c>
    </row>
    <row r="1540" spans="1:2" x14ac:dyDescent="0.35">
      <c r="A1540">
        <v>107</v>
      </c>
      <c r="B1540">
        <v>6.2</v>
      </c>
    </row>
    <row r="1541" spans="1:2" x14ac:dyDescent="0.35">
      <c r="A1541">
        <v>104</v>
      </c>
      <c r="B1541">
        <v>5.6</v>
      </c>
    </row>
    <row r="1542" spans="1:2" x14ac:dyDescent="0.35">
      <c r="A1542">
        <v>113</v>
      </c>
      <c r="B1542">
        <v>7.6</v>
      </c>
    </row>
    <row r="1543" spans="1:2" x14ac:dyDescent="0.35">
      <c r="A1543">
        <v>113</v>
      </c>
      <c r="B1543">
        <v>6.6</v>
      </c>
    </row>
    <row r="1544" spans="1:2" x14ac:dyDescent="0.35">
      <c r="A1544">
        <v>95</v>
      </c>
      <c r="B1544">
        <v>7</v>
      </c>
    </row>
    <row r="1545" spans="1:2" x14ac:dyDescent="0.35">
      <c r="A1545">
        <v>86</v>
      </c>
      <c r="B1545">
        <v>2.7</v>
      </c>
    </row>
    <row r="1546" spans="1:2" x14ac:dyDescent="0.35">
      <c r="A1546">
        <v>126</v>
      </c>
      <c r="B1546">
        <v>7.6</v>
      </c>
    </row>
    <row r="1547" spans="1:2" x14ac:dyDescent="0.35">
      <c r="A1547">
        <v>101</v>
      </c>
      <c r="B1547">
        <v>6.6</v>
      </c>
    </row>
    <row r="1548" spans="1:2" x14ac:dyDescent="0.35">
      <c r="A1548">
        <v>102</v>
      </c>
      <c r="B1548">
        <v>6.9</v>
      </c>
    </row>
    <row r="1549" spans="1:2" x14ac:dyDescent="0.35">
      <c r="A1549">
        <v>111</v>
      </c>
      <c r="B1549">
        <v>6.8</v>
      </c>
    </row>
    <row r="1550" spans="1:2" x14ac:dyDescent="0.35">
      <c r="A1550">
        <v>95</v>
      </c>
      <c r="B1550">
        <v>3.7</v>
      </c>
    </row>
    <row r="1551" spans="1:2" x14ac:dyDescent="0.35">
      <c r="A1551">
        <v>98</v>
      </c>
      <c r="B1551">
        <v>6.1</v>
      </c>
    </row>
    <row r="1552" spans="1:2" x14ac:dyDescent="0.35">
      <c r="A1552">
        <v>100</v>
      </c>
      <c r="B1552">
        <v>5.9</v>
      </c>
    </row>
    <row r="1553" spans="1:2" x14ac:dyDescent="0.35">
      <c r="A1553">
        <v>118</v>
      </c>
      <c r="B1553">
        <v>6.7</v>
      </c>
    </row>
    <row r="1554" spans="1:2" x14ac:dyDescent="0.35">
      <c r="A1554">
        <v>125</v>
      </c>
      <c r="B1554">
        <v>6.9</v>
      </c>
    </row>
    <row r="1555" spans="1:2" x14ac:dyDescent="0.35">
      <c r="A1555">
        <v>94</v>
      </c>
      <c r="B1555">
        <v>5.5</v>
      </c>
    </row>
    <row r="1556" spans="1:2" x14ac:dyDescent="0.35">
      <c r="A1556">
        <v>79</v>
      </c>
      <c r="B1556">
        <v>7.1</v>
      </c>
    </row>
    <row r="1557" spans="1:2" x14ac:dyDescent="0.35">
      <c r="A1557">
        <v>106</v>
      </c>
      <c r="B1557">
        <v>7.1</v>
      </c>
    </row>
    <row r="1558" spans="1:2" x14ac:dyDescent="0.35">
      <c r="A1558">
        <v>63</v>
      </c>
      <c r="B1558">
        <v>7.3</v>
      </c>
    </row>
    <row r="1559" spans="1:2" x14ac:dyDescent="0.35">
      <c r="A1559">
        <v>85</v>
      </c>
      <c r="B1559">
        <v>3.4</v>
      </c>
    </row>
    <row r="1560" spans="1:2" x14ac:dyDescent="0.35">
      <c r="A1560">
        <v>108</v>
      </c>
      <c r="B1560">
        <v>6.8</v>
      </c>
    </row>
    <row r="1561" spans="1:2" x14ac:dyDescent="0.35">
      <c r="A1561">
        <v>139</v>
      </c>
      <c r="B1561">
        <v>6.9</v>
      </c>
    </row>
    <row r="1562" spans="1:2" x14ac:dyDescent="0.35">
      <c r="A1562">
        <v>127</v>
      </c>
      <c r="B1562">
        <v>7</v>
      </c>
    </row>
    <row r="1563" spans="1:2" x14ac:dyDescent="0.35">
      <c r="A1563">
        <v>106</v>
      </c>
      <c r="B1563">
        <v>5.5</v>
      </c>
    </row>
    <row r="1564" spans="1:2" x14ac:dyDescent="0.35">
      <c r="A1564">
        <v>95</v>
      </c>
      <c r="B1564">
        <v>5.0999999999999996</v>
      </c>
    </row>
    <row r="1565" spans="1:2" x14ac:dyDescent="0.35">
      <c r="A1565">
        <v>118</v>
      </c>
      <c r="B1565">
        <v>6.2</v>
      </c>
    </row>
    <row r="1566" spans="1:2" x14ac:dyDescent="0.35">
      <c r="A1566">
        <v>108</v>
      </c>
      <c r="B1566">
        <v>5.9</v>
      </c>
    </row>
    <row r="1567" spans="1:2" x14ac:dyDescent="0.35">
      <c r="A1567">
        <v>105</v>
      </c>
      <c r="B1567">
        <v>5.2</v>
      </c>
    </row>
    <row r="1568" spans="1:2" x14ac:dyDescent="0.35">
      <c r="A1568">
        <v>131</v>
      </c>
      <c r="B1568">
        <v>6.2</v>
      </c>
    </row>
    <row r="1569" spans="1:2" x14ac:dyDescent="0.35">
      <c r="A1569">
        <v>104</v>
      </c>
      <c r="B1569">
        <v>5.5</v>
      </c>
    </row>
    <row r="1570" spans="1:2" x14ac:dyDescent="0.35">
      <c r="A1570">
        <v>133</v>
      </c>
      <c r="B1570">
        <v>7.4</v>
      </c>
    </row>
    <row r="1571" spans="1:2" x14ac:dyDescent="0.35">
      <c r="A1571">
        <v>94</v>
      </c>
      <c r="B1571">
        <v>4.4000000000000004</v>
      </c>
    </row>
    <row r="1572" spans="1:2" x14ac:dyDescent="0.35">
      <c r="A1572">
        <v>109</v>
      </c>
      <c r="B1572">
        <v>6.3</v>
      </c>
    </row>
    <row r="1573" spans="1:2" x14ac:dyDescent="0.35">
      <c r="A1573">
        <v>96</v>
      </c>
      <c r="B1573">
        <v>6.1</v>
      </c>
    </row>
    <row r="1574" spans="1:2" x14ac:dyDescent="0.35">
      <c r="A1574">
        <v>105</v>
      </c>
      <c r="B1574">
        <v>5.3</v>
      </c>
    </row>
    <row r="1575" spans="1:2" x14ac:dyDescent="0.35">
      <c r="A1575">
        <v>99</v>
      </c>
      <c r="B1575">
        <v>5.4</v>
      </c>
    </row>
    <row r="1576" spans="1:2" x14ac:dyDescent="0.35">
      <c r="A1576">
        <v>112</v>
      </c>
      <c r="B1576">
        <v>6.7</v>
      </c>
    </row>
    <row r="1577" spans="1:2" x14ac:dyDescent="0.35">
      <c r="A1577">
        <v>108</v>
      </c>
      <c r="B1577">
        <v>5.9</v>
      </c>
    </row>
    <row r="1578" spans="1:2" x14ac:dyDescent="0.35">
      <c r="A1578">
        <v>126</v>
      </c>
      <c r="B1578">
        <v>7.3</v>
      </c>
    </row>
    <row r="1579" spans="1:2" x14ac:dyDescent="0.35">
      <c r="A1579">
        <v>98</v>
      </c>
      <c r="B1579">
        <v>5.5</v>
      </c>
    </row>
    <row r="1580" spans="1:2" x14ac:dyDescent="0.35">
      <c r="A1580">
        <v>104</v>
      </c>
      <c r="B1580">
        <v>5.8</v>
      </c>
    </row>
    <row r="1581" spans="1:2" x14ac:dyDescent="0.35">
      <c r="A1581">
        <v>110</v>
      </c>
      <c r="B1581">
        <v>4.5999999999999996</v>
      </c>
    </row>
    <row r="1582" spans="1:2" x14ac:dyDescent="0.35">
      <c r="A1582">
        <v>130</v>
      </c>
      <c r="B1582">
        <v>6.7</v>
      </c>
    </row>
    <row r="1583" spans="1:2" x14ac:dyDescent="0.35">
      <c r="A1583">
        <v>93</v>
      </c>
      <c r="B1583">
        <v>5.0999999999999996</v>
      </c>
    </row>
    <row r="1584" spans="1:2" x14ac:dyDescent="0.35">
      <c r="A1584">
        <v>96</v>
      </c>
      <c r="B1584">
        <v>5.6</v>
      </c>
    </row>
    <row r="1585" spans="1:2" x14ac:dyDescent="0.35">
      <c r="A1585">
        <v>114</v>
      </c>
      <c r="B1585">
        <v>7</v>
      </c>
    </row>
    <row r="1586" spans="1:2" x14ac:dyDescent="0.35">
      <c r="A1586">
        <v>106</v>
      </c>
      <c r="B1586">
        <v>6.4</v>
      </c>
    </row>
    <row r="1587" spans="1:2" x14ac:dyDescent="0.35">
      <c r="A1587">
        <v>150</v>
      </c>
      <c r="B1587">
        <v>6.7</v>
      </c>
    </row>
    <row r="1588" spans="1:2" x14ac:dyDescent="0.35">
      <c r="A1588">
        <v>100</v>
      </c>
      <c r="B1588">
        <v>4.0999999999999996</v>
      </c>
    </row>
    <row r="1589" spans="1:2" x14ac:dyDescent="0.35">
      <c r="A1589">
        <v>100</v>
      </c>
      <c r="B1589">
        <v>5.5</v>
      </c>
    </row>
    <row r="1590" spans="1:2" x14ac:dyDescent="0.35">
      <c r="A1590">
        <v>100</v>
      </c>
      <c r="B1590">
        <v>2.7</v>
      </c>
    </row>
    <row r="1591" spans="1:2" x14ac:dyDescent="0.35">
      <c r="A1591">
        <v>107</v>
      </c>
      <c r="B1591">
        <v>6.4</v>
      </c>
    </row>
    <row r="1592" spans="1:2" x14ac:dyDescent="0.35">
      <c r="A1592">
        <v>102</v>
      </c>
      <c r="B1592">
        <v>4.8</v>
      </c>
    </row>
    <row r="1593" spans="1:2" x14ac:dyDescent="0.35">
      <c r="A1593">
        <v>101</v>
      </c>
      <c r="B1593">
        <v>6.1</v>
      </c>
    </row>
    <row r="1594" spans="1:2" x14ac:dyDescent="0.35">
      <c r="A1594">
        <v>86</v>
      </c>
      <c r="B1594">
        <v>4.8</v>
      </c>
    </row>
    <row r="1595" spans="1:2" x14ac:dyDescent="0.35">
      <c r="A1595">
        <v>108</v>
      </c>
      <c r="B1595">
        <v>7</v>
      </c>
    </row>
    <row r="1596" spans="1:2" x14ac:dyDescent="0.35">
      <c r="A1596">
        <v>123</v>
      </c>
      <c r="B1596">
        <v>6.8</v>
      </c>
    </row>
    <row r="1597" spans="1:2" x14ac:dyDescent="0.35">
      <c r="A1597">
        <v>88</v>
      </c>
      <c r="B1597">
        <v>5.6</v>
      </c>
    </row>
    <row r="1598" spans="1:2" x14ac:dyDescent="0.35">
      <c r="A1598">
        <v>109</v>
      </c>
      <c r="B1598">
        <v>6.1</v>
      </c>
    </row>
    <row r="1599" spans="1:2" x14ac:dyDescent="0.35">
      <c r="A1599">
        <v>122</v>
      </c>
      <c r="B1599">
        <v>7.9</v>
      </c>
    </row>
    <row r="1600" spans="1:2" x14ac:dyDescent="0.35">
      <c r="A1600">
        <v>251</v>
      </c>
      <c r="B1600">
        <v>8.4</v>
      </c>
    </row>
    <row r="1601" spans="1:2" x14ac:dyDescent="0.35">
      <c r="A1601">
        <v>118</v>
      </c>
      <c r="B1601">
        <v>6.5</v>
      </c>
    </row>
    <row r="1602" spans="1:2" x14ac:dyDescent="0.35">
      <c r="A1602">
        <v>131</v>
      </c>
      <c r="B1602">
        <v>7.1</v>
      </c>
    </row>
    <row r="1603" spans="1:2" x14ac:dyDescent="0.35">
      <c r="A1603">
        <v>109</v>
      </c>
      <c r="B1603">
        <v>6.6</v>
      </c>
    </row>
    <row r="1604" spans="1:2" x14ac:dyDescent="0.35">
      <c r="A1604">
        <v>88</v>
      </c>
      <c r="B1604">
        <v>7</v>
      </c>
    </row>
    <row r="1605" spans="1:2" x14ac:dyDescent="0.35">
      <c r="A1605">
        <v>103</v>
      </c>
      <c r="B1605">
        <v>5.6</v>
      </c>
    </row>
    <row r="1606" spans="1:2" x14ac:dyDescent="0.35">
      <c r="A1606">
        <v>87</v>
      </c>
      <c r="B1606">
        <v>4.8</v>
      </c>
    </row>
    <row r="1607" spans="1:2" x14ac:dyDescent="0.35">
      <c r="A1607">
        <v>160</v>
      </c>
      <c r="B1607">
        <v>7.5</v>
      </c>
    </row>
    <row r="1608" spans="1:2" x14ac:dyDescent="0.35">
      <c r="A1608">
        <v>121</v>
      </c>
      <c r="B1608">
        <v>6</v>
      </c>
    </row>
    <row r="1609" spans="1:2" x14ac:dyDescent="0.35">
      <c r="A1609">
        <v>129</v>
      </c>
      <c r="B1609">
        <v>6.8</v>
      </c>
    </row>
    <row r="1610" spans="1:2" x14ac:dyDescent="0.35">
      <c r="A1610">
        <v>115</v>
      </c>
      <c r="B1610">
        <v>6.5</v>
      </c>
    </row>
    <row r="1611" spans="1:2" x14ac:dyDescent="0.35">
      <c r="A1611">
        <v>153</v>
      </c>
      <c r="B1611">
        <v>7.9</v>
      </c>
    </row>
    <row r="1612" spans="1:2" x14ac:dyDescent="0.35">
      <c r="A1612">
        <v>128</v>
      </c>
      <c r="B1612">
        <v>6.4</v>
      </c>
    </row>
    <row r="1613" spans="1:2" x14ac:dyDescent="0.35">
      <c r="A1613">
        <v>89</v>
      </c>
      <c r="B1613">
        <v>5.8</v>
      </c>
    </row>
    <row r="1614" spans="1:2" x14ac:dyDescent="0.35">
      <c r="A1614">
        <v>122</v>
      </c>
      <c r="B1614">
        <v>7.7</v>
      </c>
    </row>
    <row r="1615" spans="1:2" x14ac:dyDescent="0.35">
      <c r="A1615">
        <v>99</v>
      </c>
      <c r="B1615">
        <v>5.3</v>
      </c>
    </row>
    <row r="1616" spans="1:2" x14ac:dyDescent="0.35">
      <c r="A1616">
        <v>99</v>
      </c>
      <c r="B1616">
        <v>5.3</v>
      </c>
    </row>
    <row r="1617" spans="1:2" x14ac:dyDescent="0.35">
      <c r="A1617">
        <v>147</v>
      </c>
      <c r="B1617">
        <v>7.5</v>
      </c>
    </row>
    <row r="1618" spans="1:2" x14ac:dyDescent="0.35">
      <c r="A1618">
        <v>112</v>
      </c>
      <c r="B1618">
        <v>6.9</v>
      </c>
    </row>
    <row r="1619" spans="1:2" x14ac:dyDescent="0.35">
      <c r="A1619">
        <v>88</v>
      </c>
      <c r="B1619">
        <v>4.9000000000000004</v>
      </c>
    </row>
    <row r="1620" spans="1:2" x14ac:dyDescent="0.35">
      <c r="A1620">
        <v>94</v>
      </c>
      <c r="B1620">
        <v>7.1</v>
      </c>
    </row>
    <row r="1621" spans="1:2" x14ac:dyDescent="0.35">
      <c r="A1621">
        <v>90</v>
      </c>
      <c r="B1621">
        <v>8</v>
      </c>
    </row>
    <row r="1622" spans="1:2" x14ac:dyDescent="0.35">
      <c r="A1622">
        <v>167</v>
      </c>
      <c r="B1622">
        <v>7.9</v>
      </c>
    </row>
    <row r="1623" spans="1:2" x14ac:dyDescent="0.35">
      <c r="A1623">
        <v>118</v>
      </c>
      <c r="B1623">
        <v>7.6</v>
      </c>
    </row>
    <row r="1624" spans="1:2" x14ac:dyDescent="0.35">
      <c r="A1624">
        <v>83</v>
      </c>
      <c r="B1624">
        <v>5.9</v>
      </c>
    </row>
    <row r="1625" spans="1:2" x14ac:dyDescent="0.35">
      <c r="A1625">
        <v>104</v>
      </c>
      <c r="B1625">
        <v>6.3</v>
      </c>
    </row>
    <row r="1626" spans="1:2" x14ac:dyDescent="0.35">
      <c r="A1626">
        <v>102</v>
      </c>
      <c r="B1626">
        <v>6.4</v>
      </c>
    </row>
    <row r="1627" spans="1:2" x14ac:dyDescent="0.35">
      <c r="A1627">
        <v>131</v>
      </c>
      <c r="B1627">
        <v>8.1999999999999993</v>
      </c>
    </row>
    <row r="1628" spans="1:2" x14ac:dyDescent="0.35">
      <c r="A1628">
        <v>101</v>
      </c>
      <c r="B1628">
        <v>6.9</v>
      </c>
    </row>
    <row r="1629" spans="1:2" x14ac:dyDescent="0.35">
      <c r="A1629">
        <v>130</v>
      </c>
      <c r="B1629">
        <v>7.8</v>
      </c>
    </row>
    <row r="1630" spans="1:2" x14ac:dyDescent="0.35">
      <c r="A1630">
        <v>120</v>
      </c>
      <c r="B1630">
        <v>6.7</v>
      </c>
    </row>
    <row r="1631" spans="1:2" x14ac:dyDescent="0.35">
      <c r="A1631">
        <v>135</v>
      </c>
      <c r="B1631">
        <v>7.5</v>
      </c>
    </row>
    <row r="1632" spans="1:2" x14ac:dyDescent="0.35">
      <c r="A1632">
        <v>110</v>
      </c>
      <c r="B1632">
        <v>7.4</v>
      </c>
    </row>
    <row r="1633" spans="1:2" x14ac:dyDescent="0.35">
      <c r="A1633">
        <v>103</v>
      </c>
      <c r="B1633">
        <v>5.2</v>
      </c>
    </row>
    <row r="1634" spans="1:2" x14ac:dyDescent="0.35">
      <c r="A1634">
        <v>110</v>
      </c>
      <c r="B1634">
        <v>7.6</v>
      </c>
    </row>
    <row r="1635" spans="1:2" x14ac:dyDescent="0.35">
      <c r="A1635">
        <v>91</v>
      </c>
      <c r="B1635">
        <v>7.3</v>
      </c>
    </row>
    <row r="1636" spans="1:2" x14ac:dyDescent="0.35">
      <c r="A1636">
        <v>105</v>
      </c>
      <c r="B1636">
        <v>6.6</v>
      </c>
    </row>
    <row r="1637" spans="1:2" x14ac:dyDescent="0.35">
      <c r="A1637">
        <v>127</v>
      </c>
      <c r="B1637">
        <v>6.8</v>
      </c>
    </row>
    <row r="1638" spans="1:2" x14ac:dyDescent="0.35">
      <c r="A1638">
        <v>82</v>
      </c>
      <c r="B1638">
        <v>6.9</v>
      </c>
    </row>
    <row r="1639" spans="1:2" x14ac:dyDescent="0.35">
      <c r="A1639">
        <v>99</v>
      </c>
      <c r="B1639">
        <v>5.8</v>
      </c>
    </row>
    <row r="1640" spans="1:2" x14ac:dyDescent="0.35">
      <c r="A1640">
        <v>90</v>
      </c>
      <c r="B1640">
        <v>6.6</v>
      </c>
    </row>
    <row r="1641" spans="1:2" x14ac:dyDescent="0.35">
      <c r="A1641">
        <v>115</v>
      </c>
      <c r="B1641">
        <v>6.7</v>
      </c>
    </row>
    <row r="1642" spans="1:2" x14ac:dyDescent="0.35">
      <c r="A1642">
        <v>96</v>
      </c>
      <c r="B1642">
        <v>6.7</v>
      </c>
    </row>
    <row r="1643" spans="1:2" x14ac:dyDescent="0.35">
      <c r="A1643">
        <v>104</v>
      </c>
      <c r="B1643">
        <v>6.3</v>
      </c>
    </row>
    <row r="1644" spans="1:2" x14ac:dyDescent="0.35">
      <c r="A1644">
        <v>117</v>
      </c>
      <c r="B1644">
        <v>7.7</v>
      </c>
    </row>
    <row r="1645" spans="1:2" x14ac:dyDescent="0.35">
      <c r="A1645">
        <v>83</v>
      </c>
      <c r="B1645">
        <v>6.1</v>
      </c>
    </row>
    <row r="1646" spans="1:2" x14ac:dyDescent="0.35">
      <c r="A1646">
        <v>99</v>
      </c>
      <c r="B1646">
        <v>4.9000000000000004</v>
      </c>
    </row>
    <row r="1647" spans="1:2" x14ac:dyDescent="0.35">
      <c r="A1647">
        <v>81</v>
      </c>
      <c r="B1647">
        <v>6.2</v>
      </c>
    </row>
    <row r="1648" spans="1:2" x14ac:dyDescent="0.35">
      <c r="A1648">
        <v>135</v>
      </c>
      <c r="B1648">
        <v>7.8</v>
      </c>
    </row>
    <row r="1649" spans="1:2" x14ac:dyDescent="0.35">
      <c r="A1649">
        <v>117</v>
      </c>
      <c r="B1649">
        <v>8.1999999999999993</v>
      </c>
    </row>
    <row r="1650" spans="1:2" x14ac:dyDescent="0.35">
      <c r="A1650">
        <v>139</v>
      </c>
      <c r="B1650">
        <v>6.9</v>
      </c>
    </row>
    <row r="1651" spans="1:2" x14ac:dyDescent="0.35">
      <c r="A1651">
        <v>123</v>
      </c>
      <c r="B1651">
        <v>6.2</v>
      </c>
    </row>
    <row r="1652" spans="1:2" x14ac:dyDescent="0.35">
      <c r="A1652">
        <v>117</v>
      </c>
      <c r="B1652">
        <v>6.9</v>
      </c>
    </row>
    <row r="1653" spans="1:2" x14ac:dyDescent="0.35">
      <c r="A1653">
        <v>97</v>
      </c>
      <c r="B1653">
        <v>4.8</v>
      </c>
    </row>
    <row r="1654" spans="1:2" x14ac:dyDescent="0.35">
      <c r="A1654">
        <v>81</v>
      </c>
      <c r="B1654">
        <v>8</v>
      </c>
    </row>
    <row r="1655" spans="1:2" x14ac:dyDescent="0.35">
      <c r="A1655">
        <v>103</v>
      </c>
      <c r="B1655">
        <v>5.3</v>
      </c>
    </row>
    <row r="1656" spans="1:2" x14ac:dyDescent="0.35">
      <c r="A1656">
        <v>119</v>
      </c>
      <c r="B1656">
        <v>6.7</v>
      </c>
    </row>
    <row r="1657" spans="1:2" x14ac:dyDescent="0.35">
      <c r="A1657">
        <v>94</v>
      </c>
      <c r="B1657">
        <v>5.4</v>
      </c>
    </row>
    <row r="1658" spans="1:2" x14ac:dyDescent="0.35">
      <c r="A1658">
        <v>89</v>
      </c>
      <c r="B1658">
        <v>5.4</v>
      </c>
    </row>
    <row r="1659" spans="1:2" x14ac:dyDescent="0.35">
      <c r="A1659">
        <v>98</v>
      </c>
      <c r="B1659">
        <v>4.9000000000000004</v>
      </c>
    </row>
    <row r="1660" spans="1:2" x14ac:dyDescent="0.35">
      <c r="A1660">
        <v>107</v>
      </c>
      <c r="B1660">
        <v>6.1</v>
      </c>
    </row>
    <row r="1661" spans="1:2" x14ac:dyDescent="0.35">
      <c r="A1661">
        <v>108</v>
      </c>
      <c r="B1661">
        <v>5.8</v>
      </c>
    </row>
    <row r="1662" spans="1:2" x14ac:dyDescent="0.35">
      <c r="A1662">
        <v>134</v>
      </c>
      <c r="B1662">
        <v>7</v>
      </c>
    </row>
    <row r="1663" spans="1:2" x14ac:dyDescent="0.35">
      <c r="A1663">
        <v>110</v>
      </c>
      <c r="B1663">
        <v>6.5</v>
      </c>
    </row>
    <row r="1664" spans="1:2" x14ac:dyDescent="0.35">
      <c r="A1664">
        <v>103</v>
      </c>
      <c r="B1664">
        <v>6.6</v>
      </c>
    </row>
    <row r="1665" spans="1:2" x14ac:dyDescent="0.35">
      <c r="A1665">
        <v>100</v>
      </c>
      <c r="B1665">
        <v>5.7</v>
      </c>
    </row>
    <row r="1666" spans="1:2" x14ac:dyDescent="0.35">
      <c r="A1666">
        <v>131</v>
      </c>
      <c r="B1666">
        <v>6.6</v>
      </c>
    </row>
    <row r="1667" spans="1:2" x14ac:dyDescent="0.35">
      <c r="A1667">
        <v>133</v>
      </c>
      <c r="B1667">
        <v>7</v>
      </c>
    </row>
    <row r="1668" spans="1:2" x14ac:dyDescent="0.35">
      <c r="A1668">
        <v>109</v>
      </c>
      <c r="B1668">
        <v>7.4</v>
      </c>
    </row>
    <row r="1669" spans="1:2" x14ac:dyDescent="0.35">
      <c r="A1669">
        <v>114</v>
      </c>
      <c r="B1669">
        <v>5.3</v>
      </c>
    </row>
    <row r="1670" spans="1:2" x14ac:dyDescent="0.35">
      <c r="A1670">
        <v>164</v>
      </c>
      <c r="B1670">
        <v>7.4</v>
      </c>
    </row>
    <row r="1671" spans="1:2" x14ac:dyDescent="0.35">
      <c r="A1671">
        <v>92</v>
      </c>
      <c r="B1671">
        <v>7.4</v>
      </c>
    </row>
    <row r="1672" spans="1:2" x14ac:dyDescent="0.35">
      <c r="A1672">
        <v>122</v>
      </c>
      <c r="B1672">
        <v>6.8</v>
      </c>
    </row>
    <row r="1673" spans="1:2" x14ac:dyDescent="0.35">
      <c r="A1673">
        <v>110</v>
      </c>
      <c r="B1673">
        <v>7.2</v>
      </c>
    </row>
    <row r="1674" spans="1:2" x14ac:dyDescent="0.35">
      <c r="A1674">
        <v>116</v>
      </c>
      <c r="B1674">
        <v>6</v>
      </c>
    </row>
    <row r="1675" spans="1:2" x14ac:dyDescent="0.35">
      <c r="A1675">
        <v>115</v>
      </c>
      <c r="B1675">
        <v>6.6</v>
      </c>
    </row>
    <row r="1676" spans="1:2" x14ac:dyDescent="0.35">
      <c r="A1676">
        <v>148</v>
      </c>
      <c r="B1676">
        <v>7.9</v>
      </c>
    </row>
    <row r="1677" spans="1:2" x14ac:dyDescent="0.35">
      <c r="A1677">
        <v>118</v>
      </c>
      <c r="B1677">
        <v>5.7</v>
      </c>
    </row>
    <row r="1678" spans="1:2" x14ac:dyDescent="0.35">
      <c r="A1678">
        <v>101</v>
      </c>
      <c r="B1678">
        <v>7.1</v>
      </c>
    </row>
    <row r="1679" spans="1:2" x14ac:dyDescent="0.35">
      <c r="A1679">
        <v>82</v>
      </c>
      <c r="B1679">
        <v>5.6</v>
      </c>
    </row>
    <row r="1680" spans="1:2" x14ac:dyDescent="0.35">
      <c r="A1680">
        <v>110</v>
      </c>
      <c r="B1680">
        <v>7.8</v>
      </c>
    </row>
    <row r="1681" spans="1:2" x14ac:dyDescent="0.35">
      <c r="A1681">
        <v>193</v>
      </c>
      <c r="B1681">
        <v>7.9</v>
      </c>
    </row>
    <row r="1682" spans="1:2" x14ac:dyDescent="0.35">
      <c r="A1682">
        <v>130</v>
      </c>
      <c r="B1682">
        <v>6.9</v>
      </c>
    </row>
    <row r="1683" spans="1:2" x14ac:dyDescent="0.35">
      <c r="A1683">
        <v>111</v>
      </c>
      <c r="B1683">
        <v>7.7</v>
      </c>
    </row>
    <row r="1684" spans="1:2" x14ac:dyDescent="0.35">
      <c r="A1684">
        <v>110</v>
      </c>
      <c r="B1684">
        <v>6.9</v>
      </c>
    </row>
    <row r="1685" spans="1:2" x14ac:dyDescent="0.35">
      <c r="A1685">
        <v>123</v>
      </c>
      <c r="B1685">
        <v>6</v>
      </c>
    </row>
    <row r="1686" spans="1:2" x14ac:dyDescent="0.35">
      <c r="A1686">
        <v>109</v>
      </c>
      <c r="B1686">
        <v>6.2</v>
      </c>
    </row>
    <row r="1687" spans="1:2" x14ac:dyDescent="0.35">
      <c r="A1687">
        <v>99</v>
      </c>
      <c r="B1687">
        <v>5.9</v>
      </c>
    </row>
    <row r="1688" spans="1:2" x14ac:dyDescent="0.35">
      <c r="A1688">
        <v>106</v>
      </c>
      <c r="B1688">
        <v>6.8</v>
      </c>
    </row>
    <row r="1689" spans="1:2" x14ac:dyDescent="0.35">
      <c r="A1689">
        <v>89</v>
      </c>
      <c r="B1689">
        <v>3.6</v>
      </c>
    </row>
    <row r="1690" spans="1:2" x14ac:dyDescent="0.35">
      <c r="A1690">
        <v>98</v>
      </c>
      <c r="B1690">
        <v>6.7</v>
      </c>
    </row>
    <row r="1691" spans="1:2" x14ac:dyDescent="0.35">
      <c r="A1691">
        <v>93</v>
      </c>
      <c r="B1691">
        <v>6.3</v>
      </c>
    </row>
    <row r="1692" spans="1:2" x14ac:dyDescent="0.35">
      <c r="A1692">
        <v>112</v>
      </c>
      <c r="B1692">
        <v>6.4</v>
      </c>
    </row>
    <row r="1693" spans="1:2" x14ac:dyDescent="0.35">
      <c r="A1693">
        <v>101</v>
      </c>
      <c r="B1693">
        <v>6.4</v>
      </c>
    </row>
    <row r="1694" spans="1:2" x14ac:dyDescent="0.35">
      <c r="A1694">
        <v>104</v>
      </c>
      <c r="B1694">
        <v>5.7</v>
      </c>
    </row>
    <row r="1695" spans="1:2" x14ac:dyDescent="0.35">
      <c r="A1695">
        <v>120</v>
      </c>
      <c r="B1695">
        <v>6.2</v>
      </c>
    </row>
    <row r="1696" spans="1:2" x14ac:dyDescent="0.35">
      <c r="A1696">
        <v>91</v>
      </c>
      <c r="B1696">
        <v>5.2</v>
      </c>
    </row>
    <row r="1697" spans="1:2" x14ac:dyDescent="0.35">
      <c r="A1697">
        <v>97</v>
      </c>
      <c r="B1697">
        <v>6.1</v>
      </c>
    </row>
    <row r="1698" spans="1:2" x14ac:dyDescent="0.35">
      <c r="A1698">
        <v>133</v>
      </c>
      <c r="B1698">
        <v>7.1</v>
      </c>
    </row>
    <row r="1699" spans="1:2" x14ac:dyDescent="0.35">
      <c r="A1699">
        <v>123</v>
      </c>
      <c r="B1699">
        <v>7.2</v>
      </c>
    </row>
    <row r="1700" spans="1:2" x14ac:dyDescent="0.35">
      <c r="A1700">
        <v>114</v>
      </c>
      <c r="B1700">
        <v>6.5</v>
      </c>
    </row>
    <row r="1701" spans="1:2" x14ac:dyDescent="0.35">
      <c r="A1701">
        <v>111</v>
      </c>
      <c r="B1701">
        <v>6</v>
      </c>
    </row>
    <row r="1702" spans="1:2" x14ac:dyDescent="0.35">
      <c r="A1702">
        <v>117</v>
      </c>
      <c r="B1702">
        <v>7</v>
      </c>
    </row>
    <row r="1703" spans="1:2" x14ac:dyDescent="0.35">
      <c r="A1703">
        <v>121</v>
      </c>
      <c r="B1703">
        <v>7</v>
      </c>
    </row>
    <row r="1704" spans="1:2" x14ac:dyDescent="0.35">
      <c r="A1704">
        <v>139</v>
      </c>
      <c r="B1704">
        <v>7.5</v>
      </c>
    </row>
    <row r="1705" spans="1:2" x14ac:dyDescent="0.35">
      <c r="A1705">
        <v>115</v>
      </c>
      <c r="B1705">
        <v>6.6</v>
      </c>
    </row>
    <row r="1706" spans="1:2" x14ac:dyDescent="0.35">
      <c r="A1706">
        <v>175</v>
      </c>
      <c r="B1706">
        <v>7.4</v>
      </c>
    </row>
    <row r="1707" spans="1:2" x14ac:dyDescent="0.35">
      <c r="A1707">
        <v>85</v>
      </c>
      <c r="B1707">
        <v>6.5</v>
      </c>
    </row>
    <row r="1708" spans="1:2" x14ac:dyDescent="0.35">
      <c r="A1708">
        <v>90</v>
      </c>
      <c r="B1708">
        <v>6.2</v>
      </c>
    </row>
    <row r="1709" spans="1:2" x14ac:dyDescent="0.35">
      <c r="A1709">
        <v>107</v>
      </c>
      <c r="B1709">
        <v>7.8</v>
      </c>
    </row>
    <row r="1710" spans="1:2" x14ac:dyDescent="0.35">
      <c r="A1710">
        <v>100</v>
      </c>
      <c r="B1710">
        <v>5.2</v>
      </c>
    </row>
    <row r="1711" spans="1:2" x14ac:dyDescent="0.35">
      <c r="A1711">
        <v>129</v>
      </c>
      <c r="B1711">
        <v>6.5</v>
      </c>
    </row>
    <row r="1712" spans="1:2" x14ac:dyDescent="0.35">
      <c r="A1712">
        <v>109</v>
      </c>
      <c r="B1712">
        <v>6.5</v>
      </c>
    </row>
    <row r="1713" spans="1:2" x14ac:dyDescent="0.35">
      <c r="A1713">
        <v>94</v>
      </c>
      <c r="B1713">
        <v>5.2</v>
      </c>
    </row>
    <row r="1714" spans="1:2" x14ac:dyDescent="0.35">
      <c r="A1714">
        <v>133</v>
      </c>
      <c r="B1714">
        <v>7.2</v>
      </c>
    </row>
    <row r="1715" spans="1:2" x14ac:dyDescent="0.35">
      <c r="A1715">
        <v>105</v>
      </c>
      <c r="B1715">
        <v>7.1</v>
      </c>
    </row>
    <row r="1716" spans="1:2" x14ac:dyDescent="0.35">
      <c r="A1716">
        <v>100</v>
      </c>
      <c r="B1716">
        <v>4.5</v>
      </c>
    </row>
    <row r="1717" spans="1:2" x14ac:dyDescent="0.35">
      <c r="A1717">
        <v>113</v>
      </c>
      <c r="B1717">
        <v>5.7</v>
      </c>
    </row>
    <row r="1718" spans="1:2" x14ac:dyDescent="0.35">
      <c r="A1718">
        <v>118</v>
      </c>
      <c r="B1718">
        <v>6</v>
      </c>
    </row>
    <row r="1719" spans="1:2" x14ac:dyDescent="0.35">
      <c r="A1719">
        <v>110</v>
      </c>
      <c r="B1719">
        <v>6.4</v>
      </c>
    </row>
    <row r="1720" spans="1:2" x14ac:dyDescent="0.35">
      <c r="A1720">
        <v>110</v>
      </c>
      <c r="B1720">
        <v>5.2</v>
      </c>
    </row>
    <row r="1721" spans="1:2" x14ac:dyDescent="0.35">
      <c r="A1721">
        <v>99</v>
      </c>
      <c r="B1721">
        <v>4.3</v>
      </c>
    </row>
    <row r="1722" spans="1:2" x14ac:dyDescent="0.35">
      <c r="A1722">
        <v>101</v>
      </c>
      <c r="B1722">
        <v>6.1</v>
      </c>
    </row>
    <row r="1723" spans="1:2" x14ac:dyDescent="0.35">
      <c r="A1723">
        <v>103</v>
      </c>
      <c r="B1723">
        <v>6.8</v>
      </c>
    </row>
    <row r="1724" spans="1:2" x14ac:dyDescent="0.35">
      <c r="A1724">
        <v>95</v>
      </c>
      <c r="B1724">
        <v>5.2</v>
      </c>
    </row>
    <row r="1725" spans="1:2" x14ac:dyDescent="0.35">
      <c r="A1725">
        <v>117</v>
      </c>
      <c r="B1725">
        <v>6.5</v>
      </c>
    </row>
    <row r="1726" spans="1:2" x14ac:dyDescent="0.35">
      <c r="A1726">
        <v>129</v>
      </c>
      <c r="B1726">
        <v>7.5</v>
      </c>
    </row>
    <row r="1727" spans="1:2" x14ac:dyDescent="0.35">
      <c r="A1727">
        <v>120</v>
      </c>
      <c r="B1727">
        <v>7.1</v>
      </c>
    </row>
    <row r="1728" spans="1:2" x14ac:dyDescent="0.35">
      <c r="A1728">
        <v>125</v>
      </c>
      <c r="B1728">
        <v>6.9</v>
      </c>
    </row>
    <row r="1729" spans="1:2" x14ac:dyDescent="0.35">
      <c r="A1729">
        <v>133</v>
      </c>
      <c r="B1729">
        <v>8</v>
      </c>
    </row>
    <row r="1730" spans="1:2" x14ac:dyDescent="0.35">
      <c r="A1730">
        <v>116</v>
      </c>
      <c r="B1730">
        <v>8.1999999999999993</v>
      </c>
    </row>
    <row r="1731" spans="1:2" x14ac:dyDescent="0.35">
      <c r="A1731">
        <v>129</v>
      </c>
      <c r="B1731">
        <v>6.4</v>
      </c>
    </row>
    <row r="1732" spans="1:2" x14ac:dyDescent="0.35">
      <c r="A1732">
        <v>93</v>
      </c>
      <c r="B1732">
        <v>7.9</v>
      </c>
    </row>
    <row r="1733" spans="1:2" x14ac:dyDescent="0.35">
      <c r="A1733">
        <v>118</v>
      </c>
      <c r="B1733">
        <v>6.7</v>
      </c>
    </row>
    <row r="1734" spans="1:2" x14ac:dyDescent="0.35">
      <c r="A1734">
        <v>129</v>
      </c>
      <c r="B1734">
        <v>6.1</v>
      </c>
    </row>
    <row r="1735" spans="1:2" x14ac:dyDescent="0.35">
      <c r="A1735">
        <v>185</v>
      </c>
      <c r="B1735">
        <v>8.9</v>
      </c>
    </row>
    <row r="1736" spans="1:2" x14ac:dyDescent="0.35">
      <c r="A1736">
        <v>146</v>
      </c>
      <c r="B1736">
        <v>8.1</v>
      </c>
    </row>
    <row r="1737" spans="1:2" x14ac:dyDescent="0.35">
      <c r="A1737">
        <v>128</v>
      </c>
      <c r="B1737">
        <v>6.2</v>
      </c>
    </row>
    <row r="1738" spans="1:2" x14ac:dyDescent="0.35">
      <c r="A1738">
        <v>93</v>
      </c>
      <c r="B1738">
        <v>4.9000000000000004</v>
      </c>
    </row>
    <row r="1739" spans="1:2" x14ac:dyDescent="0.35">
      <c r="A1739">
        <v>97</v>
      </c>
      <c r="B1739">
        <v>5.8</v>
      </c>
    </row>
    <row r="1740" spans="1:2" x14ac:dyDescent="0.35">
      <c r="A1740">
        <v>82</v>
      </c>
      <c r="B1740">
        <v>6</v>
      </c>
    </row>
    <row r="1741" spans="1:2" x14ac:dyDescent="0.35">
      <c r="A1741">
        <v>85</v>
      </c>
      <c r="B1741">
        <v>7</v>
      </c>
    </row>
    <row r="1742" spans="1:2" x14ac:dyDescent="0.35">
      <c r="A1742">
        <v>88</v>
      </c>
      <c r="B1742">
        <v>6</v>
      </c>
    </row>
    <row r="1743" spans="1:2" x14ac:dyDescent="0.35">
      <c r="A1743">
        <v>119</v>
      </c>
      <c r="B1743">
        <v>7.9</v>
      </c>
    </row>
    <row r="1744" spans="1:2" x14ac:dyDescent="0.35">
      <c r="A1744">
        <v>122</v>
      </c>
      <c r="B1744">
        <v>8.1</v>
      </c>
    </row>
    <row r="1745" spans="1:2" x14ac:dyDescent="0.35">
      <c r="A1745">
        <v>99</v>
      </c>
      <c r="B1745">
        <v>6.2</v>
      </c>
    </row>
    <row r="1746" spans="1:2" x14ac:dyDescent="0.35">
      <c r="A1746">
        <v>97</v>
      </c>
      <c r="B1746">
        <v>6.7</v>
      </c>
    </row>
    <row r="1747" spans="1:2" x14ac:dyDescent="0.35">
      <c r="A1747">
        <v>121</v>
      </c>
      <c r="B1747">
        <v>7.3</v>
      </c>
    </row>
    <row r="1748" spans="1:2" x14ac:dyDescent="0.35">
      <c r="A1748">
        <v>95</v>
      </c>
      <c r="B1748">
        <v>4.5999999999999996</v>
      </c>
    </row>
    <row r="1749" spans="1:2" x14ac:dyDescent="0.35">
      <c r="A1749">
        <v>105</v>
      </c>
      <c r="B1749">
        <v>6.1</v>
      </c>
    </row>
    <row r="1750" spans="1:2" x14ac:dyDescent="0.35">
      <c r="A1750">
        <v>108</v>
      </c>
      <c r="B1750">
        <v>6.2</v>
      </c>
    </row>
    <row r="1751" spans="1:2" x14ac:dyDescent="0.35">
      <c r="A1751">
        <v>134</v>
      </c>
      <c r="B1751">
        <v>7.8</v>
      </c>
    </row>
    <row r="1752" spans="1:2" x14ac:dyDescent="0.35">
      <c r="A1752">
        <v>115</v>
      </c>
      <c r="B1752">
        <v>6.1</v>
      </c>
    </row>
    <row r="1753" spans="1:2" x14ac:dyDescent="0.35">
      <c r="A1753">
        <v>86</v>
      </c>
      <c r="B1753">
        <v>5.8</v>
      </c>
    </row>
    <row r="1754" spans="1:2" x14ac:dyDescent="0.35">
      <c r="A1754">
        <v>101</v>
      </c>
      <c r="B1754">
        <v>6.5</v>
      </c>
    </row>
    <row r="1755" spans="1:2" x14ac:dyDescent="0.35">
      <c r="A1755">
        <v>96</v>
      </c>
      <c r="B1755">
        <v>7.2</v>
      </c>
    </row>
    <row r="1756" spans="1:2" x14ac:dyDescent="0.35">
      <c r="A1756">
        <v>101</v>
      </c>
      <c r="B1756">
        <v>7.8</v>
      </c>
    </row>
    <row r="1757" spans="1:2" x14ac:dyDescent="0.35">
      <c r="A1757">
        <v>100</v>
      </c>
      <c r="B1757">
        <v>4.7</v>
      </c>
    </row>
    <row r="1758" spans="1:2" x14ac:dyDescent="0.35">
      <c r="A1758">
        <v>117</v>
      </c>
      <c r="B1758">
        <v>6.8</v>
      </c>
    </row>
    <row r="1759" spans="1:2" x14ac:dyDescent="0.35">
      <c r="A1759">
        <v>101</v>
      </c>
      <c r="B1759">
        <v>5.9</v>
      </c>
    </row>
    <row r="1760" spans="1:2" x14ac:dyDescent="0.35">
      <c r="A1760">
        <v>98</v>
      </c>
      <c r="B1760">
        <v>7.2</v>
      </c>
    </row>
    <row r="1761" spans="1:2" x14ac:dyDescent="0.35">
      <c r="A1761">
        <v>146</v>
      </c>
      <c r="B1761">
        <v>8.6999999999999993</v>
      </c>
    </row>
    <row r="1762" spans="1:2" x14ac:dyDescent="0.35">
      <c r="A1762">
        <v>102</v>
      </c>
      <c r="B1762">
        <v>5</v>
      </c>
    </row>
    <row r="1763" spans="1:2" x14ac:dyDescent="0.35">
      <c r="A1763">
        <v>97</v>
      </c>
      <c r="B1763">
        <v>6.6</v>
      </c>
    </row>
    <row r="1764" spans="1:2" x14ac:dyDescent="0.35">
      <c r="A1764">
        <v>142</v>
      </c>
      <c r="B1764">
        <v>8.3000000000000007</v>
      </c>
    </row>
    <row r="1765" spans="1:2" x14ac:dyDescent="0.35">
      <c r="A1765">
        <v>98</v>
      </c>
      <c r="B1765">
        <v>6.7</v>
      </c>
    </row>
    <row r="1766" spans="1:2" x14ac:dyDescent="0.35">
      <c r="A1766">
        <v>219</v>
      </c>
      <c r="B1766">
        <v>7.8</v>
      </c>
    </row>
    <row r="1767" spans="1:2" x14ac:dyDescent="0.35">
      <c r="A1767">
        <v>109</v>
      </c>
      <c r="B1767">
        <v>6.5</v>
      </c>
    </row>
    <row r="1768" spans="1:2" x14ac:dyDescent="0.35">
      <c r="A1768">
        <v>97</v>
      </c>
      <c r="B1768">
        <v>6.1</v>
      </c>
    </row>
    <row r="1769" spans="1:2" x14ac:dyDescent="0.35">
      <c r="A1769">
        <v>158</v>
      </c>
      <c r="B1769">
        <v>8.1</v>
      </c>
    </row>
    <row r="1770" spans="1:2" x14ac:dyDescent="0.35">
      <c r="A1770">
        <v>85</v>
      </c>
      <c r="B1770">
        <v>5.2</v>
      </c>
    </row>
    <row r="1771" spans="1:2" x14ac:dyDescent="0.35">
      <c r="A1771">
        <v>80</v>
      </c>
      <c r="B1771">
        <v>5.6</v>
      </c>
    </row>
    <row r="1772" spans="1:2" x14ac:dyDescent="0.35">
      <c r="A1772">
        <v>86</v>
      </c>
      <c r="B1772">
        <v>5.8</v>
      </c>
    </row>
    <row r="1773" spans="1:2" x14ac:dyDescent="0.35">
      <c r="A1773">
        <v>119</v>
      </c>
      <c r="B1773">
        <v>6.6</v>
      </c>
    </row>
    <row r="1774" spans="1:2" x14ac:dyDescent="0.35">
      <c r="A1774">
        <v>98</v>
      </c>
      <c r="B1774">
        <v>6.6</v>
      </c>
    </row>
    <row r="1775" spans="1:2" x14ac:dyDescent="0.35">
      <c r="A1775">
        <v>97</v>
      </c>
      <c r="B1775">
        <v>5.5</v>
      </c>
    </row>
    <row r="1776" spans="1:2" x14ac:dyDescent="0.35">
      <c r="A1776">
        <v>124</v>
      </c>
      <c r="B1776">
        <v>7</v>
      </c>
    </row>
    <row r="1777" spans="1:2" x14ac:dyDescent="0.35">
      <c r="A1777">
        <v>97</v>
      </c>
      <c r="B1777">
        <v>6.5</v>
      </c>
    </row>
    <row r="1778" spans="1:2" x14ac:dyDescent="0.35">
      <c r="A1778">
        <v>105</v>
      </c>
      <c r="B1778">
        <v>5.8</v>
      </c>
    </row>
    <row r="1779" spans="1:2" x14ac:dyDescent="0.35">
      <c r="A1779">
        <v>104</v>
      </c>
      <c r="B1779">
        <v>5.6</v>
      </c>
    </row>
    <row r="1780" spans="1:2" x14ac:dyDescent="0.35">
      <c r="A1780">
        <v>101</v>
      </c>
      <c r="B1780">
        <v>5.6</v>
      </c>
    </row>
    <row r="1781" spans="1:2" x14ac:dyDescent="0.35">
      <c r="A1781">
        <v>101</v>
      </c>
      <c r="B1781">
        <v>5.8</v>
      </c>
    </row>
    <row r="1782" spans="1:2" x14ac:dyDescent="0.35">
      <c r="A1782">
        <v>114</v>
      </c>
      <c r="B1782">
        <v>7.6</v>
      </c>
    </row>
    <row r="1783" spans="1:2" x14ac:dyDescent="0.35">
      <c r="A1783">
        <v>105</v>
      </c>
      <c r="B1783">
        <v>6.4</v>
      </c>
    </row>
    <row r="1784" spans="1:2" x14ac:dyDescent="0.35">
      <c r="A1784">
        <v>90</v>
      </c>
      <c r="B1784">
        <v>6.3</v>
      </c>
    </row>
    <row r="1785" spans="1:2" x14ac:dyDescent="0.35">
      <c r="A1785">
        <v>97</v>
      </c>
      <c r="B1785">
        <v>4.5999999999999996</v>
      </c>
    </row>
    <row r="1786" spans="1:2" x14ac:dyDescent="0.35">
      <c r="A1786">
        <v>144</v>
      </c>
      <c r="B1786">
        <v>6.5</v>
      </c>
    </row>
    <row r="1787" spans="1:2" x14ac:dyDescent="0.35">
      <c r="A1787">
        <v>114</v>
      </c>
      <c r="B1787">
        <v>7.5</v>
      </c>
    </row>
    <row r="1788" spans="1:2" x14ac:dyDescent="0.35">
      <c r="A1788">
        <v>124</v>
      </c>
      <c r="B1788">
        <v>7.5</v>
      </c>
    </row>
    <row r="1789" spans="1:2" x14ac:dyDescent="0.35">
      <c r="A1789">
        <v>89</v>
      </c>
      <c r="B1789">
        <v>5.3</v>
      </c>
    </row>
    <row r="1790" spans="1:2" x14ac:dyDescent="0.35">
      <c r="A1790">
        <v>160</v>
      </c>
      <c r="B1790">
        <v>7.5</v>
      </c>
    </row>
    <row r="1791" spans="1:2" x14ac:dyDescent="0.35">
      <c r="A1791">
        <v>93</v>
      </c>
      <c r="B1791">
        <v>3.3</v>
      </c>
    </row>
    <row r="1792" spans="1:2" x14ac:dyDescent="0.35">
      <c r="A1792">
        <v>88</v>
      </c>
      <c r="B1792">
        <v>3.5</v>
      </c>
    </row>
    <row r="1793" spans="1:2" x14ac:dyDescent="0.35">
      <c r="A1793">
        <v>142</v>
      </c>
      <c r="B1793">
        <v>9.3000000000000007</v>
      </c>
    </row>
    <row r="1794" spans="1:2" x14ac:dyDescent="0.35">
      <c r="A1794">
        <v>92</v>
      </c>
      <c r="B1794">
        <v>4.8</v>
      </c>
    </row>
    <row r="1795" spans="1:2" x14ac:dyDescent="0.35">
      <c r="A1795">
        <v>117</v>
      </c>
      <c r="B1795">
        <v>6.9</v>
      </c>
    </row>
    <row r="1796" spans="1:2" x14ac:dyDescent="0.35">
      <c r="A1796">
        <v>111</v>
      </c>
      <c r="B1796">
        <v>6</v>
      </c>
    </row>
    <row r="1797" spans="1:2" x14ac:dyDescent="0.35">
      <c r="A1797">
        <v>121</v>
      </c>
      <c r="B1797">
        <v>7.3</v>
      </c>
    </row>
    <row r="1798" spans="1:2" x14ac:dyDescent="0.35">
      <c r="A1798">
        <v>107</v>
      </c>
      <c r="B1798">
        <v>6.6</v>
      </c>
    </row>
    <row r="1799" spans="1:2" x14ac:dyDescent="0.35">
      <c r="A1799">
        <v>106</v>
      </c>
      <c r="B1799">
        <v>7.5</v>
      </c>
    </row>
    <row r="1800" spans="1:2" x14ac:dyDescent="0.35">
      <c r="A1800">
        <v>136</v>
      </c>
      <c r="B1800">
        <v>6.9</v>
      </c>
    </row>
    <row r="1801" spans="1:2" x14ac:dyDescent="0.35">
      <c r="A1801">
        <v>97</v>
      </c>
      <c r="B1801">
        <v>6.8</v>
      </c>
    </row>
    <row r="1802" spans="1:2" x14ac:dyDescent="0.35">
      <c r="A1802">
        <v>108</v>
      </c>
      <c r="B1802">
        <v>6.3</v>
      </c>
    </row>
    <row r="1803" spans="1:2" x14ac:dyDescent="0.35">
      <c r="A1803">
        <v>97</v>
      </c>
      <c r="B1803">
        <v>6.4</v>
      </c>
    </row>
    <row r="1804" spans="1:2" x14ac:dyDescent="0.35">
      <c r="A1804">
        <v>99</v>
      </c>
      <c r="B1804">
        <v>5.6</v>
      </c>
    </row>
    <row r="1805" spans="1:2" x14ac:dyDescent="0.35">
      <c r="A1805">
        <v>103</v>
      </c>
      <c r="B1805">
        <v>6.3</v>
      </c>
    </row>
    <row r="1806" spans="1:2" x14ac:dyDescent="0.35">
      <c r="A1806">
        <v>95</v>
      </c>
      <c r="B1806">
        <v>7.3</v>
      </c>
    </row>
    <row r="1807" spans="1:2" x14ac:dyDescent="0.35">
      <c r="A1807">
        <v>93</v>
      </c>
      <c r="B1807">
        <v>6.6</v>
      </c>
    </row>
    <row r="1808" spans="1:2" x14ac:dyDescent="0.35">
      <c r="A1808">
        <v>98</v>
      </c>
      <c r="B1808">
        <v>4.5999999999999996</v>
      </c>
    </row>
    <row r="1809" spans="1:2" x14ac:dyDescent="0.35">
      <c r="A1809">
        <v>90</v>
      </c>
      <c r="B1809">
        <v>5.0999999999999996</v>
      </c>
    </row>
    <row r="1810" spans="1:2" x14ac:dyDescent="0.35">
      <c r="A1810">
        <v>107</v>
      </c>
      <c r="B1810">
        <v>5.6</v>
      </c>
    </row>
    <row r="1811" spans="1:2" x14ac:dyDescent="0.35">
      <c r="A1811">
        <v>90</v>
      </c>
      <c r="B1811">
        <v>5.3</v>
      </c>
    </row>
    <row r="1812" spans="1:2" x14ac:dyDescent="0.35">
      <c r="A1812">
        <v>115</v>
      </c>
      <c r="B1812">
        <v>5.6</v>
      </c>
    </row>
    <row r="1813" spans="1:2" x14ac:dyDescent="0.35">
      <c r="A1813">
        <v>93</v>
      </c>
      <c r="B1813">
        <v>5.9</v>
      </c>
    </row>
    <row r="1814" spans="1:2" x14ac:dyDescent="0.35">
      <c r="A1814">
        <v>99</v>
      </c>
      <c r="B1814">
        <v>4.7</v>
      </c>
    </row>
    <row r="1815" spans="1:2" x14ac:dyDescent="0.35">
      <c r="A1815">
        <v>107</v>
      </c>
      <c r="B1815">
        <v>4.8</v>
      </c>
    </row>
    <row r="1816" spans="1:2" x14ac:dyDescent="0.35">
      <c r="A1816">
        <v>110</v>
      </c>
      <c r="B1816">
        <v>6.8</v>
      </c>
    </row>
    <row r="1817" spans="1:2" x14ac:dyDescent="0.35">
      <c r="A1817">
        <v>101</v>
      </c>
      <c r="B1817">
        <v>5.4</v>
      </c>
    </row>
    <row r="1818" spans="1:2" x14ac:dyDescent="0.35">
      <c r="A1818">
        <v>85</v>
      </c>
      <c r="B1818">
        <v>5.0999999999999996</v>
      </c>
    </row>
    <row r="1819" spans="1:2" x14ac:dyDescent="0.35">
      <c r="A1819">
        <v>132</v>
      </c>
      <c r="B1819">
        <v>7</v>
      </c>
    </row>
    <row r="1820" spans="1:2" x14ac:dyDescent="0.35">
      <c r="A1820">
        <v>90</v>
      </c>
      <c r="B1820">
        <v>4</v>
      </c>
    </row>
    <row r="1821" spans="1:2" x14ac:dyDescent="0.35">
      <c r="A1821">
        <v>145</v>
      </c>
      <c r="B1821">
        <v>7.3</v>
      </c>
    </row>
    <row r="1822" spans="1:2" x14ac:dyDescent="0.35">
      <c r="A1822">
        <v>110</v>
      </c>
      <c r="B1822">
        <v>6.8</v>
      </c>
    </row>
    <row r="1823" spans="1:2" x14ac:dyDescent="0.35">
      <c r="A1823">
        <v>122</v>
      </c>
      <c r="B1823">
        <v>7</v>
      </c>
    </row>
    <row r="1824" spans="1:2" x14ac:dyDescent="0.35">
      <c r="A1824">
        <v>107</v>
      </c>
      <c r="B1824">
        <v>7.1</v>
      </c>
    </row>
    <row r="1825" spans="1:2" x14ac:dyDescent="0.35">
      <c r="A1825">
        <v>127</v>
      </c>
      <c r="B1825">
        <v>6.9</v>
      </c>
    </row>
    <row r="1826" spans="1:2" x14ac:dyDescent="0.35">
      <c r="A1826">
        <v>99</v>
      </c>
      <c r="B1826">
        <v>7.3</v>
      </c>
    </row>
    <row r="1827" spans="1:2" x14ac:dyDescent="0.35">
      <c r="A1827">
        <v>140</v>
      </c>
      <c r="B1827">
        <v>8.1999999999999993</v>
      </c>
    </row>
    <row r="1828" spans="1:2" x14ac:dyDescent="0.35">
      <c r="A1828">
        <v>133</v>
      </c>
      <c r="B1828">
        <v>7.1</v>
      </c>
    </row>
    <row r="1829" spans="1:2" x14ac:dyDescent="0.35">
      <c r="A1829">
        <v>271</v>
      </c>
      <c r="B1829">
        <v>7.7</v>
      </c>
    </row>
    <row r="1830" spans="1:2" x14ac:dyDescent="0.35">
      <c r="A1830">
        <v>112</v>
      </c>
      <c r="B1830">
        <v>6.5</v>
      </c>
    </row>
    <row r="1831" spans="1:2" x14ac:dyDescent="0.35">
      <c r="A1831">
        <v>99</v>
      </c>
      <c r="B1831">
        <v>4.9000000000000004</v>
      </c>
    </row>
    <row r="1832" spans="1:2" x14ac:dyDescent="0.35">
      <c r="A1832">
        <v>100</v>
      </c>
      <c r="B1832">
        <v>6.4</v>
      </c>
    </row>
    <row r="1833" spans="1:2" x14ac:dyDescent="0.35">
      <c r="A1833">
        <v>92</v>
      </c>
      <c r="B1833">
        <v>5.9</v>
      </c>
    </row>
    <row r="1834" spans="1:2" x14ac:dyDescent="0.35">
      <c r="A1834">
        <v>105</v>
      </c>
      <c r="B1834">
        <v>6.2</v>
      </c>
    </row>
    <row r="1835" spans="1:2" x14ac:dyDescent="0.35">
      <c r="A1835">
        <v>110</v>
      </c>
      <c r="B1835">
        <v>5.8</v>
      </c>
    </row>
    <row r="1836" spans="1:2" x14ac:dyDescent="0.35">
      <c r="A1836">
        <v>116</v>
      </c>
      <c r="B1836">
        <v>6.7</v>
      </c>
    </row>
    <row r="1837" spans="1:2" x14ac:dyDescent="0.35">
      <c r="A1837">
        <v>88</v>
      </c>
      <c r="B1837">
        <v>5.9</v>
      </c>
    </row>
    <row r="1838" spans="1:2" x14ac:dyDescent="0.35">
      <c r="A1838">
        <v>111</v>
      </c>
      <c r="B1838">
        <v>7.3</v>
      </c>
    </row>
    <row r="1839" spans="1:2" x14ac:dyDescent="0.35">
      <c r="A1839">
        <v>95</v>
      </c>
      <c r="B1839">
        <v>4.0999999999999996</v>
      </c>
    </row>
    <row r="1840" spans="1:2" x14ac:dyDescent="0.35">
      <c r="A1840">
        <v>95</v>
      </c>
      <c r="B1840">
        <v>4.9000000000000004</v>
      </c>
    </row>
    <row r="1841" spans="1:2" x14ac:dyDescent="0.35">
      <c r="A1841">
        <v>127</v>
      </c>
      <c r="B1841">
        <v>7.9</v>
      </c>
    </row>
    <row r="1842" spans="1:2" x14ac:dyDescent="0.35">
      <c r="A1842">
        <v>104</v>
      </c>
      <c r="B1842">
        <v>5.2</v>
      </c>
    </row>
    <row r="1843" spans="1:2" x14ac:dyDescent="0.35">
      <c r="A1843">
        <v>95</v>
      </c>
      <c r="B1843">
        <v>4.0999999999999996</v>
      </c>
    </row>
    <row r="1844" spans="1:2" x14ac:dyDescent="0.35">
      <c r="A1844">
        <v>121</v>
      </c>
      <c r="B1844">
        <v>6.6</v>
      </c>
    </row>
    <row r="1845" spans="1:2" x14ac:dyDescent="0.35">
      <c r="A1845">
        <v>92</v>
      </c>
      <c r="B1845">
        <v>2.9</v>
      </c>
    </row>
    <row r="1846" spans="1:2" x14ac:dyDescent="0.35">
      <c r="A1846">
        <v>107</v>
      </c>
      <c r="B1846">
        <v>6.5</v>
      </c>
    </row>
    <row r="1847" spans="1:2" x14ac:dyDescent="0.35">
      <c r="A1847">
        <v>117</v>
      </c>
      <c r="B1847">
        <v>7.2</v>
      </c>
    </row>
    <row r="1848" spans="1:2" x14ac:dyDescent="0.35">
      <c r="A1848">
        <v>107</v>
      </c>
      <c r="B1848">
        <v>6.8</v>
      </c>
    </row>
    <row r="1849" spans="1:2" x14ac:dyDescent="0.35">
      <c r="A1849">
        <v>131</v>
      </c>
      <c r="B1849">
        <v>7.8</v>
      </c>
    </row>
    <row r="1850" spans="1:2" x14ac:dyDescent="0.35">
      <c r="A1850">
        <v>122</v>
      </c>
      <c r="B1850">
        <v>6.7</v>
      </c>
    </row>
    <row r="1851" spans="1:2" x14ac:dyDescent="0.35">
      <c r="A1851">
        <v>134</v>
      </c>
      <c r="B1851">
        <v>7.1</v>
      </c>
    </row>
    <row r="1852" spans="1:2" x14ac:dyDescent="0.35">
      <c r="A1852">
        <v>117</v>
      </c>
      <c r="B1852">
        <v>5.7</v>
      </c>
    </row>
    <row r="1853" spans="1:2" x14ac:dyDescent="0.35">
      <c r="A1853">
        <v>138</v>
      </c>
      <c r="B1853">
        <v>5.3</v>
      </c>
    </row>
    <row r="1854" spans="1:2" x14ac:dyDescent="0.35">
      <c r="A1854">
        <v>100</v>
      </c>
      <c r="B1854">
        <v>6.5</v>
      </c>
    </row>
    <row r="1855" spans="1:2" x14ac:dyDescent="0.35">
      <c r="A1855">
        <v>119</v>
      </c>
      <c r="B1855">
        <v>7.7</v>
      </c>
    </row>
    <row r="1856" spans="1:2" x14ac:dyDescent="0.35">
      <c r="A1856">
        <v>137</v>
      </c>
      <c r="B1856">
        <v>6.1</v>
      </c>
    </row>
    <row r="1857" spans="1:2" x14ac:dyDescent="0.35">
      <c r="A1857">
        <v>119</v>
      </c>
      <c r="B1857">
        <v>7.3</v>
      </c>
    </row>
    <row r="1858" spans="1:2" x14ac:dyDescent="0.35">
      <c r="A1858">
        <v>139</v>
      </c>
      <c r="B1858">
        <v>7.2</v>
      </c>
    </row>
    <row r="1859" spans="1:2" x14ac:dyDescent="0.35">
      <c r="A1859">
        <v>120</v>
      </c>
      <c r="B1859">
        <v>6.1</v>
      </c>
    </row>
    <row r="1860" spans="1:2" x14ac:dyDescent="0.35">
      <c r="A1860">
        <v>98</v>
      </c>
      <c r="B1860">
        <v>5.8</v>
      </c>
    </row>
    <row r="1861" spans="1:2" x14ac:dyDescent="0.35">
      <c r="A1861">
        <v>106</v>
      </c>
      <c r="B1861">
        <v>5.7</v>
      </c>
    </row>
    <row r="1862" spans="1:2" x14ac:dyDescent="0.35">
      <c r="A1862">
        <v>98</v>
      </c>
      <c r="B1862">
        <v>6.7</v>
      </c>
    </row>
    <row r="1863" spans="1:2" x14ac:dyDescent="0.35">
      <c r="A1863">
        <v>107</v>
      </c>
      <c r="B1863">
        <v>6.5</v>
      </c>
    </row>
    <row r="1864" spans="1:2" x14ac:dyDescent="0.35">
      <c r="A1864">
        <v>88</v>
      </c>
      <c r="B1864">
        <v>7.2</v>
      </c>
    </row>
    <row r="1865" spans="1:2" x14ac:dyDescent="0.35">
      <c r="A1865">
        <v>137</v>
      </c>
      <c r="B1865">
        <v>7.6</v>
      </c>
    </row>
    <row r="1866" spans="1:2" x14ac:dyDescent="0.35">
      <c r="A1866">
        <v>100</v>
      </c>
      <c r="B1866">
        <v>4.5999999999999996</v>
      </c>
    </row>
    <row r="1867" spans="1:2" x14ac:dyDescent="0.35">
      <c r="A1867">
        <v>115</v>
      </c>
      <c r="B1867">
        <v>6.9</v>
      </c>
    </row>
    <row r="1868" spans="1:2" x14ac:dyDescent="0.35">
      <c r="A1868">
        <v>101</v>
      </c>
      <c r="B1868">
        <v>6.6</v>
      </c>
    </row>
    <row r="1869" spans="1:2" x14ac:dyDescent="0.35">
      <c r="A1869">
        <v>110</v>
      </c>
      <c r="B1869">
        <v>6.3</v>
      </c>
    </row>
    <row r="1870" spans="1:2" x14ac:dyDescent="0.35">
      <c r="A1870">
        <v>94</v>
      </c>
      <c r="B1870">
        <v>6.2</v>
      </c>
    </row>
    <row r="1871" spans="1:2" x14ac:dyDescent="0.35">
      <c r="A1871">
        <v>88</v>
      </c>
      <c r="B1871">
        <v>5.3</v>
      </c>
    </row>
    <row r="1872" spans="1:2" x14ac:dyDescent="0.35">
      <c r="A1872">
        <v>127</v>
      </c>
      <c r="B1872">
        <v>7.3</v>
      </c>
    </row>
    <row r="1873" spans="1:2" x14ac:dyDescent="0.35">
      <c r="A1873">
        <v>95</v>
      </c>
      <c r="B1873">
        <v>5.6</v>
      </c>
    </row>
    <row r="1874" spans="1:2" x14ac:dyDescent="0.35">
      <c r="A1874">
        <v>87</v>
      </c>
      <c r="B1874">
        <v>6.2</v>
      </c>
    </row>
    <row r="1875" spans="1:2" x14ac:dyDescent="0.35">
      <c r="A1875">
        <v>118</v>
      </c>
      <c r="B1875">
        <v>5.2</v>
      </c>
    </row>
    <row r="1876" spans="1:2" x14ac:dyDescent="0.35">
      <c r="A1876">
        <v>107</v>
      </c>
      <c r="B1876">
        <v>5.3</v>
      </c>
    </row>
    <row r="1877" spans="1:2" x14ac:dyDescent="0.35">
      <c r="A1877">
        <v>124</v>
      </c>
      <c r="B1877">
        <v>5.4</v>
      </c>
    </row>
    <row r="1878" spans="1:2" x14ac:dyDescent="0.35">
      <c r="A1878">
        <v>89</v>
      </c>
      <c r="B1878">
        <v>4.9000000000000004</v>
      </c>
    </row>
    <row r="1879" spans="1:2" x14ac:dyDescent="0.35">
      <c r="A1879">
        <v>88</v>
      </c>
      <c r="B1879">
        <v>5.5</v>
      </c>
    </row>
    <row r="1880" spans="1:2" x14ac:dyDescent="0.35">
      <c r="A1880">
        <v>118</v>
      </c>
      <c r="B1880">
        <v>6.7</v>
      </c>
    </row>
    <row r="1881" spans="1:2" x14ac:dyDescent="0.35">
      <c r="A1881">
        <v>93</v>
      </c>
      <c r="B1881">
        <v>3.9</v>
      </c>
    </row>
    <row r="1882" spans="1:2" x14ac:dyDescent="0.35">
      <c r="A1882">
        <v>80</v>
      </c>
      <c r="B1882">
        <v>7.2</v>
      </c>
    </row>
    <row r="1883" spans="1:2" x14ac:dyDescent="0.35">
      <c r="A1883">
        <v>120</v>
      </c>
      <c r="B1883">
        <v>5.0999999999999996</v>
      </c>
    </row>
    <row r="1884" spans="1:2" x14ac:dyDescent="0.35">
      <c r="A1884">
        <v>98</v>
      </c>
      <c r="B1884">
        <v>6.5</v>
      </c>
    </row>
    <row r="1885" spans="1:2" x14ac:dyDescent="0.35">
      <c r="A1885">
        <v>119</v>
      </c>
      <c r="B1885">
        <v>8.1999999999999993</v>
      </c>
    </row>
    <row r="1886" spans="1:2" x14ac:dyDescent="0.35">
      <c r="A1886">
        <v>88</v>
      </c>
      <c r="B1886">
        <v>7.7</v>
      </c>
    </row>
    <row r="1887" spans="1:2" x14ac:dyDescent="0.35">
      <c r="A1887">
        <v>90</v>
      </c>
      <c r="B1887">
        <v>6.1</v>
      </c>
    </row>
    <row r="1888" spans="1:2" x14ac:dyDescent="0.35">
      <c r="A1888">
        <v>127</v>
      </c>
      <c r="B1888">
        <v>8.8000000000000007</v>
      </c>
    </row>
    <row r="1889" spans="1:2" x14ac:dyDescent="0.35">
      <c r="A1889">
        <v>119</v>
      </c>
      <c r="B1889">
        <v>6.8</v>
      </c>
    </row>
    <row r="1890" spans="1:2" x14ac:dyDescent="0.35">
      <c r="A1890">
        <v>85</v>
      </c>
      <c r="B1890">
        <v>6.8</v>
      </c>
    </row>
    <row r="1891" spans="1:2" x14ac:dyDescent="0.35">
      <c r="A1891">
        <v>98</v>
      </c>
      <c r="B1891">
        <v>6.7</v>
      </c>
    </row>
    <row r="1892" spans="1:2" x14ac:dyDescent="0.35">
      <c r="A1892">
        <v>101</v>
      </c>
      <c r="B1892">
        <v>7.1</v>
      </c>
    </row>
    <row r="1893" spans="1:2" x14ac:dyDescent="0.35">
      <c r="A1893">
        <v>112</v>
      </c>
      <c r="B1893">
        <v>7.1</v>
      </c>
    </row>
    <row r="1894" spans="1:2" x14ac:dyDescent="0.35">
      <c r="A1894">
        <v>97</v>
      </c>
      <c r="B1894">
        <v>6.1</v>
      </c>
    </row>
    <row r="1895" spans="1:2" x14ac:dyDescent="0.35">
      <c r="A1895">
        <v>126</v>
      </c>
      <c r="B1895">
        <v>8</v>
      </c>
    </row>
    <row r="1896" spans="1:2" x14ac:dyDescent="0.35">
      <c r="A1896">
        <v>97</v>
      </c>
      <c r="B1896">
        <v>6.6</v>
      </c>
    </row>
    <row r="1897" spans="1:2" x14ac:dyDescent="0.35">
      <c r="A1897">
        <v>100</v>
      </c>
      <c r="B1897">
        <v>5.4</v>
      </c>
    </row>
    <row r="1898" spans="1:2" x14ac:dyDescent="0.35">
      <c r="A1898">
        <v>114</v>
      </c>
      <c r="B1898">
        <v>6.1</v>
      </c>
    </row>
    <row r="1899" spans="1:2" x14ac:dyDescent="0.35">
      <c r="A1899">
        <v>88</v>
      </c>
      <c r="B1899">
        <v>5.6</v>
      </c>
    </row>
    <row r="1900" spans="1:2" x14ac:dyDescent="0.35">
      <c r="A1900">
        <v>93</v>
      </c>
      <c r="B1900">
        <v>5.8</v>
      </c>
    </row>
    <row r="1901" spans="1:2" x14ac:dyDescent="0.35">
      <c r="A1901">
        <v>92</v>
      </c>
      <c r="B1901">
        <v>2.8</v>
      </c>
    </row>
    <row r="1902" spans="1:2" x14ac:dyDescent="0.35">
      <c r="A1902">
        <v>98</v>
      </c>
      <c r="B1902">
        <v>6.7</v>
      </c>
    </row>
    <row r="1903" spans="1:2" x14ac:dyDescent="0.35">
      <c r="A1903">
        <v>94</v>
      </c>
      <c r="B1903">
        <v>5.0999999999999996</v>
      </c>
    </row>
    <row r="1904" spans="1:2" x14ac:dyDescent="0.35">
      <c r="A1904">
        <v>102</v>
      </c>
      <c r="B1904">
        <v>7.2</v>
      </c>
    </row>
    <row r="1905" spans="1:2" x14ac:dyDescent="0.35">
      <c r="A1905">
        <v>98</v>
      </c>
      <c r="B1905">
        <v>6</v>
      </c>
    </row>
    <row r="1906" spans="1:2" x14ac:dyDescent="0.35">
      <c r="A1906">
        <v>111</v>
      </c>
      <c r="B1906">
        <v>6.7</v>
      </c>
    </row>
    <row r="1907" spans="1:2" x14ac:dyDescent="0.35">
      <c r="A1907">
        <v>100</v>
      </c>
      <c r="B1907">
        <v>6.2</v>
      </c>
    </row>
    <row r="1908" spans="1:2" x14ac:dyDescent="0.35">
      <c r="A1908">
        <v>141</v>
      </c>
      <c r="B1908">
        <v>6.2</v>
      </c>
    </row>
    <row r="1909" spans="1:2" x14ac:dyDescent="0.35">
      <c r="A1909">
        <v>114</v>
      </c>
      <c r="B1909">
        <v>6.8</v>
      </c>
    </row>
    <row r="1910" spans="1:2" x14ac:dyDescent="0.35">
      <c r="A1910">
        <v>96</v>
      </c>
      <c r="B1910">
        <v>7.1</v>
      </c>
    </row>
    <row r="1911" spans="1:2" x14ac:dyDescent="0.35">
      <c r="A1911">
        <v>111</v>
      </c>
      <c r="B1911">
        <v>7.1</v>
      </c>
    </row>
    <row r="1912" spans="1:2" x14ac:dyDescent="0.35">
      <c r="A1912">
        <v>127</v>
      </c>
      <c r="B1912">
        <v>7</v>
      </c>
    </row>
    <row r="1913" spans="1:2" x14ac:dyDescent="0.35">
      <c r="A1913">
        <v>107</v>
      </c>
      <c r="B1913">
        <v>7.1</v>
      </c>
    </row>
    <row r="1914" spans="1:2" x14ac:dyDescent="0.35">
      <c r="A1914">
        <v>97</v>
      </c>
      <c r="B1914">
        <v>6.4</v>
      </c>
    </row>
    <row r="1915" spans="1:2" x14ac:dyDescent="0.35">
      <c r="A1915">
        <v>127</v>
      </c>
      <c r="B1915">
        <v>7</v>
      </c>
    </row>
    <row r="1916" spans="1:2" x14ac:dyDescent="0.35">
      <c r="A1916">
        <v>110</v>
      </c>
      <c r="B1916">
        <v>6.2</v>
      </c>
    </row>
    <row r="1917" spans="1:2" x14ac:dyDescent="0.35">
      <c r="A1917">
        <v>135</v>
      </c>
      <c r="B1917">
        <v>7.5</v>
      </c>
    </row>
    <row r="1918" spans="1:2" x14ac:dyDescent="0.35">
      <c r="A1918">
        <v>84</v>
      </c>
      <c r="B1918">
        <v>4.8</v>
      </c>
    </row>
    <row r="1919" spans="1:2" x14ac:dyDescent="0.35">
      <c r="A1919">
        <v>122</v>
      </c>
      <c r="B1919">
        <v>7.3</v>
      </c>
    </row>
    <row r="1920" spans="1:2" x14ac:dyDescent="0.35">
      <c r="A1920">
        <v>114</v>
      </c>
      <c r="B1920">
        <v>5.8</v>
      </c>
    </row>
    <row r="1921" spans="1:2" x14ac:dyDescent="0.35">
      <c r="A1921">
        <v>132</v>
      </c>
      <c r="B1921">
        <v>7.6</v>
      </c>
    </row>
    <row r="1922" spans="1:2" x14ac:dyDescent="0.35">
      <c r="A1922">
        <v>170</v>
      </c>
      <c r="B1922">
        <v>5.6</v>
      </c>
    </row>
    <row r="1923" spans="1:2" x14ac:dyDescent="0.35">
      <c r="A1923">
        <v>133</v>
      </c>
      <c r="B1923">
        <v>7</v>
      </c>
    </row>
    <row r="1924" spans="1:2" x14ac:dyDescent="0.35">
      <c r="A1924">
        <v>112</v>
      </c>
      <c r="B1924">
        <v>6.6</v>
      </c>
    </row>
    <row r="1925" spans="1:2" x14ac:dyDescent="0.35">
      <c r="A1925">
        <v>108</v>
      </c>
      <c r="B1925">
        <v>6.5</v>
      </c>
    </row>
    <row r="1926" spans="1:2" x14ac:dyDescent="0.35">
      <c r="A1926">
        <v>115</v>
      </c>
      <c r="B1926">
        <v>7.4</v>
      </c>
    </row>
    <row r="1927" spans="1:2" x14ac:dyDescent="0.35">
      <c r="A1927">
        <v>83</v>
      </c>
      <c r="B1927">
        <v>4.5999999999999996</v>
      </c>
    </row>
    <row r="1928" spans="1:2" x14ac:dyDescent="0.35">
      <c r="A1928">
        <v>105</v>
      </c>
      <c r="B1928">
        <v>6.4</v>
      </c>
    </row>
    <row r="1929" spans="1:2" x14ac:dyDescent="0.35">
      <c r="A1929">
        <v>96</v>
      </c>
      <c r="B1929">
        <v>5.9</v>
      </c>
    </row>
    <row r="1930" spans="1:2" x14ac:dyDescent="0.35">
      <c r="A1930">
        <v>94</v>
      </c>
      <c r="B1930">
        <v>6.4</v>
      </c>
    </row>
    <row r="1931" spans="1:2" x14ac:dyDescent="0.35">
      <c r="A1931">
        <v>142</v>
      </c>
      <c r="B1931">
        <v>6.6</v>
      </c>
    </row>
    <row r="1932" spans="1:2" x14ac:dyDescent="0.35">
      <c r="A1932">
        <v>104</v>
      </c>
      <c r="B1932">
        <v>6.9</v>
      </c>
    </row>
    <row r="1933" spans="1:2" x14ac:dyDescent="0.35">
      <c r="A1933">
        <v>106</v>
      </c>
      <c r="B1933">
        <v>5.8</v>
      </c>
    </row>
    <row r="1934" spans="1:2" x14ac:dyDescent="0.35">
      <c r="A1934">
        <v>106</v>
      </c>
      <c r="B1934">
        <v>6.4</v>
      </c>
    </row>
    <row r="1935" spans="1:2" x14ac:dyDescent="0.35">
      <c r="A1935">
        <v>98</v>
      </c>
      <c r="B1935">
        <v>5.3</v>
      </c>
    </row>
    <row r="1936" spans="1:2" x14ac:dyDescent="0.35">
      <c r="A1936">
        <v>100</v>
      </c>
      <c r="B1936">
        <v>6.5</v>
      </c>
    </row>
    <row r="1937" spans="1:2" x14ac:dyDescent="0.35">
      <c r="A1937">
        <v>95</v>
      </c>
      <c r="B1937">
        <v>5.7</v>
      </c>
    </row>
    <row r="1938" spans="1:2" x14ac:dyDescent="0.35">
      <c r="A1938">
        <v>107</v>
      </c>
      <c r="B1938">
        <v>6.7</v>
      </c>
    </row>
    <row r="1939" spans="1:2" x14ac:dyDescent="0.35">
      <c r="A1939">
        <v>104</v>
      </c>
      <c r="B1939">
        <v>3.9</v>
      </c>
    </row>
    <row r="1940" spans="1:2" x14ac:dyDescent="0.35">
      <c r="A1940">
        <v>104</v>
      </c>
      <c r="B1940">
        <v>4.0999999999999996</v>
      </c>
    </row>
    <row r="1941" spans="1:2" x14ac:dyDescent="0.35">
      <c r="A1941">
        <v>143</v>
      </c>
      <c r="B1941">
        <v>6.2</v>
      </c>
    </row>
    <row r="1942" spans="1:2" x14ac:dyDescent="0.35">
      <c r="A1942">
        <v>77</v>
      </c>
      <c r="B1942">
        <v>3.8</v>
      </c>
    </row>
    <row r="1943" spans="1:2" x14ac:dyDescent="0.35">
      <c r="A1943">
        <v>96</v>
      </c>
      <c r="B1943">
        <v>5.0999999999999996</v>
      </c>
    </row>
    <row r="1944" spans="1:2" x14ac:dyDescent="0.35">
      <c r="A1944">
        <v>145</v>
      </c>
      <c r="B1944">
        <v>7.8</v>
      </c>
    </row>
    <row r="1945" spans="1:2" x14ac:dyDescent="0.35">
      <c r="A1945">
        <v>116</v>
      </c>
      <c r="B1945">
        <v>7.8</v>
      </c>
    </row>
    <row r="1946" spans="1:2" x14ac:dyDescent="0.35">
      <c r="A1946">
        <v>100</v>
      </c>
      <c r="B1946">
        <v>6.1</v>
      </c>
    </row>
    <row r="1947" spans="1:2" x14ac:dyDescent="0.35">
      <c r="A1947">
        <v>104</v>
      </c>
      <c r="B1947">
        <v>5.8</v>
      </c>
    </row>
    <row r="1948" spans="1:2" x14ac:dyDescent="0.35">
      <c r="A1948">
        <v>92</v>
      </c>
      <c r="B1948">
        <v>6.3</v>
      </c>
    </row>
    <row r="1949" spans="1:2" x14ac:dyDescent="0.35">
      <c r="A1949">
        <v>105</v>
      </c>
      <c r="B1949">
        <v>5.4</v>
      </c>
    </row>
    <row r="1950" spans="1:2" x14ac:dyDescent="0.35">
      <c r="A1950">
        <v>120</v>
      </c>
      <c r="B1950">
        <v>7.3</v>
      </c>
    </row>
    <row r="1951" spans="1:2" x14ac:dyDescent="0.35">
      <c r="A1951">
        <v>116</v>
      </c>
      <c r="B1951">
        <v>6.8</v>
      </c>
    </row>
    <row r="1952" spans="1:2" x14ac:dyDescent="0.35">
      <c r="A1952">
        <v>119</v>
      </c>
      <c r="B1952">
        <v>7.3</v>
      </c>
    </row>
    <row r="1953" spans="1:2" x14ac:dyDescent="0.35">
      <c r="A1953">
        <v>101</v>
      </c>
      <c r="B1953">
        <v>6.5</v>
      </c>
    </row>
    <row r="1954" spans="1:2" x14ac:dyDescent="0.35">
      <c r="A1954">
        <v>117</v>
      </c>
      <c r="B1954">
        <v>7.2</v>
      </c>
    </row>
    <row r="1955" spans="1:2" x14ac:dyDescent="0.35">
      <c r="A1955">
        <v>112</v>
      </c>
      <c r="B1955">
        <v>6.3</v>
      </c>
    </row>
    <row r="1956" spans="1:2" x14ac:dyDescent="0.35">
      <c r="A1956">
        <v>136</v>
      </c>
      <c r="B1956">
        <v>5.9</v>
      </c>
    </row>
    <row r="1957" spans="1:2" x14ac:dyDescent="0.35">
      <c r="A1957">
        <v>81</v>
      </c>
      <c r="B1957">
        <v>7.8</v>
      </c>
    </row>
    <row r="1958" spans="1:2" x14ac:dyDescent="0.35">
      <c r="A1958">
        <v>87</v>
      </c>
      <c r="B1958">
        <v>7.4</v>
      </c>
    </row>
    <row r="1959" spans="1:2" x14ac:dyDescent="0.35">
      <c r="A1959">
        <v>96</v>
      </c>
      <c r="B1959">
        <v>4.8</v>
      </c>
    </row>
    <row r="1960" spans="1:2" x14ac:dyDescent="0.35">
      <c r="A1960">
        <v>106</v>
      </c>
      <c r="B1960">
        <v>6.3</v>
      </c>
    </row>
    <row r="1961" spans="1:2" x14ac:dyDescent="0.35">
      <c r="A1961">
        <v>122</v>
      </c>
      <c r="B1961">
        <v>7.8</v>
      </c>
    </row>
    <row r="1962" spans="1:2" x14ac:dyDescent="0.35">
      <c r="A1962">
        <v>123</v>
      </c>
      <c r="B1962">
        <v>7.5</v>
      </c>
    </row>
    <row r="1963" spans="1:2" x14ac:dyDescent="0.35">
      <c r="A1963">
        <v>92</v>
      </c>
      <c r="B1963">
        <v>6.8</v>
      </c>
    </row>
    <row r="1964" spans="1:2" x14ac:dyDescent="0.35">
      <c r="A1964">
        <v>110</v>
      </c>
      <c r="B1964">
        <v>6.6</v>
      </c>
    </row>
    <row r="1965" spans="1:2" x14ac:dyDescent="0.35">
      <c r="A1965">
        <v>104</v>
      </c>
      <c r="B1965">
        <v>4.5999999999999996</v>
      </c>
    </row>
    <row r="1966" spans="1:2" x14ac:dyDescent="0.35">
      <c r="A1966">
        <v>98</v>
      </c>
      <c r="B1966">
        <v>7.1</v>
      </c>
    </row>
    <row r="1967" spans="1:2" x14ac:dyDescent="0.35">
      <c r="A1967">
        <v>120</v>
      </c>
      <c r="B1967">
        <v>6.1</v>
      </c>
    </row>
    <row r="1968" spans="1:2" x14ac:dyDescent="0.35">
      <c r="A1968">
        <v>112</v>
      </c>
      <c r="B1968">
        <v>6.7</v>
      </c>
    </row>
    <row r="1969" spans="1:2" x14ac:dyDescent="0.35">
      <c r="A1969">
        <v>127</v>
      </c>
      <c r="B1969">
        <v>7.1</v>
      </c>
    </row>
    <row r="1970" spans="1:2" x14ac:dyDescent="0.35">
      <c r="A1970">
        <v>102</v>
      </c>
      <c r="B1970">
        <v>5.8</v>
      </c>
    </row>
    <row r="1971" spans="1:2" x14ac:dyDescent="0.35">
      <c r="A1971">
        <v>91</v>
      </c>
      <c r="B1971">
        <v>6.7</v>
      </c>
    </row>
    <row r="1972" spans="1:2" x14ac:dyDescent="0.35">
      <c r="A1972">
        <v>114</v>
      </c>
      <c r="B1972">
        <v>5.8</v>
      </c>
    </row>
    <row r="1973" spans="1:2" x14ac:dyDescent="0.35">
      <c r="A1973">
        <v>115</v>
      </c>
      <c r="B1973">
        <v>6.8</v>
      </c>
    </row>
    <row r="1974" spans="1:2" x14ac:dyDescent="0.35">
      <c r="A1974">
        <v>115</v>
      </c>
      <c r="B1974">
        <v>8.5</v>
      </c>
    </row>
    <row r="1975" spans="1:2" x14ac:dyDescent="0.35">
      <c r="A1975">
        <v>120</v>
      </c>
      <c r="B1975">
        <v>6.6</v>
      </c>
    </row>
    <row r="1976" spans="1:2" x14ac:dyDescent="0.35">
      <c r="A1976">
        <v>135</v>
      </c>
      <c r="B1976">
        <v>7.7</v>
      </c>
    </row>
    <row r="1977" spans="1:2" x14ac:dyDescent="0.35">
      <c r="A1977">
        <v>90</v>
      </c>
      <c r="B1977">
        <v>4.7</v>
      </c>
    </row>
    <row r="1978" spans="1:2" x14ac:dyDescent="0.35">
      <c r="A1978">
        <v>100</v>
      </c>
      <c r="B1978">
        <v>6.4</v>
      </c>
    </row>
    <row r="1979" spans="1:2" x14ac:dyDescent="0.35">
      <c r="A1979">
        <v>105</v>
      </c>
      <c r="B1979">
        <v>5.5</v>
      </c>
    </row>
    <row r="1980" spans="1:2" x14ac:dyDescent="0.35">
      <c r="A1980">
        <v>138</v>
      </c>
      <c r="B1980">
        <v>8.6</v>
      </c>
    </row>
    <row r="1981" spans="1:2" x14ac:dyDescent="0.35">
      <c r="A1981">
        <v>94</v>
      </c>
      <c r="B1981">
        <v>7</v>
      </c>
    </row>
    <row r="1982" spans="1:2" x14ac:dyDescent="0.35">
      <c r="A1982">
        <v>101</v>
      </c>
      <c r="B1982">
        <v>7.1</v>
      </c>
    </row>
    <row r="1983" spans="1:2" x14ac:dyDescent="0.35">
      <c r="A1983">
        <v>131</v>
      </c>
      <c r="B1983">
        <v>5.7</v>
      </c>
    </row>
    <row r="1984" spans="1:2" x14ac:dyDescent="0.35">
      <c r="A1984">
        <v>91</v>
      </c>
      <c r="B1984">
        <v>3.7</v>
      </c>
    </row>
    <row r="1985" spans="1:2" x14ac:dyDescent="0.35">
      <c r="A1985">
        <v>112</v>
      </c>
      <c r="B1985">
        <v>7.5</v>
      </c>
    </row>
    <row r="1986" spans="1:2" x14ac:dyDescent="0.35">
      <c r="A1986">
        <v>95</v>
      </c>
      <c r="B1986">
        <v>4.5999999999999996</v>
      </c>
    </row>
    <row r="1987" spans="1:2" x14ac:dyDescent="0.35">
      <c r="A1987">
        <v>100</v>
      </c>
      <c r="B1987">
        <v>4.9000000000000004</v>
      </c>
    </row>
    <row r="1988" spans="1:2" x14ac:dyDescent="0.35">
      <c r="A1988">
        <v>108</v>
      </c>
      <c r="B1988">
        <v>7.1</v>
      </c>
    </row>
    <row r="1989" spans="1:2" x14ac:dyDescent="0.35">
      <c r="A1989">
        <v>101</v>
      </c>
      <c r="B1989">
        <v>5.8</v>
      </c>
    </row>
    <row r="1990" spans="1:2" x14ac:dyDescent="0.35">
      <c r="A1990">
        <v>109</v>
      </c>
      <c r="B1990">
        <v>5.4</v>
      </c>
    </row>
    <row r="1991" spans="1:2" x14ac:dyDescent="0.35">
      <c r="A1991">
        <v>115</v>
      </c>
      <c r="B1991">
        <v>7.3</v>
      </c>
    </row>
    <row r="1992" spans="1:2" x14ac:dyDescent="0.35">
      <c r="A1992">
        <v>117</v>
      </c>
      <c r="B1992">
        <v>7.1</v>
      </c>
    </row>
    <row r="1993" spans="1:2" x14ac:dyDescent="0.35">
      <c r="A1993">
        <v>107</v>
      </c>
      <c r="B1993">
        <v>5.8</v>
      </c>
    </row>
    <row r="1994" spans="1:2" x14ac:dyDescent="0.35">
      <c r="A1994">
        <v>134</v>
      </c>
      <c r="B1994">
        <v>8.1</v>
      </c>
    </row>
    <row r="1995" spans="1:2" x14ac:dyDescent="0.35">
      <c r="A1995">
        <v>118</v>
      </c>
      <c r="B1995">
        <v>5.7</v>
      </c>
    </row>
    <row r="1996" spans="1:2" x14ac:dyDescent="0.35">
      <c r="A1996">
        <v>121</v>
      </c>
      <c r="B1996">
        <v>4.4000000000000004</v>
      </c>
    </row>
    <row r="1997" spans="1:2" x14ac:dyDescent="0.35">
      <c r="A1997">
        <v>105</v>
      </c>
      <c r="B1997">
        <v>7.9</v>
      </c>
    </row>
    <row r="1998" spans="1:2" x14ac:dyDescent="0.35">
      <c r="A1998">
        <v>110</v>
      </c>
      <c r="B1998">
        <v>7.6</v>
      </c>
    </row>
    <row r="1999" spans="1:2" x14ac:dyDescent="0.35">
      <c r="A1999">
        <v>114</v>
      </c>
      <c r="B1999">
        <v>4.8</v>
      </c>
    </row>
    <row r="2000" spans="1:2" x14ac:dyDescent="0.35">
      <c r="A2000">
        <v>100</v>
      </c>
      <c r="B2000">
        <v>6.7</v>
      </c>
    </row>
    <row r="2001" spans="1:2" x14ac:dyDescent="0.35">
      <c r="A2001">
        <v>85</v>
      </c>
      <c r="B2001">
        <v>2.7</v>
      </c>
    </row>
    <row r="2002" spans="1:2" x14ac:dyDescent="0.35">
      <c r="A2002">
        <v>72</v>
      </c>
      <c r="B2002">
        <v>5.8</v>
      </c>
    </row>
    <row r="2003" spans="1:2" x14ac:dyDescent="0.35">
      <c r="A2003">
        <v>128</v>
      </c>
      <c r="B2003">
        <v>7.5</v>
      </c>
    </row>
    <row r="2004" spans="1:2" x14ac:dyDescent="0.35">
      <c r="A2004">
        <v>72</v>
      </c>
      <c r="B2004">
        <v>5.4</v>
      </c>
    </row>
    <row r="2005" spans="1:2" x14ac:dyDescent="0.35">
      <c r="A2005">
        <v>89</v>
      </c>
      <c r="B2005">
        <v>4.0999999999999996</v>
      </c>
    </row>
    <row r="2006" spans="1:2" x14ac:dyDescent="0.35">
      <c r="A2006">
        <v>96</v>
      </c>
      <c r="B2006">
        <v>5.9</v>
      </c>
    </row>
    <row r="2007" spans="1:2" x14ac:dyDescent="0.35">
      <c r="A2007">
        <v>77</v>
      </c>
      <c r="B2007">
        <v>6.3</v>
      </c>
    </row>
    <row r="2008" spans="1:2" x14ac:dyDescent="0.35">
      <c r="A2008">
        <v>111</v>
      </c>
      <c r="B2008">
        <v>6.8</v>
      </c>
    </row>
    <row r="2009" spans="1:2" x14ac:dyDescent="0.35">
      <c r="A2009">
        <v>93</v>
      </c>
      <c r="B2009">
        <v>2.2999999999999998</v>
      </c>
    </row>
    <row r="2010" spans="1:2" x14ac:dyDescent="0.35">
      <c r="A2010">
        <v>128</v>
      </c>
      <c r="B2010">
        <v>8.1</v>
      </c>
    </row>
    <row r="2011" spans="1:2" x14ac:dyDescent="0.35">
      <c r="A2011">
        <v>110</v>
      </c>
      <c r="B2011">
        <v>6.1</v>
      </c>
    </row>
    <row r="2012" spans="1:2" x14ac:dyDescent="0.35">
      <c r="A2012">
        <v>137</v>
      </c>
      <c r="B2012">
        <v>5</v>
      </c>
    </row>
    <row r="2013" spans="1:2" x14ac:dyDescent="0.35">
      <c r="A2013">
        <v>124</v>
      </c>
      <c r="B2013">
        <v>5.5</v>
      </c>
    </row>
    <row r="2014" spans="1:2" x14ac:dyDescent="0.35">
      <c r="A2014">
        <v>93</v>
      </c>
      <c r="B2014">
        <v>6.2</v>
      </c>
    </row>
    <row r="2015" spans="1:2" x14ac:dyDescent="0.35">
      <c r="A2015">
        <v>115</v>
      </c>
      <c r="B2015">
        <v>6.2</v>
      </c>
    </row>
    <row r="2016" spans="1:2" x14ac:dyDescent="0.35">
      <c r="A2016">
        <v>105</v>
      </c>
      <c r="B2016">
        <v>6.3</v>
      </c>
    </row>
    <row r="2017" spans="1:2" x14ac:dyDescent="0.35">
      <c r="A2017">
        <v>127</v>
      </c>
      <c r="B2017">
        <v>6.7</v>
      </c>
    </row>
    <row r="2018" spans="1:2" x14ac:dyDescent="0.35">
      <c r="A2018">
        <v>82</v>
      </c>
      <c r="B2018">
        <v>3.5</v>
      </c>
    </row>
    <row r="2019" spans="1:2" x14ac:dyDescent="0.35">
      <c r="A2019">
        <v>143</v>
      </c>
      <c r="B2019">
        <v>7.5</v>
      </c>
    </row>
    <row r="2020" spans="1:2" x14ac:dyDescent="0.35">
      <c r="A2020">
        <v>103</v>
      </c>
      <c r="B2020">
        <v>6.6</v>
      </c>
    </row>
    <row r="2021" spans="1:2" x14ac:dyDescent="0.35">
      <c r="A2021">
        <v>104</v>
      </c>
      <c r="B2021">
        <v>7.5</v>
      </c>
    </row>
    <row r="2022" spans="1:2" x14ac:dyDescent="0.35">
      <c r="A2022">
        <v>98</v>
      </c>
      <c r="B2022">
        <v>7.2</v>
      </c>
    </row>
    <row r="2023" spans="1:2" x14ac:dyDescent="0.35">
      <c r="A2023">
        <v>92</v>
      </c>
      <c r="B2023">
        <v>4.8</v>
      </c>
    </row>
    <row r="2024" spans="1:2" x14ac:dyDescent="0.35">
      <c r="A2024">
        <v>123</v>
      </c>
      <c r="B2024">
        <v>6.6</v>
      </c>
    </row>
    <row r="2025" spans="1:2" x14ac:dyDescent="0.35">
      <c r="A2025">
        <v>88</v>
      </c>
      <c r="B2025">
        <v>3.5</v>
      </c>
    </row>
    <row r="2026" spans="1:2" x14ac:dyDescent="0.35">
      <c r="A2026">
        <v>128</v>
      </c>
      <c r="B2026">
        <v>7.6</v>
      </c>
    </row>
    <row r="2027" spans="1:2" x14ac:dyDescent="0.35">
      <c r="A2027">
        <v>107</v>
      </c>
      <c r="B2027">
        <v>6.3</v>
      </c>
    </row>
    <row r="2028" spans="1:2" x14ac:dyDescent="0.35">
      <c r="A2028">
        <v>91</v>
      </c>
      <c r="B2028">
        <v>5.5</v>
      </c>
    </row>
    <row r="2029" spans="1:2" x14ac:dyDescent="0.35">
      <c r="A2029">
        <v>90</v>
      </c>
      <c r="B2029">
        <v>6.3</v>
      </c>
    </row>
    <row r="2030" spans="1:2" x14ac:dyDescent="0.35">
      <c r="A2030">
        <v>115</v>
      </c>
      <c r="B2030">
        <v>6.5</v>
      </c>
    </row>
    <row r="2031" spans="1:2" x14ac:dyDescent="0.35">
      <c r="A2031">
        <v>113</v>
      </c>
      <c r="B2031">
        <v>6.9</v>
      </c>
    </row>
    <row r="2032" spans="1:2" x14ac:dyDescent="0.35">
      <c r="A2032">
        <v>113</v>
      </c>
      <c r="B2032">
        <v>7.6</v>
      </c>
    </row>
    <row r="2033" spans="1:2" x14ac:dyDescent="0.35">
      <c r="A2033">
        <v>87</v>
      </c>
      <c r="B2033">
        <v>3.9</v>
      </c>
    </row>
    <row r="2034" spans="1:2" x14ac:dyDescent="0.35">
      <c r="A2034">
        <v>101</v>
      </c>
      <c r="B2034">
        <v>6.1</v>
      </c>
    </row>
    <row r="2035" spans="1:2" x14ac:dyDescent="0.35">
      <c r="A2035">
        <v>111</v>
      </c>
      <c r="B2035">
        <v>7.3</v>
      </c>
    </row>
    <row r="2036" spans="1:2" x14ac:dyDescent="0.35">
      <c r="A2036">
        <v>108</v>
      </c>
      <c r="B2036">
        <v>8.3000000000000007</v>
      </c>
    </row>
    <row r="2037" spans="1:2" x14ac:dyDescent="0.35">
      <c r="A2037">
        <v>105</v>
      </c>
      <c r="B2037">
        <v>5.8</v>
      </c>
    </row>
    <row r="2038" spans="1:2" x14ac:dyDescent="0.35">
      <c r="A2038">
        <v>109</v>
      </c>
      <c r="B2038">
        <v>6.8</v>
      </c>
    </row>
    <row r="2039" spans="1:2" x14ac:dyDescent="0.35">
      <c r="A2039">
        <v>109</v>
      </c>
      <c r="B2039">
        <v>7</v>
      </c>
    </row>
    <row r="2040" spans="1:2" x14ac:dyDescent="0.35">
      <c r="A2040">
        <v>99</v>
      </c>
      <c r="B2040">
        <v>5.9</v>
      </c>
    </row>
    <row r="2041" spans="1:2" x14ac:dyDescent="0.35">
      <c r="A2041">
        <v>98</v>
      </c>
      <c r="B2041">
        <v>6.5</v>
      </c>
    </row>
    <row r="2042" spans="1:2" x14ac:dyDescent="0.35">
      <c r="A2042">
        <v>104</v>
      </c>
      <c r="B2042">
        <v>6.4</v>
      </c>
    </row>
    <row r="2043" spans="1:2" x14ac:dyDescent="0.35">
      <c r="A2043">
        <v>109</v>
      </c>
      <c r="B2043">
        <v>5.8</v>
      </c>
    </row>
    <row r="2044" spans="1:2" x14ac:dyDescent="0.35">
      <c r="A2044">
        <v>75</v>
      </c>
      <c r="B2044">
        <v>5.0999999999999996</v>
      </c>
    </row>
    <row r="2045" spans="1:2" x14ac:dyDescent="0.35">
      <c r="A2045">
        <v>119</v>
      </c>
      <c r="B2045">
        <v>6.8</v>
      </c>
    </row>
    <row r="2046" spans="1:2" x14ac:dyDescent="0.35">
      <c r="A2046">
        <v>90</v>
      </c>
      <c r="B2046">
        <v>5.3</v>
      </c>
    </row>
    <row r="2047" spans="1:2" x14ac:dyDescent="0.35">
      <c r="A2047">
        <v>97</v>
      </c>
      <c r="B2047">
        <v>5.3</v>
      </c>
    </row>
    <row r="2048" spans="1:2" x14ac:dyDescent="0.35">
      <c r="A2048">
        <v>89</v>
      </c>
      <c r="B2048">
        <v>4.9000000000000004</v>
      </c>
    </row>
    <row r="2049" spans="1:2" x14ac:dyDescent="0.35">
      <c r="A2049">
        <v>106</v>
      </c>
      <c r="B2049">
        <v>6.8</v>
      </c>
    </row>
    <row r="2050" spans="1:2" x14ac:dyDescent="0.35">
      <c r="A2050">
        <v>96</v>
      </c>
      <c r="B2050">
        <v>7.1</v>
      </c>
    </row>
    <row r="2051" spans="1:2" x14ac:dyDescent="0.35">
      <c r="A2051">
        <v>104</v>
      </c>
      <c r="B2051">
        <v>6.1</v>
      </c>
    </row>
    <row r="2052" spans="1:2" x14ac:dyDescent="0.35">
      <c r="A2052">
        <v>108</v>
      </c>
      <c r="B2052">
        <v>8.5</v>
      </c>
    </row>
    <row r="2053" spans="1:2" x14ac:dyDescent="0.35">
      <c r="A2053">
        <v>112</v>
      </c>
      <c r="B2053">
        <v>5.9</v>
      </c>
    </row>
    <row r="2054" spans="1:2" x14ac:dyDescent="0.35">
      <c r="A2054">
        <v>104</v>
      </c>
      <c r="B2054">
        <v>6.3</v>
      </c>
    </row>
    <row r="2055" spans="1:2" x14ac:dyDescent="0.35">
      <c r="A2055">
        <v>113</v>
      </c>
      <c r="B2055">
        <v>5.9</v>
      </c>
    </row>
    <row r="2056" spans="1:2" x14ac:dyDescent="0.35">
      <c r="A2056">
        <v>98</v>
      </c>
      <c r="B2056">
        <v>5.4</v>
      </c>
    </row>
    <row r="2057" spans="1:2" x14ac:dyDescent="0.35">
      <c r="A2057">
        <v>114</v>
      </c>
      <c r="B2057">
        <v>6.9</v>
      </c>
    </row>
    <row r="2058" spans="1:2" x14ac:dyDescent="0.35">
      <c r="A2058">
        <v>124</v>
      </c>
      <c r="B2058">
        <v>7.5</v>
      </c>
    </row>
    <row r="2059" spans="1:2" x14ac:dyDescent="0.35">
      <c r="A2059">
        <v>148</v>
      </c>
      <c r="B2059">
        <v>8.1999999999999993</v>
      </c>
    </row>
    <row r="2060" spans="1:2" x14ac:dyDescent="0.35">
      <c r="A2060">
        <v>108</v>
      </c>
      <c r="B2060">
        <v>5.9</v>
      </c>
    </row>
    <row r="2061" spans="1:2" x14ac:dyDescent="0.35">
      <c r="A2061">
        <v>95</v>
      </c>
      <c r="B2061">
        <v>5</v>
      </c>
    </row>
    <row r="2062" spans="1:2" x14ac:dyDescent="0.35">
      <c r="A2062">
        <v>108</v>
      </c>
      <c r="B2062">
        <v>7.3</v>
      </c>
    </row>
    <row r="2063" spans="1:2" x14ac:dyDescent="0.35">
      <c r="A2063">
        <v>68</v>
      </c>
      <c r="B2063">
        <v>6.4</v>
      </c>
    </row>
    <row r="2064" spans="1:2" x14ac:dyDescent="0.35">
      <c r="A2064">
        <v>103</v>
      </c>
      <c r="B2064">
        <v>6.6</v>
      </c>
    </row>
    <row r="2065" spans="1:2" x14ac:dyDescent="0.35">
      <c r="A2065">
        <v>99</v>
      </c>
      <c r="B2065">
        <v>7.8</v>
      </c>
    </row>
    <row r="2066" spans="1:2" x14ac:dyDescent="0.35">
      <c r="A2066">
        <v>88</v>
      </c>
      <c r="B2066">
        <v>4</v>
      </c>
    </row>
    <row r="2067" spans="1:2" x14ac:dyDescent="0.35">
      <c r="A2067">
        <v>128</v>
      </c>
      <c r="B2067">
        <v>7.6</v>
      </c>
    </row>
    <row r="2068" spans="1:2" x14ac:dyDescent="0.35">
      <c r="A2068">
        <v>124</v>
      </c>
      <c r="B2068">
        <v>7.7</v>
      </c>
    </row>
    <row r="2069" spans="1:2" x14ac:dyDescent="0.35">
      <c r="A2069">
        <v>84</v>
      </c>
      <c r="B2069">
        <v>5.8</v>
      </c>
    </row>
    <row r="2070" spans="1:2" x14ac:dyDescent="0.35">
      <c r="A2070">
        <v>101</v>
      </c>
      <c r="B2070">
        <v>5.6</v>
      </c>
    </row>
    <row r="2071" spans="1:2" x14ac:dyDescent="0.35">
      <c r="A2071">
        <v>98</v>
      </c>
      <c r="B2071">
        <v>5.3</v>
      </c>
    </row>
    <row r="2072" spans="1:2" x14ac:dyDescent="0.35">
      <c r="A2072">
        <v>225</v>
      </c>
      <c r="B2072">
        <v>6.6</v>
      </c>
    </row>
    <row r="2073" spans="1:2" x14ac:dyDescent="0.35">
      <c r="A2073">
        <v>88</v>
      </c>
      <c r="B2073">
        <v>1.9</v>
      </c>
    </row>
    <row r="2074" spans="1:2" x14ac:dyDescent="0.35">
      <c r="A2074">
        <v>88</v>
      </c>
      <c r="B2074">
        <v>5.7</v>
      </c>
    </row>
    <row r="2075" spans="1:2" x14ac:dyDescent="0.35">
      <c r="A2075">
        <v>94</v>
      </c>
      <c r="B2075">
        <v>6.6</v>
      </c>
    </row>
    <row r="2076" spans="1:2" x14ac:dyDescent="0.35">
      <c r="A2076">
        <v>117</v>
      </c>
      <c r="B2076">
        <v>6</v>
      </c>
    </row>
    <row r="2077" spans="1:2" x14ac:dyDescent="0.35">
      <c r="A2077">
        <v>95</v>
      </c>
      <c r="B2077">
        <v>6.1</v>
      </c>
    </row>
    <row r="2078" spans="1:2" x14ac:dyDescent="0.35">
      <c r="A2078">
        <v>99</v>
      </c>
      <c r="B2078">
        <v>4.8</v>
      </c>
    </row>
    <row r="2079" spans="1:2" x14ac:dyDescent="0.35">
      <c r="A2079">
        <v>96</v>
      </c>
      <c r="B2079">
        <v>6.2</v>
      </c>
    </row>
    <row r="2080" spans="1:2" x14ac:dyDescent="0.35">
      <c r="A2080">
        <v>98</v>
      </c>
      <c r="B2080">
        <v>7.5</v>
      </c>
    </row>
    <row r="2081" spans="1:2" x14ac:dyDescent="0.35">
      <c r="A2081">
        <v>123</v>
      </c>
      <c r="B2081">
        <v>6.3</v>
      </c>
    </row>
    <row r="2082" spans="1:2" x14ac:dyDescent="0.35">
      <c r="A2082">
        <v>101</v>
      </c>
      <c r="B2082">
        <v>7.1</v>
      </c>
    </row>
    <row r="2083" spans="1:2" x14ac:dyDescent="0.35">
      <c r="A2083">
        <v>102</v>
      </c>
      <c r="B2083">
        <v>6.6</v>
      </c>
    </row>
    <row r="2084" spans="1:2" x14ac:dyDescent="0.35">
      <c r="A2084">
        <v>94</v>
      </c>
      <c r="B2084">
        <v>6.1</v>
      </c>
    </row>
    <row r="2085" spans="1:2" x14ac:dyDescent="0.35">
      <c r="A2085">
        <v>102</v>
      </c>
      <c r="B2085">
        <v>6.7</v>
      </c>
    </row>
    <row r="2086" spans="1:2" x14ac:dyDescent="0.35">
      <c r="A2086">
        <v>108</v>
      </c>
      <c r="B2086">
        <v>5.6</v>
      </c>
    </row>
    <row r="2087" spans="1:2" x14ac:dyDescent="0.35">
      <c r="A2087">
        <v>116</v>
      </c>
      <c r="B2087">
        <v>7.2</v>
      </c>
    </row>
    <row r="2088" spans="1:2" x14ac:dyDescent="0.35">
      <c r="A2088">
        <v>93</v>
      </c>
      <c r="B2088">
        <v>4.3</v>
      </c>
    </row>
    <row r="2089" spans="1:2" x14ac:dyDescent="0.35">
      <c r="A2089">
        <v>102</v>
      </c>
      <c r="B2089">
        <v>6.4</v>
      </c>
    </row>
    <row r="2090" spans="1:2" x14ac:dyDescent="0.35">
      <c r="A2090">
        <v>103</v>
      </c>
      <c r="B2090">
        <v>7.1</v>
      </c>
    </row>
    <row r="2091" spans="1:2" x14ac:dyDescent="0.35">
      <c r="A2091">
        <v>115</v>
      </c>
      <c r="B2091">
        <v>6.3</v>
      </c>
    </row>
    <row r="2092" spans="1:2" x14ac:dyDescent="0.35">
      <c r="A2092">
        <v>96</v>
      </c>
      <c r="B2092">
        <v>7.4</v>
      </c>
    </row>
    <row r="2093" spans="1:2" x14ac:dyDescent="0.35">
      <c r="A2093">
        <v>98</v>
      </c>
      <c r="B2093">
        <v>6.1</v>
      </c>
    </row>
    <row r="2094" spans="1:2" x14ac:dyDescent="0.35">
      <c r="A2094">
        <v>101</v>
      </c>
      <c r="B2094">
        <v>6.6</v>
      </c>
    </row>
    <row r="2095" spans="1:2" x14ac:dyDescent="0.35">
      <c r="A2095">
        <v>106</v>
      </c>
      <c r="B2095">
        <v>6</v>
      </c>
    </row>
    <row r="2096" spans="1:2" x14ac:dyDescent="0.35">
      <c r="A2096">
        <v>101</v>
      </c>
      <c r="B2096">
        <v>6.8</v>
      </c>
    </row>
    <row r="2097" spans="1:2" x14ac:dyDescent="0.35">
      <c r="A2097">
        <v>111</v>
      </c>
      <c r="B2097">
        <v>6.8</v>
      </c>
    </row>
    <row r="2098" spans="1:2" x14ac:dyDescent="0.35">
      <c r="A2098">
        <v>99</v>
      </c>
      <c r="B2098">
        <v>7.2</v>
      </c>
    </row>
    <row r="2099" spans="1:2" x14ac:dyDescent="0.35">
      <c r="A2099">
        <v>88</v>
      </c>
      <c r="B2099">
        <v>1.9</v>
      </c>
    </row>
    <row r="2100" spans="1:2" x14ac:dyDescent="0.35">
      <c r="A2100">
        <v>83</v>
      </c>
      <c r="B2100">
        <v>5.5</v>
      </c>
    </row>
    <row r="2101" spans="1:2" x14ac:dyDescent="0.35">
      <c r="A2101">
        <v>91</v>
      </c>
      <c r="B2101">
        <v>4.5</v>
      </c>
    </row>
    <row r="2102" spans="1:2" x14ac:dyDescent="0.35">
      <c r="A2102">
        <v>108</v>
      </c>
      <c r="B2102">
        <v>6.3</v>
      </c>
    </row>
    <row r="2103" spans="1:2" x14ac:dyDescent="0.35">
      <c r="A2103">
        <v>148</v>
      </c>
      <c r="B2103">
        <v>6.7</v>
      </c>
    </row>
    <row r="2104" spans="1:2" x14ac:dyDescent="0.35">
      <c r="A2104">
        <v>77</v>
      </c>
      <c r="B2104">
        <v>2.8</v>
      </c>
    </row>
    <row r="2105" spans="1:2" x14ac:dyDescent="0.35">
      <c r="A2105">
        <v>110</v>
      </c>
      <c r="B2105">
        <v>5</v>
      </c>
    </row>
    <row r="2106" spans="1:2" x14ac:dyDescent="0.35">
      <c r="A2106">
        <v>83</v>
      </c>
      <c r="B2106">
        <v>4.3</v>
      </c>
    </row>
    <row r="2107" spans="1:2" x14ac:dyDescent="0.35">
      <c r="A2107">
        <v>107</v>
      </c>
      <c r="B2107">
        <v>5.6</v>
      </c>
    </row>
    <row r="2108" spans="1:2" x14ac:dyDescent="0.35">
      <c r="A2108">
        <v>100</v>
      </c>
      <c r="B2108">
        <v>6.2</v>
      </c>
    </row>
    <row r="2109" spans="1:2" x14ac:dyDescent="0.35">
      <c r="A2109">
        <v>87</v>
      </c>
      <c r="B2109">
        <v>5.3</v>
      </c>
    </row>
    <row r="2110" spans="1:2" x14ac:dyDescent="0.35">
      <c r="A2110">
        <v>154</v>
      </c>
      <c r="B2110">
        <v>7.4</v>
      </c>
    </row>
    <row r="2111" spans="1:2" x14ac:dyDescent="0.35">
      <c r="A2111">
        <v>106</v>
      </c>
      <c r="B2111">
        <v>7.4</v>
      </c>
    </row>
    <row r="2112" spans="1:2" x14ac:dyDescent="0.35">
      <c r="A2112">
        <v>99</v>
      </c>
      <c r="B2112">
        <v>6.5</v>
      </c>
    </row>
    <row r="2113" spans="1:2" x14ac:dyDescent="0.35">
      <c r="A2113">
        <v>100</v>
      </c>
      <c r="B2113">
        <v>7.1</v>
      </c>
    </row>
    <row r="2114" spans="1:2" x14ac:dyDescent="0.35">
      <c r="A2114">
        <v>116</v>
      </c>
      <c r="B2114">
        <v>7.2</v>
      </c>
    </row>
    <row r="2115" spans="1:2" x14ac:dyDescent="0.35">
      <c r="A2115">
        <v>94</v>
      </c>
      <c r="B2115">
        <v>2.2999999999999998</v>
      </c>
    </row>
    <row r="2116" spans="1:2" x14ac:dyDescent="0.35">
      <c r="A2116">
        <v>111</v>
      </c>
      <c r="B2116">
        <v>6.4</v>
      </c>
    </row>
    <row r="2117" spans="1:2" x14ac:dyDescent="0.35">
      <c r="A2117">
        <v>100</v>
      </c>
      <c r="B2117">
        <v>6.1</v>
      </c>
    </row>
    <row r="2118" spans="1:2" x14ac:dyDescent="0.35">
      <c r="A2118">
        <v>125</v>
      </c>
      <c r="B2118">
        <v>7</v>
      </c>
    </row>
    <row r="2119" spans="1:2" x14ac:dyDescent="0.35">
      <c r="A2119">
        <v>119</v>
      </c>
      <c r="B2119">
        <v>7</v>
      </c>
    </row>
    <row r="2120" spans="1:2" x14ac:dyDescent="0.35">
      <c r="A2120">
        <v>135</v>
      </c>
      <c r="B2120">
        <v>7</v>
      </c>
    </row>
    <row r="2121" spans="1:2" x14ac:dyDescent="0.35">
      <c r="A2121">
        <v>93</v>
      </c>
      <c r="B2121">
        <v>4.9000000000000004</v>
      </c>
    </row>
    <row r="2122" spans="1:2" x14ac:dyDescent="0.35">
      <c r="A2122">
        <v>114</v>
      </c>
      <c r="B2122">
        <v>6.9</v>
      </c>
    </row>
    <row r="2123" spans="1:2" x14ac:dyDescent="0.35">
      <c r="A2123">
        <v>124</v>
      </c>
      <c r="B2123">
        <v>7.5</v>
      </c>
    </row>
    <row r="2124" spans="1:2" x14ac:dyDescent="0.35">
      <c r="A2124">
        <v>134</v>
      </c>
      <c r="B2124">
        <v>8.4</v>
      </c>
    </row>
    <row r="2125" spans="1:2" x14ac:dyDescent="0.35">
      <c r="A2125">
        <v>114</v>
      </c>
      <c r="B2125">
        <v>6.9</v>
      </c>
    </row>
    <row r="2126" spans="1:2" x14ac:dyDescent="0.35">
      <c r="A2126">
        <v>124</v>
      </c>
      <c r="B2126">
        <v>4.5</v>
      </c>
    </row>
    <row r="2127" spans="1:2" x14ac:dyDescent="0.35">
      <c r="A2127">
        <v>104</v>
      </c>
      <c r="B2127">
        <v>7.4</v>
      </c>
    </row>
    <row r="2128" spans="1:2" x14ac:dyDescent="0.35">
      <c r="A2128">
        <v>118</v>
      </c>
      <c r="B2128">
        <v>7</v>
      </c>
    </row>
    <row r="2129" spans="1:2" x14ac:dyDescent="0.35">
      <c r="A2129">
        <v>80</v>
      </c>
      <c r="B2129">
        <v>2.8</v>
      </c>
    </row>
    <row r="2130" spans="1:2" x14ac:dyDescent="0.35">
      <c r="A2130">
        <v>107</v>
      </c>
      <c r="B2130">
        <v>7.5</v>
      </c>
    </row>
    <row r="2131" spans="1:2" x14ac:dyDescent="0.35">
      <c r="A2131">
        <v>125</v>
      </c>
      <c r="B2131">
        <v>7.1</v>
      </c>
    </row>
    <row r="2132" spans="1:2" x14ac:dyDescent="0.35">
      <c r="A2132">
        <v>115</v>
      </c>
      <c r="B2132">
        <v>6.4</v>
      </c>
    </row>
    <row r="2133" spans="1:2" x14ac:dyDescent="0.35">
      <c r="A2133">
        <v>88</v>
      </c>
      <c r="B2133">
        <v>6.7</v>
      </c>
    </row>
    <row r="2134" spans="1:2" x14ac:dyDescent="0.35">
      <c r="A2134">
        <v>122</v>
      </c>
      <c r="B2134">
        <v>5.3</v>
      </c>
    </row>
    <row r="2135" spans="1:2" x14ac:dyDescent="0.35">
      <c r="A2135">
        <v>103</v>
      </c>
      <c r="B2135">
        <v>6.9</v>
      </c>
    </row>
    <row r="2136" spans="1:2" x14ac:dyDescent="0.35">
      <c r="A2136">
        <v>101</v>
      </c>
      <c r="B2136">
        <v>6.2</v>
      </c>
    </row>
    <row r="2137" spans="1:2" x14ac:dyDescent="0.35">
      <c r="A2137">
        <v>107</v>
      </c>
      <c r="B2137">
        <v>6.4</v>
      </c>
    </row>
    <row r="2138" spans="1:2" x14ac:dyDescent="0.35">
      <c r="A2138">
        <v>118</v>
      </c>
      <c r="B2138">
        <v>6</v>
      </c>
    </row>
    <row r="2139" spans="1:2" x14ac:dyDescent="0.35">
      <c r="A2139">
        <v>107</v>
      </c>
      <c r="B2139">
        <v>5.0999999999999996</v>
      </c>
    </row>
    <row r="2140" spans="1:2" x14ac:dyDescent="0.35">
      <c r="A2140">
        <v>100</v>
      </c>
      <c r="B2140">
        <v>5.5</v>
      </c>
    </row>
    <row r="2141" spans="1:2" x14ac:dyDescent="0.35">
      <c r="A2141">
        <v>110</v>
      </c>
      <c r="B2141">
        <v>5.4</v>
      </c>
    </row>
    <row r="2142" spans="1:2" x14ac:dyDescent="0.35">
      <c r="A2142">
        <v>125</v>
      </c>
      <c r="B2142">
        <v>7.5</v>
      </c>
    </row>
    <row r="2143" spans="1:2" x14ac:dyDescent="0.35">
      <c r="A2143">
        <v>184</v>
      </c>
      <c r="B2143">
        <v>7.4</v>
      </c>
    </row>
    <row r="2144" spans="1:2" x14ac:dyDescent="0.35">
      <c r="A2144">
        <v>236</v>
      </c>
      <c r="B2144">
        <v>8</v>
      </c>
    </row>
    <row r="2145" spans="1:2" x14ac:dyDescent="0.35">
      <c r="A2145">
        <v>97</v>
      </c>
      <c r="B2145">
        <v>5.7</v>
      </c>
    </row>
    <row r="2146" spans="1:2" x14ac:dyDescent="0.35">
      <c r="A2146">
        <v>113</v>
      </c>
      <c r="B2146">
        <v>6.8</v>
      </c>
    </row>
    <row r="2147" spans="1:2" x14ac:dyDescent="0.35">
      <c r="A2147">
        <v>95</v>
      </c>
      <c r="B2147">
        <v>5.9</v>
      </c>
    </row>
    <row r="2148" spans="1:2" x14ac:dyDescent="0.35">
      <c r="A2148">
        <v>103</v>
      </c>
      <c r="B2148">
        <v>7.2</v>
      </c>
    </row>
    <row r="2149" spans="1:2" x14ac:dyDescent="0.35">
      <c r="A2149">
        <v>91</v>
      </c>
      <c r="B2149">
        <v>5.5</v>
      </c>
    </row>
    <row r="2150" spans="1:2" x14ac:dyDescent="0.35">
      <c r="A2150">
        <v>116</v>
      </c>
      <c r="B2150">
        <v>8.5</v>
      </c>
    </row>
    <row r="2151" spans="1:2" x14ac:dyDescent="0.35">
      <c r="A2151">
        <v>93</v>
      </c>
      <c r="B2151">
        <v>5.6</v>
      </c>
    </row>
    <row r="2152" spans="1:2" x14ac:dyDescent="0.35">
      <c r="A2152">
        <v>113</v>
      </c>
      <c r="B2152">
        <v>4.0999999999999996</v>
      </c>
    </row>
    <row r="2153" spans="1:2" x14ac:dyDescent="0.35">
      <c r="A2153">
        <v>101</v>
      </c>
      <c r="B2153">
        <v>6.1</v>
      </c>
    </row>
    <row r="2154" spans="1:2" x14ac:dyDescent="0.35">
      <c r="A2154">
        <v>95</v>
      </c>
      <c r="B2154">
        <v>5.4</v>
      </c>
    </row>
    <row r="2155" spans="1:2" x14ac:dyDescent="0.35">
      <c r="A2155">
        <v>109</v>
      </c>
      <c r="B2155">
        <v>7.1</v>
      </c>
    </row>
    <row r="2156" spans="1:2" x14ac:dyDescent="0.35">
      <c r="A2156">
        <v>85</v>
      </c>
      <c r="B2156">
        <v>3.6</v>
      </c>
    </row>
    <row r="2157" spans="1:2" x14ac:dyDescent="0.35">
      <c r="A2157">
        <v>101</v>
      </c>
      <c r="B2157">
        <v>6.5</v>
      </c>
    </row>
    <row r="2158" spans="1:2" x14ac:dyDescent="0.35">
      <c r="A2158">
        <v>125</v>
      </c>
      <c r="B2158">
        <v>8.6</v>
      </c>
    </row>
    <row r="2159" spans="1:2" x14ac:dyDescent="0.35">
      <c r="A2159">
        <v>132</v>
      </c>
      <c r="B2159">
        <v>7</v>
      </c>
    </row>
    <row r="2160" spans="1:2" x14ac:dyDescent="0.35">
      <c r="A2160">
        <v>131</v>
      </c>
      <c r="B2160">
        <v>7.6</v>
      </c>
    </row>
    <row r="2161" spans="1:2" x14ac:dyDescent="0.35">
      <c r="A2161">
        <v>129</v>
      </c>
      <c r="B2161">
        <v>6.5</v>
      </c>
    </row>
    <row r="2162" spans="1:2" x14ac:dyDescent="0.35">
      <c r="A2162">
        <v>100</v>
      </c>
      <c r="B2162">
        <v>6.4</v>
      </c>
    </row>
    <row r="2163" spans="1:2" x14ac:dyDescent="0.35">
      <c r="A2163">
        <v>97</v>
      </c>
      <c r="B2163">
        <v>6.3</v>
      </c>
    </row>
    <row r="2164" spans="1:2" x14ac:dyDescent="0.35">
      <c r="A2164">
        <v>92</v>
      </c>
      <c r="B2164">
        <v>5.7</v>
      </c>
    </row>
    <row r="2165" spans="1:2" x14ac:dyDescent="0.35">
      <c r="A2165">
        <v>116</v>
      </c>
      <c r="B2165">
        <v>6.3</v>
      </c>
    </row>
    <row r="2166" spans="1:2" x14ac:dyDescent="0.35">
      <c r="A2166">
        <v>90</v>
      </c>
      <c r="B2166">
        <v>6</v>
      </c>
    </row>
    <row r="2167" spans="1:2" x14ac:dyDescent="0.35">
      <c r="A2167">
        <v>81</v>
      </c>
      <c r="B2167">
        <v>7.7</v>
      </c>
    </row>
    <row r="2168" spans="1:2" x14ac:dyDescent="0.35">
      <c r="A2168">
        <v>97</v>
      </c>
      <c r="B2168">
        <v>6.2</v>
      </c>
    </row>
    <row r="2169" spans="1:2" x14ac:dyDescent="0.35">
      <c r="A2169">
        <v>118</v>
      </c>
      <c r="B2169">
        <v>7.7</v>
      </c>
    </row>
    <row r="2170" spans="1:2" x14ac:dyDescent="0.35">
      <c r="A2170">
        <v>100</v>
      </c>
      <c r="B2170">
        <v>6.4</v>
      </c>
    </row>
    <row r="2171" spans="1:2" x14ac:dyDescent="0.35">
      <c r="A2171">
        <v>97</v>
      </c>
      <c r="B2171">
        <v>6.4</v>
      </c>
    </row>
    <row r="2172" spans="1:2" x14ac:dyDescent="0.35">
      <c r="A2172">
        <v>114</v>
      </c>
      <c r="B2172">
        <v>6.9</v>
      </c>
    </row>
    <row r="2173" spans="1:2" x14ac:dyDescent="0.35">
      <c r="A2173">
        <v>130</v>
      </c>
      <c r="B2173">
        <v>7.3</v>
      </c>
    </row>
    <row r="2174" spans="1:2" x14ac:dyDescent="0.35">
      <c r="A2174">
        <v>82</v>
      </c>
      <c r="B2174">
        <v>7.3</v>
      </c>
    </row>
    <row r="2175" spans="1:2" x14ac:dyDescent="0.35">
      <c r="A2175">
        <v>96</v>
      </c>
      <c r="B2175">
        <v>6.2</v>
      </c>
    </row>
    <row r="2176" spans="1:2" x14ac:dyDescent="0.35">
      <c r="A2176">
        <v>105</v>
      </c>
      <c r="B2176">
        <v>6.6</v>
      </c>
    </row>
    <row r="2177" spans="1:2" x14ac:dyDescent="0.35">
      <c r="A2177">
        <v>122</v>
      </c>
      <c r="B2177">
        <v>6.7</v>
      </c>
    </row>
    <row r="2178" spans="1:2" x14ac:dyDescent="0.35">
      <c r="A2178">
        <v>88</v>
      </c>
      <c r="B2178">
        <v>5.7</v>
      </c>
    </row>
    <row r="2179" spans="1:2" x14ac:dyDescent="0.35">
      <c r="A2179">
        <v>110</v>
      </c>
      <c r="B2179">
        <v>3.1</v>
      </c>
    </row>
    <row r="2180" spans="1:2" x14ac:dyDescent="0.35">
      <c r="A2180">
        <v>103</v>
      </c>
      <c r="B2180">
        <v>6.3</v>
      </c>
    </row>
    <row r="2181" spans="1:2" x14ac:dyDescent="0.35">
      <c r="A2181">
        <v>106</v>
      </c>
      <c r="B2181">
        <v>5.7</v>
      </c>
    </row>
    <row r="2182" spans="1:2" x14ac:dyDescent="0.35">
      <c r="A2182">
        <v>98</v>
      </c>
      <c r="B2182">
        <v>7.1</v>
      </c>
    </row>
    <row r="2183" spans="1:2" x14ac:dyDescent="0.35">
      <c r="A2183">
        <v>68</v>
      </c>
      <c r="B2183">
        <v>7</v>
      </c>
    </row>
    <row r="2184" spans="1:2" x14ac:dyDescent="0.35">
      <c r="A2184">
        <v>94</v>
      </c>
      <c r="B2184">
        <v>6.1</v>
      </c>
    </row>
    <row r="2185" spans="1:2" x14ac:dyDescent="0.35">
      <c r="A2185">
        <v>99</v>
      </c>
      <c r="B2185">
        <v>6.6</v>
      </c>
    </row>
    <row r="2186" spans="1:2" x14ac:dyDescent="0.35">
      <c r="A2186">
        <v>107</v>
      </c>
      <c r="B2186">
        <v>7.8</v>
      </c>
    </row>
    <row r="2187" spans="1:2" x14ac:dyDescent="0.35">
      <c r="A2187">
        <v>180</v>
      </c>
      <c r="B2187">
        <v>8.3000000000000007</v>
      </c>
    </row>
    <row r="2188" spans="1:2" x14ac:dyDescent="0.35">
      <c r="A2188">
        <v>89</v>
      </c>
      <c r="B2188">
        <v>3.9</v>
      </c>
    </row>
    <row r="2189" spans="1:2" x14ac:dyDescent="0.35">
      <c r="A2189">
        <v>97</v>
      </c>
      <c r="B2189">
        <v>7</v>
      </c>
    </row>
    <row r="2190" spans="1:2" x14ac:dyDescent="0.35">
      <c r="A2190">
        <v>113</v>
      </c>
      <c r="B2190">
        <v>6.7</v>
      </c>
    </row>
    <row r="2191" spans="1:2" x14ac:dyDescent="0.35">
      <c r="A2191">
        <v>131</v>
      </c>
      <c r="B2191">
        <v>7.3</v>
      </c>
    </row>
    <row r="2192" spans="1:2" x14ac:dyDescent="0.35">
      <c r="A2192">
        <v>103</v>
      </c>
      <c r="B2192">
        <v>6.3</v>
      </c>
    </row>
    <row r="2193" spans="1:2" x14ac:dyDescent="0.35">
      <c r="A2193">
        <v>119</v>
      </c>
      <c r="B2193">
        <v>7.8</v>
      </c>
    </row>
    <row r="2194" spans="1:2" x14ac:dyDescent="0.35">
      <c r="A2194">
        <v>98</v>
      </c>
      <c r="B2194">
        <v>7.3</v>
      </c>
    </row>
    <row r="2195" spans="1:2" x14ac:dyDescent="0.35">
      <c r="A2195">
        <v>111</v>
      </c>
      <c r="B2195">
        <v>7.6</v>
      </c>
    </row>
    <row r="2196" spans="1:2" x14ac:dyDescent="0.35">
      <c r="A2196">
        <v>94</v>
      </c>
      <c r="B2196">
        <v>5.3</v>
      </c>
    </row>
    <row r="2197" spans="1:2" x14ac:dyDescent="0.35">
      <c r="A2197">
        <v>81</v>
      </c>
      <c r="B2197">
        <v>5.3</v>
      </c>
    </row>
    <row r="2198" spans="1:2" x14ac:dyDescent="0.35">
      <c r="A2198">
        <v>89</v>
      </c>
      <c r="B2198">
        <v>6.8</v>
      </c>
    </row>
    <row r="2199" spans="1:2" x14ac:dyDescent="0.35">
      <c r="A2199">
        <v>106</v>
      </c>
      <c r="B2199">
        <v>7.1</v>
      </c>
    </row>
    <row r="2200" spans="1:2" x14ac:dyDescent="0.35">
      <c r="A2200">
        <v>86</v>
      </c>
      <c r="B2200">
        <v>5.8</v>
      </c>
    </row>
    <row r="2201" spans="1:2" x14ac:dyDescent="0.35">
      <c r="A2201">
        <v>103</v>
      </c>
      <c r="B2201">
        <v>5.8</v>
      </c>
    </row>
    <row r="2202" spans="1:2" x14ac:dyDescent="0.35">
      <c r="A2202">
        <v>121</v>
      </c>
      <c r="B2202">
        <v>8.3000000000000007</v>
      </c>
    </row>
    <row r="2203" spans="1:2" x14ac:dyDescent="0.35">
      <c r="A2203">
        <v>109</v>
      </c>
      <c r="B2203">
        <v>5.6</v>
      </c>
    </row>
    <row r="2204" spans="1:2" x14ac:dyDescent="0.35">
      <c r="A2204">
        <v>109</v>
      </c>
      <c r="B2204">
        <v>6.8</v>
      </c>
    </row>
    <row r="2205" spans="1:2" x14ac:dyDescent="0.35">
      <c r="A2205">
        <v>123</v>
      </c>
      <c r="B2205">
        <v>5</v>
      </c>
    </row>
    <row r="2206" spans="1:2" x14ac:dyDescent="0.35">
      <c r="A2206">
        <v>94</v>
      </c>
      <c r="B2206">
        <v>7.6</v>
      </c>
    </row>
    <row r="2207" spans="1:2" x14ac:dyDescent="0.35">
      <c r="A2207">
        <v>94</v>
      </c>
      <c r="B2207">
        <v>6.7</v>
      </c>
    </row>
    <row r="2208" spans="1:2" x14ac:dyDescent="0.35">
      <c r="A2208">
        <v>115</v>
      </c>
      <c r="B2208">
        <v>6.7</v>
      </c>
    </row>
    <row r="2209" spans="1:2" x14ac:dyDescent="0.35">
      <c r="A2209">
        <v>107</v>
      </c>
      <c r="B2209">
        <v>5.7</v>
      </c>
    </row>
    <row r="2210" spans="1:2" x14ac:dyDescent="0.35">
      <c r="A2210">
        <v>91</v>
      </c>
      <c r="B2210">
        <v>5.2</v>
      </c>
    </row>
    <row r="2211" spans="1:2" x14ac:dyDescent="0.35">
      <c r="A2211">
        <v>125</v>
      </c>
      <c r="B2211">
        <v>7.5</v>
      </c>
    </row>
    <row r="2212" spans="1:2" x14ac:dyDescent="0.35">
      <c r="A2212">
        <v>122</v>
      </c>
      <c r="B2212">
        <v>7.2</v>
      </c>
    </row>
    <row r="2213" spans="1:2" x14ac:dyDescent="0.35">
      <c r="A2213">
        <v>102</v>
      </c>
      <c r="B2213">
        <v>5.3</v>
      </c>
    </row>
    <row r="2214" spans="1:2" x14ac:dyDescent="0.35">
      <c r="A2214">
        <v>90</v>
      </c>
      <c r="B2214">
        <v>6.5</v>
      </c>
    </row>
    <row r="2215" spans="1:2" x14ac:dyDescent="0.35">
      <c r="A2215">
        <v>98</v>
      </c>
      <c r="B2215">
        <v>5</v>
      </c>
    </row>
    <row r="2216" spans="1:2" x14ac:dyDescent="0.35">
      <c r="A2216">
        <v>109</v>
      </c>
      <c r="B2216">
        <v>6.1</v>
      </c>
    </row>
    <row r="2217" spans="1:2" x14ac:dyDescent="0.35">
      <c r="A2217">
        <v>90</v>
      </c>
      <c r="B2217">
        <v>4.4000000000000004</v>
      </c>
    </row>
    <row r="2218" spans="1:2" x14ac:dyDescent="0.35">
      <c r="A2218">
        <v>112</v>
      </c>
      <c r="B2218">
        <v>7.5</v>
      </c>
    </row>
    <row r="2219" spans="1:2" x14ac:dyDescent="0.35">
      <c r="A2219">
        <v>94</v>
      </c>
      <c r="B2219">
        <v>5.7</v>
      </c>
    </row>
    <row r="2220" spans="1:2" x14ac:dyDescent="0.35">
      <c r="A2220">
        <v>105</v>
      </c>
      <c r="B2220">
        <v>5.5</v>
      </c>
    </row>
    <row r="2221" spans="1:2" x14ac:dyDescent="0.35">
      <c r="A2221">
        <v>104</v>
      </c>
      <c r="B2221">
        <v>7.1</v>
      </c>
    </row>
    <row r="2222" spans="1:2" x14ac:dyDescent="0.35">
      <c r="A2222">
        <v>112</v>
      </c>
      <c r="B2222">
        <v>5.9</v>
      </c>
    </row>
    <row r="2223" spans="1:2" x14ac:dyDescent="0.35">
      <c r="A2223">
        <v>108</v>
      </c>
      <c r="B2223">
        <v>6.7</v>
      </c>
    </row>
    <row r="2224" spans="1:2" x14ac:dyDescent="0.35">
      <c r="A2224">
        <v>112</v>
      </c>
      <c r="B2224">
        <v>7</v>
      </c>
    </row>
    <row r="2225" spans="1:2" x14ac:dyDescent="0.35">
      <c r="A2225">
        <v>127</v>
      </c>
      <c r="B2225">
        <v>7.9</v>
      </c>
    </row>
    <row r="2226" spans="1:2" x14ac:dyDescent="0.35">
      <c r="A2226">
        <v>111</v>
      </c>
      <c r="B2226">
        <v>6.9</v>
      </c>
    </row>
    <row r="2227" spans="1:2" x14ac:dyDescent="0.35">
      <c r="A2227">
        <v>126</v>
      </c>
      <c r="B2227">
        <v>7.3</v>
      </c>
    </row>
    <row r="2228" spans="1:2" x14ac:dyDescent="0.35">
      <c r="A2228">
        <v>114</v>
      </c>
      <c r="B2228">
        <v>7.3</v>
      </c>
    </row>
    <row r="2229" spans="1:2" x14ac:dyDescent="0.35">
      <c r="A2229">
        <v>99</v>
      </c>
      <c r="B2229">
        <v>3.5</v>
      </c>
    </row>
    <row r="2230" spans="1:2" x14ac:dyDescent="0.35">
      <c r="A2230">
        <v>150</v>
      </c>
      <c r="B2230">
        <v>7.8</v>
      </c>
    </row>
    <row r="2231" spans="1:2" x14ac:dyDescent="0.35">
      <c r="A2231">
        <v>112</v>
      </c>
      <c r="B2231">
        <v>6.7</v>
      </c>
    </row>
    <row r="2232" spans="1:2" x14ac:dyDescent="0.35">
      <c r="A2232">
        <v>108</v>
      </c>
      <c r="B2232">
        <v>6.4</v>
      </c>
    </row>
    <row r="2233" spans="1:2" x14ac:dyDescent="0.35">
      <c r="A2233">
        <v>116</v>
      </c>
      <c r="B2233">
        <v>7.1</v>
      </c>
    </row>
    <row r="2234" spans="1:2" x14ac:dyDescent="0.35">
      <c r="A2234">
        <v>144</v>
      </c>
      <c r="B2234">
        <v>7.8</v>
      </c>
    </row>
    <row r="2235" spans="1:2" x14ac:dyDescent="0.35">
      <c r="A2235">
        <v>93</v>
      </c>
      <c r="B2235">
        <v>5.9</v>
      </c>
    </row>
    <row r="2236" spans="1:2" x14ac:dyDescent="0.35">
      <c r="A2236">
        <v>103</v>
      </c>
      <c r="B2236">
        <v>7.2</v>
      </c>
    </row>
    <row r="2237" spans="1:2" x14ac:dyDescent="0.35">
      <c r="A2237">
        <v>121</v>
      </c>
      <c r="B2237">
        <v>6.2</v>
      </c>
    </row>
    <row r="2238" spans="1:2" x14ac:dyDescent="0.35">
      <c r="A2238">
        <v>105</v>
      </c>
      <c r="B2238">
        <v>6.7</v>
      </c>
    </row>
    <row r="2239" spans="1:2" x14ac:dyDescent="0.35">
      <c r="A2239">
        <v>119</v>
      </c>
      <c r="B2239">
        <v>7.6</v>
      </c>
    </row>
    <row r="2240" spans="1:2" x14ac:dyDescent="0.35">
      <c r="A2240">
        <v>98</v>
      </c>
      <c r="B2240">
        <v>6.2</v>
      </c>
    </row>
    <row r="2241" spans="1:2" x14ac:dyDescent="0.35">
      <c r="A2241">
        <v>80</v>
      </c>
      <c r="B2241">
        <v>6.5</v>
      </c>
    </row>
    <row r="2242" spans="1:2" x14ac:dyDescent="0.35">
      <c r="A2242">
        <v>121</v>
      </c>
      <c r="B2242">
        <v>8.1</v>
      </c>
    </row>
    <row r="2243" spans="1:2" x14ac:dyDescent="0.35">
      <c r="A2243">
        <v>94</v>
      </c>
      <c r="B2243">
        <v>6.3</v>
      </c>
    </row>
    <row r="2244" spans="1:2" x14ac:dyDescent="0.35">
      <c r="A2244">
        <v>93</v>
      </c>
      <c r="B2244">
        <v>4.4000000000000004</v>
      </c>
    </row>
    <row r="2245" spans="1:2" x14ac:dyDescent="0.35">
      <c r="A2245">
        <v>116</v>
      </c>
      <c r="B2245">
        <v>6</v>
      </c>
    </row>
    <row r="2246" spans="1:2" x14ac:dyDescent="0.35">
      <c r="A2246">
        <v>101</v>
      </c>
      <c r="B2246">
        <v>7.6</v>
      </c>
    </row>
    <row r="2247" spans="1:2" x14ac:dyDescent="0.35">
      <c r="A2247">
        <v>154</v>
      </c>
      <c r="B2247">
        <v>8.4</v>
      </c>
    </row>
    <row r="2248" spans="1:2" x14ac:dyDescent="0.35">
      <c r="A2248">
        <v>170</v>
      </c>
      <c r="B2248">
        <v>7.9</v>
      </c>
    </row>
    <row r="2249" spans="1:2" x14ac:dyDescent="0.35">
      <c r="A2249">
        <v>99</v>
      </c>
      <c r="B2249">
        <v>5.6</v>
      </c>
    </row>
    <row r="2250" spans="1:2" x14ac:dyDescent="0.35">
      <c r="A2250">
        <v>104</v>
      </c>
      <c r="B2250">
        <v>6.5</v>
      </c>
    </row>
    <row r="2251" spans="1:2" x14ac:dyDescent="0.35">
      <c r="A2251">
        <v>126</v>
      </c>
      <c r="B2251">
        <v>7.5</v>
      </c>
    </row>
    <row r="2252" spans="1:2" x14ac:dyDescent="0.35">
      <c r="A2252">
        <v>110</v>
      </c>
      <c r="B2252">
        <v>6.3</v>
      </c>
    </row>
    <row r="2253" spans="1:2" x14ac:dyDescent="0.35">
      <c r="A2253">
        <v>101</v>
      </c>
      <c r="B2253">
        <v>7.9</v>
      </c>
    </row>
    <row r="2254" spans="1:2" x14ac:dyDescent="0.35">
      <c r="A2254">
        <v>87</v>
      </c>
      <c r="B2254">
        <v>5.0999999999999996</v>
      </c>
    </row>
    <row r="2255" spans="1:2" x14ac:dyDescent="0.35">
      <c r="A2255">
        <v>123</v>
      </c>
      <c r="B2255">
        <v>6.7</v>
      </c>
    </row>
    <row r="2256" spans="1:2" x14ac:dyDescent="0.35">
      <c r="A2256">
        <v>109</v>
      </c>
      <c r="B2256">
        <v>6.7</v>
      </c>
    </row>
    <row r="2257" spans="1:2" x14ac:dyDescent="0.35">
      <c r="A2257">
        <v>90</v>
      </c>
      <c r="B2257">
        <v>5.6</v>
      </c>
    </row>
    <row r="2258" spans="1:2" x14ac:dyDescent="0.35">
      <c r="A2258">
        <v>96</v>
      </c>
      <c r="B2258">
        <v>5.6</v>
      </c>
    </row>
    <row r="2259" spans="1:2" x14ac:dyDescent="0.35">
      <c r="A2259">
        <v>82</v>
      </c>
      <c r="B2259">
        <v>6.2</v>
      </c>
    </row>
    <row r="2260" spans="1:2" x14ac:dyDescent="0.35">
      <c r="A2260">
        <v>86</v>
      </c>
      <c r="B2260">
        <v>5.6</v>
      </c>
    </row>
    <row r="2261" spans="1:2" x14ac:dyDescent="0.35">
      <c r="A2261">
        <v>108</v>
      </c>
      <c r="B2261">
        <v>6.4</v>
      </c>
    </row>
    <row r="2262" spans="1:2" x14ac:dyDescent="0.35">
      <c r="A2262">
        <v>98</v>
      </c>
      <c r="B2262">
        <v>5.6</v>
      </c>
    </row>
    <row r="2263" spans="1:2" x14ac:dyDescent="0.35">
      <c r="A2263">
        <v>129</v>
      </c>
      <c r="B2263">
        <v>7.4</v>
      </c>
    </row>
    <row r="2264" spans="1:2" x14ac:dyDescent="0.35">
      <c r="A2264">
        <v>112</v>
      </c>
      <c r="B2264">
        <v>7.2</v>
      </c>
    </row>
    <row r="2265" spans="1:2" x14ac:dyDescent="0.35">
      <c r="A2265">
        <v>108</v>
      </c>
      <c r="B2265">
        <v>4.9000000000000004</v>
      </c>
    </row>
    <row r="2266" spans="1:2" x14ac:dyDescent="0.35">
      <c r="A2266">
        <v>121</v>
      </c>
      <c r="B2266">
        <v>7.5</v>
      </c>
    </row>
    <row r="2267" spans="1:2" x14ac:dyDescent="0.35">
      <c r="A2267">
        <v>89</v>
      </c>
      <c r="B2267">
        <v>4.8</v>
      </c>
    </row>
    <row r="2268" spans="1:2" x14ac:dyDescent="0.35">
      <c r="A2268">
        <v>89</v>
      </c>
      <c r="B2268">
        <v>3.1</v>
      </c>
    </row>
    <row r="2269" spans="1:2" x14ac:dyDescent="0.35">
      <c r="A2269">
        <v>73</v>
      </c>
      <c r="B2269">
        <v>5.8</v>
      </c>
    </row>
    <row r="2270" spans="1:2" x14ac:dyDescent="0.35">
      <c r="A2270">
        <v>132</v>
      </c>
      <c r="B2270">
        <v>6.7</v>
      </c>
    </row>
    <row r="2271" spans="1:2" x14ac:dyDescent="0.35">
      <c r="A2271">
        <v>96</v>
      </c>
      <c r="B2271">
        <v>6.5</v>
      </c>
    </row>
    <row r="2272" spans="1:2" x14ac:dyDescent="0.35">
      <c r="A2272">
        <v>98</v>
      </c>
      <c r="B2272">
        <v>5.9</v>
      </c>
    </row>
    <row r="2273" spans="1:2" x14ac:dyDescent="0.35">
      <c r="A2273">
        <v>107</v>
      </c>
      <c r="B2273">
        <v>5.5</v>
      </c>
    </row>
    <row r="2274" spans="1:2" x14ac:dyDescent="0.35">
      <c r="A2274">
        <v>134</v>
      </c>
      <c r="B2274">
        <v>3.6</v>
      </c>
    </row>
    <row r="2275" spans="1:2" x14ac:dyDescent="0.35">
      <c r="A2275">
        <v>122</v>
      </c>
      <c r="B2275">
        <v>7.4</v>
      </c>
    </row>
    <row r="2276" spans="1:2" x14ac:dyDescent="0.35">
      <c r="A2276">
        <v>97</v>
      </c>
      <c r="B2276">
        <v>3</v>
      </c>
    </row>
    <row r="2277" spans="1:2" x14ac:dyDescent="0.35">
      <c r="A2277">
        <v>110</v>
      </c>
      <c r="B2277">
        <v>7.6</v>
      </c>
    </row>
    <row r="2278" spans="1:2" x14ac:dyDescent="0.35">
      <c r="A2278">
        <v>102</v>
      </c>
      <c r="B2278">
        <v>6.4</v>
      </c>
    </row>
    <row r="2279" spans="1:2" x14ac:dyDescent="0.35">
      <c r="A2279">
        <v>98</v>
      </c>
      <c r="B2279">
        <v>6.9</v>
      </c>
    </row>
    <row r="2280" spans="1:2" x14ac:dyDescent="0.35">
      <c r="A2280">
        <v>120</v>
      </c>
      <c r="B2280">
        <v>6.6</v>
      </c>
    </row>
    <row r="2281" spans="1:2" x14ac:dyDescent="0.35">
      <c r="A2281">
        <v>160</v>
      </c>
      <c r="B2281">
        <v>5.5</v>
      </c>
    </row>
    <row r="2282" spans="1:2" x14ac:dyDescent="0.35">
      <c r="A2282">
        <v>83</v>
      </c>
      <c r="B2282">
        <v>4.0999999999999996</v>
      </c>
    </row>
    <row r="2283" spans="1:2" x14ac:dyDescent="0.35">
      <c r="A2283">
        <v>102</v>
      </c>
      <c r="B2283">
        <v>6.8</v>
      </c>
    </row>
    <row r="2284" spans="1:2" x14ac:dyDescent="0.35">
      <c r="A2284">
        <v>122</v>
      </c>
      <c r="B2284">
        <v>6.5</v>
      </c>
    </row>
    <row r="2285" spans="1:2" x14ac:dyDescent="0.35">
      <c r="A2285">
        <v>126</v>
      </c>
      <c r="B2285">
        <v>7.4</v>
      </c>
    </row>
    <row r="2286" spans="1:2" x14ac:dyDescent="0.35">
      <c r="A2286">
        <v>136</v>
      </c>
      <c r="B2286">
        <v>7.7</v>
      </c>
    </row>
    <row r="2287" spans="1:2" x14ac:dyDescent="0.35">
      <c r="A2287">
        <v>120</v>
      </c>
      <c r="B2287">
        <v>7.1</v>
      </c>
    </row>
    <row r="2288" spans="1:2" x14ac:dyDescent="0.35">
      <c r="A2288">
        <v>108</v>
      </c>
      <c r="B2288">
        <v>6.3</v>
      </c>
    </row>
    <row r="2289" spans="1:2" x14ac:dyDescent="0.35">
      <c r="A2289">
        <v>126</v>
      </c>
      <c r="B2289">
        <v>7.6</v>
      </c>
    </row>
    <row r="2290" spans="1:2" x14ac:dyDescent="0.35">
      <c r="A2290">
        <v>128</v>
      </c>
      <c r="B2290">
        <v>8</v>
      </c>
    </row>
    <row r="2291" spans="1:2" x14ac:dyDescent="0.35">
      <c r="A2291">
        <v>113</v>
      </c>
      <c r="B2291">
        <v>7.3</v>
      </c>
    </row>
    <row r="2292" spans="1:2" x14ac:dyDescent="0.35">
      <c r="A2292">
        <v>89</v>
      </c>
      <c r="B2292">
        <v>7.6</v>
      </c>
    </row>
    <row r="2293" spans="1:2" x14ac:dyDescent="0.35">
      <c r="A2293">
        <v>129</v>
      </c>
      <c r="B2293">
        <v>7.8</v>
      </c>
    </row>
    <row r="2294" spans="1:2" x14ac:dyDescent="0.35">
      <c r="A2294">
        <v>94</v>
      </c>
      <c r="B2294">
        <v>6.5</v>
      </c>
    </row>
    <row r="2295" spans="1:2" x14ac:dyDescent="0.35">
      <c r="A2295">
        <v>106</v>
      </c>
      <c r="B2295">
        <v>6.4</v>
      </c>
    </row>
    <row r="2296" spans="1:2" x14ac:dyDescent="0.35">
      <c r="A2296">
        <v>100</v>
      </c>
      <c r="B2296">
        <v>8</v>
      </c>
    </row>
    <row r="2297" spans="1:2" x14ac:dyDescent="0.35">
      <c r="A2297">
        <v>89</v>
      </c>
      <c r="B2297">
        <v>4.8</v>
      </c>
    </row>
    <row r="2298" spans="1:2" x14ac:dyDescent="0.35">
      <c r="A2298">
        <v>94</v>
      </c>
      <c r="B2298">
        <v>7.8</v>
      </c>
    </row>
    <row r="2299" spans="1:2" x14ac:dyDescent="0.35">
      <c r="A2299">
        <v>83</v>
      </c>
      <c r="B2299">
        <v>5.9</v>
      </c>
    </row>
    <row r="2300" spans="1:2" x14ac:dyDescent="0.35">
      <c r="A2300">
        <v>111</v>
      </c>
      <c r="B2300">
        <v>5.4</v>
      </c>
    </row>
    <row r="2301" spans="1:2" x14ac:dyDescent="0.35">
      <c r="A2301">
        <v>80</v>
      </c>
      <c r="B2301">
        <v>3.3</v>
      </c>
    </row>
    <row r="2302" spans="1:2" x14ac:dyDescent="0.35">
      <c r="A2302">
        <v>112</v>
      </c>
      <c r="B2302">
        <v>8.1999999999999993</v>
      </c>
    </row>
    <row r="2303" spans="1:2" x14ac:dyDescent="0.35">
      <c r="A2303">
        <v>94</v>
      </c>
      <c r="B2303">
        <v>5.4</v>
      </c>
    </row>
    <row r="2304" spans="1:2" x14ac:dyDescent="0.35">
      <c r="A2304">
        <v>130</v>
      </c>
      <c r="B2304">
        <v>6.4</v>
      </c>
    </row>
    <row r="2305" spans="1:2" x14ac:dyDescent="0.35">
      <c r="A2305">
        <v>91</v>
      </c>
      <c r="B2305">
        <v>4.8</v>
      </c>
    </row>
    <row r="2306" spans="1:2" x14ac:dyDescent="0.35">
      <c r="A2306">
        <v>91</v>
      </c>
      <c r="B2306">
        <v>5.9</v>
      </c>
    </row>
    <row r="2307" spans="1:2" x14ac:dyDescent="0.35">
      <c r="A2307">
        <v>110</v>
      </c>
      <c r="B2307">
        <v>5.5</v>
      </c>
    </row>
    <row r="2308" spans="1:2" x14ac:dyDescent="0.35">
      <c r="A2308">
        <v>121</v>
      </c>
      <c r="B2308">
        <v>7.9</v>
      </c>
    </row>
    <row r="2309" spans="1:2" x14ac:dyDescent="0.35">
      <c r="A2309">
        <v>114</v>
      </c>
      <c r="B2309">
        <v>4.9000000000000004</v>
      </c>
    </row>
    <row r="2310" spans="1:2" x14ac:dyDescent="0.35">
      <c r="A2310">
        <v>96</v>
      </c>
      <c r="B2310">
        <v>7.2</v>
      </c>
    </row>
    <row r="2311" spans="1:2" x14ac:dyDescent="0.35">
      <c r="A2311">
        <v>94</v>
      </c>
      <c r="B2311">
        <v>5.3</v>
      </c>
    </row>
    <row r="2312" spans="1:2" x14ac:dyDescent="0.35">
      <c r="A2312">
        <v>109</v>
      </c>
      <c r="B2312">
        <v>7.2</v>
      </c>
    </row>
    <row r="2313" spans="1:2" x14ac:dyDescent="0.35">
      <c r="A2313">
        <v>107</v>
      </c>
      <c r="B2313">
        <v>5.0999999999999996</v>
      </c>
    </row>
    <row r="2314" spans="1:2" x14ac:dyDescent="0.35">
      <c r="A2314">
        <v>96</v>
      </c>
      <c r="B2314">
        <v>5.6</v>
      </c>
    </row>
    <row r="2315" spans="1:2" x14ac:dyDescent="0.35">
      <c r="A2315">
        <v>88</v>
      </c>
      <c r="B2315">
        <v>7.6</v>
      </c>
    </row>
    <row r="2316" spans="1:2" x14ac:dyDescent="0.35">
      <c r="A2316">
        <v>113</v>
      </c>
      <c r="B2316">
        <v>7.2</v>
      </c>
    </row>
    <row r="2317" spans="1:2" x14ac:dyDescent="0.35">
      <c r="A2317">
        <v>101</v>
      </c>
      <c r="B2317">
        <v>5.7</v>
      </c>
    </row>
    <row r="2318" spans="1:2" x14ac:dyDescent="0.35">
      <c r="A2318">
        <v>105</v>
      </c>
      <c r="B2318">
        <v>5.2</v>
      </c>
    </row>
    <row r="2319" spans="1:2" x14ac:dyDescent="0.35">
      <c r="A2319">
        <v>125</v>
      </c>
      <c r="B2319">
        <v>7.7</v>
      </c>
    </row>
    <row r="2320" spans="1:2" x14ac:dyDescent="0.35">
      <c r="A2320">
        <v>100</v>
      </c>
      <c r="B2320">
        <v>7</v>
      </c>
    </row>
    <row r="2321" spans="1:2" x14ac:dyDescent="0.35">
      <c r="A2321">
        <v>112</v>
      </c>
      <c r="B2321">
        <v>6</v>
      </c>
    </row>
    <row r="2322" spans="1:2" x14ac:dyDescent="0.35">
      <c r="A2322">
        <v>112</v>
      </c>
      <c r="B2322">
        <v>6.6</v>
      </c>
    </row>
    <row r="2323" spans="1:2" x14ac:dyDescent="0.35">
      <c r="A2323">
        <v>95</v>
      </c>
      <c r="B2323">
        <v>6.8</v>
      </c>
    </row>
    <row r="2324" spans="1:2" x14ac:dyDescent="0.35">
      <c r="A2324">
        <v>110</v>
      </c>
      <c r="B2324">
        <v>7.2</v>
      </c>
    </row>
    <row r="2325" spans="1:2" x14ac:dyDescent="0.35">
      <c r="A2325">
        <v>118</v>
      </c>
      <c r="B2325">
        <v>7.2</v>
      </c>
    </row>
    <row r="2326" spans="1:2" x14ac:dyDescent="0.35">
      <c r="A2326">
        <v>97</v>
      </c>
      <c r="B2326">
        <v>2.8</v>
      </c>
    </row>
    <row r="2327" spans="1:2" x14ac:dyDescent="0.35">
      <c r="A2327">
        <v>120</v>
      </c>
      <c r="B2327">
        <v>6.6</v>
      </c>
    </row>
    <row r="2328" spans="1:2" x14ac:dyDescent="0.35">
      <c r="A2328">
        <v>135</v>
      </c>
      <c r="B2328">
        <v>6.7</v>
      </c>
    </row>
    <row r="2329" spans="1:2" x14ac:dyDescent="0.35">
      <c r="A2329">
        <v>101</v>
      </c>
      <c r="B2329">
        <v>7</v>
      </c>
    </row>
    <row r="2330" spans="1:2" x14ac:dyDescent="0.35">
      <c r="A2330">
        <v>92</v>
      </c>
      <c r="B2330">
        <v>4.4000000000000004</v>
      </c>
    </row>
    <row r="2331" spans="1:2" x14ac:dyDescent="0.35">
      <c r="A2331">
        <v>92</v>
      </c>
      <c r="B2331">
        <v>6.2</v>
      </c>
    </row>
    <row r="2332" spans="1:2" x14ac:dyDescent="0.35">
      <c r="A2332">
        <v>161</v>
      </c>
      <c r="B2332">
        <v>7.3</v>
      </c>
    </row>
    <row r="2333" spans="1:2" x14ac:dyDescent="0.35">
      <c r="A2333">
        <v>92</v>
      </c>
      <c r="B2333">
        <v>5.0999999999999996</v>
      </c>
    </row>
    <row r="2334" spans="1:2" x14ac:dyDescent="0.35">
      <c r="A2334">
        <v>122</v>
      </c>
      <c r="B2334">
        <v>6.6</v>
      </c>
    </row>
    <row r="2335" spans="1:2" x14ac:dyDescent="0.35">
      <c r="A2335">
        <v>91</v>
      </c>
      <c r="B2335">
        <v>4.5</v>
      </c>
    </row>
    <row r="2336" spans="1:2" x14ac:dyDescent="0.35">
      <c r="A2336">
        <v>93</v>
      </c>
      <c r="B2336">
        <v>5.9</v>
      </c>
    </row>
    <row r="2337" spans="1:2" x14ac:dyDescent="0.35">
      <c r="A2337">
        <v>94</v>
      </c>
      <c r="B2337">
        <v>6.6</v>
      </c>
    </row>
    <row r="2338" spans="1:2" x14ac:dyDescent="0.35">
      <c r="A2338">
        <v>95</v>
      </c>
      <c r="B2338">
        <v>6.5</v>
      </c>
    </row>
    <row r="2339" spans="1:2" x14ac:dyDescent="0.35">
      <c r="A2339">
        <v>105</v>
      </c>
      <c r="B2339">
        <v>7.3</v>
      </c>
    </row>
    <row r="2340" spans="1:2" x14ac:dyDescent="0.35">
      <c r="A2340">
        <v>103</v>
      </c>
      <c r="B2340">
        <v>7.5</v>
      </c>
    </row>
    <row r="2341" spans="1:2" x14ac:dyDescent="0.35">
      <c r="A2341">
        <v>102</v>
      </c>
      <c r="B2341">
        <v>5.9</v>
      </c>
    </row>
    <row r="2342" spans="1:2" x14ac:dyDescent="0.35">
      <c r="A2342">
        <v>116</v>
      </c>
      <c r="B2342">
        <v>7.4</v>
      </c>
    </row>
    <row r="2343" spans="1:2" x14ac:dyDescent="0.35">
      <c r="A2343">
        <v>110</v>
      </c>
      <c r="B2343">
        <v>6.9</v>
      </c>
    </row>
    <row r="2344" spans="1:2" x14ac:dyDescent="0.35">
      <c r="A2344">
        <v>120</v>
      </c>
      <c r="B2344">
        <v>7.9</v>
      </c>
    </row>
    <row r="2345" spans="1:2" x14ac:dyDescent="0.35">
      <c r="A2345">
        <v>122</v>
      </c>
      <c r="B2345">
        <v>8.4</v>
      </c>
    </row>
    <row r="2346" spans="1:2" x14ac:dyDescent="0.35">
      <c r="A2346">
        <v>118</v>
      </c>
      <c r="B2346">
        <v>8</v>
      </c>
    </row>
    <row r="2347" spans="1:2" x14ac:dyDescent="0.35">
      <c r="A2347">
        <v>107</v>
      </c>
      <c r="B2347">
        <v>6</v>
      </c>
    </row>
    <row r="2348" spans="1:2" x14ac:dyDescent="0.35">
      <c r="A2348">
        <v>102</v>
      </c>
      <c r="B2348">
        <v>6.8</v>
      </c>
    </row>
    <row r="2349" spans="1:2" x14ac:dyDescent="0.35">
      <c r="A2349">
        <v>154</v>
      </c>
      <c r="B2349">
        <v>7.8</v>
      </c>
    </row>
    <row r="2350" spans="1:2" x14ac:dyDescent="0.35">
      <c r="A2350">
        <v>114</v>
      </c>
      <c r="B2350">
        <v>8.1</v>
      </c>
    </row>
    <row r="2351" spans="1:2" x14ac:dyDescent="0.35">
      <c r="A2351">
        <v>109</v>
      </c>
      <c r="B2351">
        <v>6.1</v>
      </c>
    </row>
    <row r="2352" spans="1:2" x14ac:dyDescent="0.35">
      <c r="A2352">
        <v>94</v>
      </c>
      <c r="B2352">
        <v>6.2</v>
      </c>
    </row>
    <row r="2353" spans="1:2" x14ac:dyDescent="0.35">
      <c r="A2353">
        <v>100</v>
      </c>
      <c r="B2353">
        <v>6.2</v>
      </c>
    </row>
    <row r="2354" spans="1:2" x14ac:dyDescent="0.35">
      <c r="A2354">
        <v>98</v>
      </c>
      <c r="B2354">
        <v>7.4</v>
      </c>
    </row>
    <row r="2355" spans="1:2" x14ac:dyDescent="0.35">
      <c r="A2355">
        <v>102</v>
      </c>
      <c r="B2355">
        <v>6.6</v>
      </c>
    </row>
    <row r="2356" spans="1:2" x14ac:dyDescent="0.35">
      <c r="A2356">
        <v>94</v>
      </c>
      <c r="B2356">
        <v>7.3</v>
      </c>
    </row>
    <row r="2357" spans="1:2" x14ac:dyDescent="0.35">
      <c r="A2357">
        <v>92</v>
      </c>
      <c r="B2357">
        <v>7.5</v>
      </c>
    </row>
    <row r="2358" spans="1:2" x14ac:dyDescent="0.35">
      <c r="A2358">
        <v>113</v>
      </c>
      <c r="B2358">
        <v>5.6</v>
      </c>
    </row>
    <row r="2359" spans="1:2" x14ac:dyDescent="0.35">
      <c r="A2359">
        <v>115</v>
      </c>
      <c r="B2359">
        <v>7.3</v>
      </c>
    </row>
    <row r="2360" spans="1:2" x14ac:dyDescent="0.35">
      <c r="A2360">
        <v>95</v>
      </c>
      <c r="B2360">
        <v>6.4</v>
      </c>
    </row>
    <row r="2361" spans="1:2" x14ac:dyDescent="0.35">
      <c r="A2361">
        <v>87</v>
      </c>
      <c r="B2361">
        <v>5</v>
      </c>
    </row>
    <row r="2362" spans="1:2" x14ac:dyDescent="0.35">
      <c r="A2362">
        <v>88</v>
      </c>
      <c r="B2362">
        <v>5.4</v>
      </c>
    </row>
    <row r="2363" spans="1:2" x14ac:dyDescent="0.35">
      <c r="A2363">
        <v>97</v>
      </c>
      <c r="B2363">
        <v>7.1</v>
      </c>
    </row>
    <row r="2364" spans="1:2" x14ac:dyDescent="0.35">
      <c r="A2364">
        <v>94</v>
      </c>
      <c r="B2364">
        <v>5.3</v>
      </c>
    </row>
    <row r="2365" spans="1:2" x14ac:dyDescent="0.35">
      <c r="A2365">
        <v>112</v>
      </c>
      <c r="B2365">
        <v>6.5</v>
      </c>
    </row>
    <row r="2366" spans="1:2" x14ac:dyDescent="0.35">
      <c r="A2366">
        <v>98</v>
      </c>
      <c r="B2366">
        <v>6.2</v>
      </c>
    </row>
    <row r="2367" spans="1:2" x14ac:dyDescent="0.35">
      <c r="A2367">
        <v>104</v>
      </c>
      <c r="B2367">
        <v>6.4</v>
      </c>
    </row>
    <row r="2368" spans="1:2" x14ac:dyDescent="0.35">
      <c r="A2368">
        <v>120</v>
      </c>
      <c r="B2368">
        <v>6.9</v>
      </c>
    </row>
    <row r="2369" spans="1:2" x14ac:dyDescent="0.35">
      <c r="A2369">
        <v>99</v>
      </c>
      <c r="B2369">
        <v>5.7</v>
      </c>
    </row>
    <row r="2370" spans="1:2" x14ac:dyDescent="0.35">
      <c r="A2370">
        <v>109</v>
      </c>
      <c r="B2370">
        <v>7.7</v>
      </c>
    </row>
    <row r="2371" spans="1:2" x14ac:dyDescent="0.35">
      <c r="A2371">
        <v>106</v>
      </c>
      <c r="B2371">
        <v>5.6</v>
      </c>
    </row>
    <row r="2372" spans="1:2" x14ac:dyDescent="0.35">
      <c r="A2372">
        <v>123</v>
      </c>
      <c r="B2372">
        <v>7.7</v>
      </c>
    </row>
    <row r="2373" spans="1:2" x14ac:dyDescent="0.35">
      <c r="A2373">
        <v>86</v>
      </c>
      <c r="B2373">
        <v>5.0999999999999996</v>
      </c>
    </row>
    <row r="2374" spans="1:2" x14ac:dyDescent="0.35">
      <c r="A2374">
        <v>120</v>
      </c>
      <c r="B2374">
        <v>6.8</v>
      </c>
    </row>
    <row r="2375" spans="1:2" x14ac:dyDescent="0.35">
      <c r="A2375">
        <v>227</v>
      </c>
      <c r="B2375">
        <v>8.4</v>
      </c>
    </row>
    <row r="2376" spans="1:2" x14ac:dyDescent="0.35">
      <c r="A2376">
        <v>119</v>
      </c>
      <c r="B2376">
        <v>4.9000000000000004</v>
      </c>
    </row>
    <row r="2377" spans="1:2" x14ac:dyDescent="0.35">
      <c r="A2377">
        <v>115</v>
      </c>
      <c r="B2377">
        <v>7.1</v>
      </c>
    </row>
    <row r="2378" spans="1:2" x14ac:dyDescent="0.35">
      <c r="A2378">
        <v>114</v>
      </c>
      <c r="B2378">
        <v>6.6</v>
      </c>
    </row>
    <row r="2379" spans="1:2" x14ac:dyDescent="0.35">
      <c r="A2379">
        <v>90</v>
      </c>
      <c r="B2379">
        <v>6.1</v>
      </c>
    </row>
    <row r="2380" spans="1:2" x14ac:dyDescent="0.35">
      <c r="A2380">
        <v>94</v>
      </c>
      <c r="B2380">
        <v>4.0999999999999996</v>
      </c>
    </row>
    <row r="2381" spans="1:2" x14ac:dyDescent="0.35">
      <c r="A2381">
        <v>98</v>
      </c>
      <c r="B2381">
        <v>8.1</v>
      </c>
    </row>
    <row r="2382" spans="1:2" x14ac:dyDescent="0.35">
      <c r="A2382">
        <v>126</v>
      </c>
      <c r="B2382">
        <v>7.6</v>
      </c>
    </row>
    <row r="2383" spans="1:2" x14ac:dyDescent="0.35">
      <c r="A2383">
        <v>100</v>
      </c>
      <c r="B2383">
        <v>7.8</v>
      </c>
    </row>
    <row r="2384" spans="1:2" x14ac:dyDescent="0.35">
      <c r="A2384">
        <v>89</v>
      </c>
      <c r="B2384">
        <v>4.5999999999999996</v>
      </c>
    </row>
    <row r="2385" spans="1:2" x14ac:dyDescent="0.35">
      <c r="A2385">
        <v>111</v>
      </c>
      <c r="B2385">
        <v>6</v>
      </c>
    </row>
    <row r="2386" spans="1:2" x14ac:dyDescent="0.35">
      <c r="A2386">
        <v>100</v>
      </c>
      <c r="B2386">
        <v>7</v>
      </c>
    </row>
    <row r="2387" spans="1:2" x14ac:dyDescent="0.35">
      <c r="A2387">
        <v>115</v>
      </c>
      <c r="B2387">
        <v>6.7</v>
      </c>
    </row>
    <row r="2388" spans="1:2" x14ac:dyDescent="0.35">
      <c r="A2388">
        <v>106</v>
      </c>
      <c r="B2388">
        <v>6.4</v>
      </c>
    </row>
    <row r="2389" spans="1:2" x14ac:dyDescent="0.35">
      <c r="A2389">
        <v>124</v>
      </c>
      <c r="B2389">
        <v>7.2</v>
      </c>
    </row>
    <row r="2390" spans="1:2" x14ac:dyDescent="0.35">
      <c r="A2390">
        <v>107</v>
      </c>
      <c r="B2390">
        <v>7.4</v>
      </c>
    </row>
    <row r="2391" spans="1:2" x14ac:dyDescent="0.35">
      <c r="A2391">
        <v>99</v>
      </c>
      <c r="B2391">
        <v>4.8</v>
      </c>
    </row>
    <row r="2392" spans="1:2" x14ac:dyDescent="0.35">
      <c r="A2392">
        <v>90</v>
      </c>
      <c r="B2392">
        <v>4</v>
      </c>
    </row>
    <row r="2393" spans="1:2" x14ac:dyDescent="0.35">
      <c r="A2393">
        <v>101</v>
      </c>
      <c r="B2393">
        <v>6.2</v>
      </c>
    </row>
    <row r="2394" spans="1:2" x14ac:dyDescent="0.35">
      <c r="A2394">
        <v>119</v>
      </c>
      <c r="B2394">
        <v>7.7</v>
      </c>
    </row>
    <row r="2395" spans="1:2" x14ac:dyDescent="0.35">
      <c r="A2395">
        <v>103</v>
      </c>
      <c r="B2395">
        <v>6.7</v>
      </c>
    </row>
    <row r="2396" spans="1:2" x14ac:dyDescent="0.35">
      <c r="A2396">
        <v>134</v>
      </c>
      <c r="B2396">
        <v>7.9</v>
      </c>
    </row>
    <row r="2397" spans="1:2" x14ac:dyDescent="0.35">
      <c r="A2397">
        <v>155</v>
      </c>
      <c r="B2397">
        <v>7.9</v>
      </c>
    </row>
    <row r="2398" spans="1:2" x14ac:dyDescent="0.35">
      <c r="A2398">
        <v>94</v>
      </c>
      <c r="B2398">
        <v>5.5</v>
      </c>
    </row>
    <row r="2399" spans="1:2" x14ac:dyDescent="0.35">
      <c r="A2399">
        <v>95</v>
      </c>
      <c r="B2399">
        <v>6.2</v>
      </c>
    </row>
    <row r="2400" spans="1:2" x14ac:dyDescent="0.35">
      <c r="A2400">
        <v>89</v>
      </c>
      <c r="B2400">
        <v>5.0999999999999996</v>
      </c>
    </row>
    <row r="2401" spans="1:2" x14ac:dyDescent="0.35">
      <c r="A2401">
        <v>97</v>
      </c>
      <c r="B2401">
        <v>4.0999999999999996</v>
      </c>
    </row>
    <row r="2402" spans="1:2" x14ac:dyDescent="0.35">
      <c r="A2402">
        <v>90</v>
      </c>
      <c r="B2402">
        <v>6.7</v>
      </c>
    </row>
    <row r="2403" spans="1:2" x14ac:dyDescent="0.35">
      <c r="A2403">
        <v>92</v>
      </c>
      <c r="B2403">
        <v>4.7</v>
      </c>
    </row>
    <row r="2404" spans="1:2" x14ac:dyDescent="0.35">
      <c r="A2404">
        <v>100</v>
      </c>
      <c r="B2404">
        <v>6.4</v>
      </c>
    </row>
    <row r="2405" spans="1:2" x14ac:dyDescent="0.35">
      <c r="A2405">
        <v>117</v>
      </c>
      <c r="B2405">
        <v>6.3</v>
      </c>
    </row>
    <row r="2406" spans="1:2" x14ac:dyDescent="0.35">
      <c r="A2406">
        <v>84</v>
      </c>
      <c r="B2406">
        <v>5.5</v>
      </c>
    </row>
    <row r="2407" spans="1:2" x14ac:dyDescent="0.35">
      <c r="A2407">
        <v>140</v>
      </c>
      <c r="B2407">
        <v>7.3</v>
      </c>
    </row>
    <row r="2408" spans="1:2" x14ac:dyDescent="0.35">
      <c r="A2408">
        <v>108</v>
      </c>
      <c r="B2408">
        <v>6.3</v>
      </c>
    </row>
    <row r="2409" spans="1:2" x14ac:dyDescent="0.35">
      <c r="A2409">
        <v>109</v>
      </c>
      <c r="B2409">
        <v>4.9000000000000004</v>
      </c>
    </row>
    <row r="2410" spans="1:2" x14ac:dyDescent="0.35">
      <c r="A2410">
        <v>131</v>
      </c>
      <c r="B2410">
        <v>7.6</v>
      </c>
    </row>
    <row r="2411" spans="1:2" x14ac:dyDescent="0.35">
      <c r="A2411">
        <v>114</v>
      </c>
      <c r="B2411">
        <v>6</v>
      </c>
    </row>
    <row r="2412" spans="1:2" x14ac:dyDescent="0.35">
      <c r="A2412">
        <v>97</v>
      </c>
      <c r="B2412">
        <v>6.2</v>
      </c>
    </row>
    <row r="2413" spans="1:2" x14ac:dyDescent="0.35">
      <c r="A2413">
        <v>122</v>
      </c>
      <c r="B2413">
        <v>6.8</v>
      </c>
    </row>
    <row r="2414" spans="1:2" x14ac:dyDescent="0.35">
      <c r="A2414">
        <v>87</v>
      </c>
      <c r="B2414">
        <v>4.5</v>
      </c>
    </row>
    <row r="2415" spans="1:2" x14ac:dyDescent="0.35">
      <c r="A2415">
        <v>85</v>
      </c>
      <c r="B2415">
        <v>5.7</v>
      </c>
    </row>
    <row r="2416" spans="1:2" x14ac:dyDescent="0.35">
      <c r="A2416">
        <v>101</v>
      </c>
      <c r="B2416">
        <v>4.5999999999999996</v>
      </c>
    </row>
    <row r="2417" spans="1:2" x14ac:dyDescent="0.35">
      <c r="A2417">
        <v>121</v>
      </c>
      <c r="B2417">
        <v>6.2</v>
      </c>
    </row>
    <row r="2418" spans="1:2" x14ac:dyDescent="0.35">
      <c r="A2418">
        <v>107</v>
      </c>
      <c r="B2418">
        <v>7</v>
      </c>
    </row>
    <row r="2419" spans="1:2" x14ac:dyDescent="0.35">
      <c r="A2419">
        <v>111</v>
      </c>
      <c r="B2419">
        <v>6.9</v>
      </c>
    </row>
    <row r="2420" spans="1:2" x14ac:dyDescent="0.35">
      <c r="A2420">
        <v>97</v>
      </c>
      <c r="B2420">
        <v>6.7</v>
      </c>
    </row>
    <row r="2421" spans="1:2" x14ac:dyDescent="0.35">
      <c r="A2421">
        <v>97</v>
      </c>
      <c r="B2421">
        <v>5.6</v>
      </c>
    </row>
    <row r="2422" spans="1:2" x14ac:dyDescent="0.35">
      <c r="A2422">
        <v>125</v>
      </c>
      <c r="B2422">
        <v>6.6</v>
      </c>
    </row>
    <row r="2423" spans="1:2" x14ac:dyDescent="0.35">
      <c r="A2423">
        <v>124</v>
      </c>
      <c r="B2423">
        <v>6.4</v>
      </c>
    </row>
    <row r="2424" spans="1:2" x14ac:dyDescent="0.35">
      <c r="A2424">
        <v>76</v>
      </c>
      <c r="B2424">
        <v>2.8</v>
      </c>
    </row>
    <row r="2425" spans="1:2" x14ac:dyDescent="0.35">
      <c r="A2425">
        <v>107</v>
      </c>
      <c r="B2425">
        <v>5.4</v>
      </c>
    </row>
    <row r="2426" spans="1:2" x14ac:dyDescent="0.35">
      <c r="A2426">
        <v>91</v>
      </c>
      <c r="B2426">
        <v>5</v>
      </c>
    </row>
    <row r="2427" spans="1:2" x14ac:dyDescent="0.35">
      <c r="A2427">
        <v>96</v>
      </c>
      <c r="B2427">
        <v>5.0999999999999996</v>
      </c>
    </row>
    <row r="2428" spans="1:2" x14ac:dyDescent="0.35">
      <c r="A2428">
        <v>142</v>
      </c>
      <c r="B2428">
        <v>8</v>
      </c>
    </row>
    <row r="2429" spans="1:2" x14ac:dyDescent="0.35">
      <c r="A2429">
        <v>103</v>
      </c>
      <c r="B2429">
        <v>5.9</v>
      </c>
    </row>
    <row r="2430" spans="1:2" x14ac:dyDescent="0.35">
      <c r="A2430">
        <v>117</v>
      </c>
      <c r="B2430">
        <v>8.1999999999999993</v>
      </c>
    </row>
    <row r="2431" spans="1:2" x14ac:dyDescent="0.35">
      <c r="A2431">
        <v>116</v>
      </c>
      <c r="B2431">
        <v>7</v>
      </c>
    </row>
    <row r="2432" spans="1:2" x14ac:dyDescent="0.35">
      <c r="A2432">
        <v>118</v>
      </c>
      <c r="B2432">
        <v>6.6</v>
      </c>
    </row>
    <row r="2433" spans="1:2" x14ac:dyDescent="0.35">
      <c r="A2433">
        <v>108</v>
      </c>
      <c r="B2433">
        <v>6.7</v>
      </c>
    </row>
    <row r="2434" spans="1:2" x14ac:dyDescent="0.35">
      <c r="A2434">
        <v>94</v>
      </c>
      <c r="B2434">
        <v>5.5</v>
      </c>
    </row>
    <row r="2435" spans="1:2" x14ac:dyDescent="0.35">
      <c r="A2435">
        <v>97</v>
      </c>
      <c r="B2435">
        <v>4.9000000000000004</v>
      </c>
    </row>
    <row r="2436" spans="1:2" x14ac:dyDescent="0.35">
      <c r="A2436">
        <v>97</v>
      </c>
      <c r="B2436">
        <v>6.9</v>
      </c>
    </row>
    <row r="2437" spans="1:2" x14ac:dyDescent="0.35">
      <c r="A2437">
        <v>91</v>
      </c>
      <c r="B2437">
        <v>5.6</v>
      </c>
    </row>
    <row r="2438" spans="1:2" x14ac:dyDescent="0.35">
      <c r="A2438">
        <v>107</v>
      </c>
      <c r="B2438">
        <v>8</v>
      </c>
    </row>
    <row r="2439" spans="1:2" x14ac:dyDescent="0.35">
      <c r="A2439">
        <v>95</v>
      </c>
      <c r="B2439">
        <v>5.3</v>
      </c>
    </row>
    <row r="2440" spans="1:2" x14ac:dyDescent="0.35">
      <c r="A2440">
        <v>102</v>
      </c>
      <c r="B2440">
        <v>6.2</v>
      </c>
    </row>
    <row r="2441" spans="1:2" x14ac:dyDescent="0.35">
      <c r="A2441">
        <v>88</v>
      </c>
      <c r="B2441">
        <v>5.3</v>
      </c>
    </row>
    <row r="2442" spans="1:2" x14ac:dyDescent="0.35">
      <c r="A2442">
        <v>106</v>
      </c>
      <c r="B2442">
        <v>6.6</v>
      </c>
    </row>
    <row r="2443" spans="1:2" x14ac:dyDescent="0.35">
      <c r="A2443">
        <v>92</v>
      </c>
      <c r="B2443">
        <v>7.2</v>
      </c>
    </row>
    <row r="2444" spans="1:2" x14ac:dyDescent="0.35">
      <c r="A2444">
        <v>105</v>
      </c>
      <c r="B2444">
        <v>4.5999999999999996</v>
      </c>
    </row>
    <row r="2445" spans="1:2" x14ac:dyDescent="0.35">
      <c r="A2445">
        <v>107</v>
      </c>
      <c r="B2445">
        <v>7.5</v>
      </c>
    </row>
    <row r="2446" spans="1:2" x14ac:dyDescent="0.35">
      <c r="A2446">
        <v>120</v>
      </c>
      <c r="B2446">
        <v>6.5</v>
      </c>
    </row>
    <row r="2447" spans="1:2" x14ac:dyDescent="0.35">
      <c r="A2447">
        <v>103</v>
      </c>
      <c r="B2447">
        <v>7.6</v>
      </c>
    </row>
    <row r="2448" spans="1:2" x14ac:dyDescent="0.35">
      <c r="A2448">
        <v>92</v>
      </c>
      <c r="B2448">
        <v>6.2</v>
      </c>
    </row>
    <row r="2449" spans="1:2" x14ac:dyDescent="0.35">
      <c r="A2449">
        <v>147</v>
      </c>
      <c r="B2449">
        <v>8</v>
      </c>
    </row>
    <row r="2450" spans="1:2" x14ac:dyDescent="0.35">
      <c r="A2450">
        <v>98</v>
      </c>
      <c r="B2450">
        <v>6.3</v>
      </c>
    </row>
    <row r="2451" spans="1:2" x14ac:dyDescent="0.35">
      <c r="A2451">
        <v>103</v>
      </c>
      <c r="B2451">
        <v>7.2</v>
      </c>
    </row>
    <row r="2452" spans="1:2" x14ac:dyDescent="0.35">
      <c r="A2452">
        <v>111</v>
      </c>
      <c r="B2452">
        <v>6.7</v>
      </c>
    </row>
    <row r="2453" spans="1:2" x14ac:dyDescent="0.35">
      <c r="A2453">
        <v>98</v>
      </c>
      <c r="B2453">
        <v>5.3</v>
      </c>
    </row>
    <row r="2454" spans="1:2" x14ac:dyDescent="0.35">
      <c r="A2454">
        <v>111</v>
      </c>
      <c r="B2454">
        <v>6.3</v>
      </c>
    </row>
    <row r="2455" spans="1:2" x14ac:dyDescent="0.35">
      <c r="A2455">
        <v>111</v>
      </c>
      <c r="B2455">
        <v>6.5</v>
      </c>
    </row>
    <row r="2456" spans="1:2" x14ac:dyDescent="0.35">
      <c r="A2456">
        <v>145</v>
      </c>
      <c r="B2456">
        <v>8.3000000000000007</v>
      </c>
    </row>
    <row r="2457" spans="1:2" x14ac:dyDescent="0.35">
      <c r="A2457">
        <v>84</v>
      </c>
      <c r="B2457">
        <v>7.2</v>
      </c>
    </row>
    <row r="2458" spans="1:2" x14ac:dyDescent="0.35">
      <c r="A2458">
        <v>115</v>
      </c>
      <c r="B2458">
        <v>6.8</v>
      </c>
    </row>
    <row r="2459" spans="1:2" x14ac:dyDescent="0.35">
      <c r="A2459">
        <v>105</v>
      </c>
      <c r="B2459">
        <v>6.4</v>
      </c>
    </row>
    <row r="2460" spans="1:2" x14ac:dyDescent="0.35">
      <c r="A2460">
        <v>98</v>
      </c>
      <c r="B2460">
        <v>6.9</v>
      </c>
    </row>
    <row r="2461" spans="1:2" x14ac:dyDescent="0.35">
      <c r="A2461">
        <v>110</v>
      </c>
      <c r="B2461">
        <v>6.2</v>
      </c>
    </row>
    <row r="2462" spans="1:2" x14ac:dyDescent="0.35">
      <c r="A2462">
        <v>103</v>
      </c>
      <c r="B2462">
        <v>6.1</v>
      </c>
    </row>
    <row r="2463" spans="1:2" x14ac:dyDescent="0.35">
      <c r="A2463">
        <v>90</v>
      </c>
      <c r="B2463">
        <v>5.0999999999999996</v>
      </c>
    </row>
    <row r="2464" spans="1:2" x14ac:dyDescent="0.35">
      <c r="A2464">
        <v>105</v>
      </c>
      <c r="B2464">
        <v>4.5</v>
      </c>
    </row>
    <row r="2465" spans="1:2" x14ac:dyDescent="0.35">
      <c r="A2465">
        <v>93</v>
      </c>
      <c r="B2465">
        <v>5.9</v>
      </c>
    </row>
    <row r="2466" spans="1:2" x14ac:dyDescent="0.35">
      <c r="A2466">
        <v>101</v>
      </c>
      <c r="B2466">
        <v>8.1</v>
      </c>
    </row>
    <row r="2467" spans="1:2" x14ac:dyDescent="0.35">
      <c r="A2467">
        <v>115</v>
      </c>
      <c r="B2467">
        <v>5.7</v>
      </c>
    </row>
    <row r="2468" spans="1:2" x14ac:dyDescent="0.35">
      <c r="A2468">
        <v>120</v>
      </c>
      <c r="B2468">
        <v>6.8</v>
      </c>
    </row>
    <row r="2469" spans="1:2" x14ac:dyDescent="0.35">
      <c r="A2469">
        <v>111</v>
      </c>
      <c r="B2469">
        <v>7.5</v>
      </c>
    </row>
    <row r="2470" spans="1:2" x14ac:dyDescent="0.35">
      <c r="A2470">
        <v>131</v>
      </c>
      <c r="B2470">
        <v>8.3000000000000007</v>
      </c>
    </row>
    <row r="2471" spans="1:2" x14ac:dyDescent="0.35">
      <c r="A2471">
        <v>139</v>
      </c>
      <c r="B2471">
        <v>7.4</v>
      </c>
    </row>
    <row r="2472" spans="1:2" x14ac:dyDescent="0.35">
      <c r="A2472">
        <v>120</v>
      </c>
      <c r="B2472">
        <v>8</v>
      </c>
    </row>
    <row r="2473" spans="1:2" x14ac:dyDescent="0.35">
      <c r="A2473">
        <v>119</v>
      </c>
      <c r="B2473">
        <v>6.9</v>
      </c>
    </row>
    <row r="2474" spans="1:2" x14ac:dyDescent="0.35">
      <c r="A2474">
        <v>125</v>
      </c>
      <c r="B2474">
        <v>6.9</v>
      </c>
    </row>
    <row r="2475" spans="1:2" x14ac:dyDescent="0.35">
      <c r="A2475">
        <v>108</v>
      </c>
      <c r="B2475">
        <v>5.5</v>
      </c>
    </row>
    <row r="2476" spans="1:2" x14ac:dyDescent="0.35">
      <c r="A2476">
        <v>145</v>
      </c>
      <c r="B2476">
        <v>7.2</v>
      </c>
    </row>
    <row r="2477" spans="1:2" x14ac:dyDescent="0.35">
      <c r="A2477">
        <v>98</v>
      </c>
      <c r="B2477">
        <v>6.9</v>
      </c>
    </row>
    <row r="2478" spans="1:2" x14ac:dyDescent="0.35">
      <c r="A2478">
        <v>101</v>
      </c>
      <c r="B2478">
        <v>5.5</v>
      </c>
    </row>
    <row r="2479" spans="1:2" x14ac:dyDescent="0.35">
      <c r="A2479">
        <v>109</v>
      </c>
      <c r="B2479">
        <v>5.2</v>
      </c>
    </row>
    <row r="2480" spans="1:2" x14ac:dyDescent="0.35">
      <c r="A2480">
        <v>123</v>
      </c>
      <c r="B2480">
        <v>7.1</v>
      </c>
    </row>
    <row r="2481" spans="1:2" x14ac:dyDescent="0.35">
      <c r="A2481">
        <v>99</v>
      </c>
      <c r="B2481">
        <v>5.5</v>
      </c>
    </row>
    <row r="2482" spans="1:2" x14ac:dyDescent="0.35">
      <c r="A2482">
        <v>107</v>
      </c>
      <c r="B2482">
        <v>6.7</v>
      </c>
    </row>
    <row r="2483" spans="1:2" x14ac:dyDescent="0.35">
      <c r="A2483">
        <v>81</v>
      </c>
      <c r="B2483">
        <v>5</v>
      </c>
    </row>
    <row r="2484" spans="1:2" x14ac:dyDescent="0.35">
      <c r="A2484">
        <v>105</v>
      </c>
      <c r="B2484">
        <v>6.4</v>
      </c>
    </row>
    <row r="2485" spans="1:2" x14ac:dyDescent="0.35">
      <c r="A2485">
        <v>82</v>
      </c>
      <c r="B2485">
        <v>6.6</v>
      </c>
    </row>
    <row r="2486" spans="1:2" x14ac:dyDescent="0.35">
      <c r="A2486">
        <v>109</v>
      </c>
      <c r="B2486">
        <v>5.9</v>
      </c>
    </row>
    <row r="2487" spans="1:2" x14ac:dyDescent="0.35">
      <c r="A2487">
        <v>95</v>
      </c>
      <c r="B2487">
        <v>5.7</v>
      </c>
    </row>
    <row r="2488" spans="1:2" x14ac:dyDescent="0.35">
      <c r="A2488">
        <v>100</v>
      </c>
      <c r="B2488">
        <v>4.5</v>
      </c>
    </row>
    <row r="2489" spans="1:2" x14ac:dyDescent="0.35">
      <c r="A2489">
        <v>91</v>
      </c>
      <c r="B2489">
        <v>5</v>
      </c>
    </row>
    <row r="2490" spans="1:2" x14ac:dyDescent="0.35">
      <c r="A2490">
        <v>90</v>
      </c>
      <c r="B2490">
        <v>4.5999999999999996</v>
      </c>
    </row>
    <row r="2491" spans="1:2" x14ac:dyDescent="0.35">
      <c r="A2491">
        <v>108</v>
      </c>
      <c r="B2491">
        <v>6.5</v>
      </c>
    </row>
    <row r="2492" spans="1:2" x14ac:dyDescent="0.35">
      <c r="A2492">
        <v>103</v>
      </c>
      <c r="B2492">
        <v>4.9000000000000004</v>
      </c>
    </row>
    <row r="2493" spans="1:2" x14ac:dyDescent="0.35">
      <c r="A2493">
        <v>96</v>
      </c>
      <c r="B2493">
        <v>6</v>
      </c>
    </row>
    <row r="2494" spans="1:2" x14ac:dyDescent="0.35">
      <c r="A2494">
        <v>117</v>
      </c>
      <c r="B2494">
        <v>6.9</v>
      </c>
    </row>
    <row r="2495" spans="1:2" x14ac:dyDescent="0.35">
      <c r="A2495">
        <v>93</v>
      </c>
      <c r="B2495">
        <v>5.7</v>
      </c>
    </row>
    <row r="2496" spans="1:2" x14ac:dyDescent="0.35">
      <c r="A2496">
        <v>115</v>
      </c>
      <c r="B2496">
        <v>6.9</v>
      </c>
    </row>
    <row r="2497" spans="1:2" x14ac:dyDescent="0.35">
      <c r="A2497">
        <v>85</v>
      </c>
      <c r="B2497">
        <v>4.4000000000000004</v>
      </c>
    </row>
    <row r="2498" spans="1:2" x14ac:dyDescent="0.35">
      <c r="A2498">
        <v>112</v>
      </c>
      <c r="B2498">
        <v>7</v>
      </c>
    </row>
    <row r="2499" spans="1:2" x14ac:dyDescent="0.35">
      <c r="A2499">
        <v>86</v>
      </c>
      <c r="B2499">
        <v>5.4</v>
      </c>
    </row>
    <row r="2500" spans="1:2" x14ac:dyDescent="0.35">
      <c r="A2500">
        <v>86</v>
      </c>
      <c r="B2500">
        <v>5.4</v>
      </c>
    </row>
    <row r="2501" spans="1:2" x14ac:dyDescent="0.35">
      <c r="A2501">
        <v>137</v>
      </c>
      <c r="B2501">
        <v>7.6</v>
      </c>
    </row>
    <row r="2502" spans="1:2" x14ac:dyDescent="0.35">
      <c r="A2502">
        <v>90</v>
      </c>
      <c r="B2502">
        <v>5.9</v>
      </c>
    </row>
    <row r="2503" spans="1:2" x14ac:dyDescent="0.35">
      <c r="A2503">
        <v>107</v>
      </c>
      <c r="B2503">
        <v>6.6</v>
      </c>
    </row>
    <row r="2504" spans="1:2" x14ac:dyDescent="0.35">
      <c r="A2504">
        <v>98</v>
      </c>
      <c r="B2504">
        <v>6.7</v>
      </c>
    </row>
    <row r="2505" spans="1:2" x14ac:dyDescent="0.35">
      <c r="A2505">
        <v>84</v>
      </c>
      <c r="B2505">
        <v>3.9</v>
      </c>
    </row>
    <row r="2506" spans="1:2" x14ac:dyDescent="0.35">
      <c r="A2506">
        <v>139</v>
      </c>
      <c r="B2506">
        <v>5.7</v>
      </c>
    </row>
    <row r="2507" spans="1:2" x14ac:dyDescent="0.35">
      <c r="A2507">
        <v>127</v>
      </c>
      <c r="B2507">
        <v>6.5</v>
      </c>
    </row>
    <row r="2508" spans="1:2" x14ac:dyDescent="0.35">
      <c r="A2508">
        <v>150</v>
      </c>
      <c r="B2508">
        <v>6.8</v>
      </c>
    </row>
    <row r="2509" spans="1:2" x14ac:dyDescent="0.35">
      <c r="A2509">
        <v>132</v>
      </c>
      <c r="B2509">
        <v>7.3</v>
      </c>
    </row>
    <row r="2510" spans="1:2" x14ac:dyDescent="0.35">
      <c r="A2510">
        <v>115</v>
      </c>
      <c r="B2510">
        <v>7</v>
      </c>
    </row>
    <row r="2511" spans="1:2" x14ac:dyDescent="0.35">
      <c r="A2511">
        <v>186</v>
      </c>
      <c r="B2511">
        <v>6.5</v>
      </c>
    </row>
    <row r="2512" spans="1:2" x14ac:dyDescent="0.35">
      <c r="A2512">
        <v>90</v>
      </c>
      <c r="B2512">
        <v>7.7</v>
      </c>
    </row>
    <row r="2513" spans="1:2" x14ac:dyDescent="0.35">
      <c r="A2513">
        <v>134</v>
      </c>
      <c r="B2513">
        <v>7.7</v>
      </c>
    </row>
    <row r="2514" spans="1:2" x14ac:dyDescent="0.35">
      <c r="A2514">
        <v>97</v>
      </c>
      <c r="B2514">
        <v>6.8</v>
      </c>
    </row>
    <row r="2515" spans="1:2" x14ac:dyDescent="0.35">
      <c r="A2515">
        <v>107</v>
      </c>
      <c r="B2515">
        <v>7.4</v>
      </c>
    </row>
    <row r="2516" spans="1:2" x14ac:dyDescent="0.35">
      <c r="A2516">
        <v>99</v>
      </c>
      <c r="B2516">
        <v>5.0999999999999996</v>
      </c>
    </row>
    <row r="2517" spans="1:2" x14ac:dyDescent="0.35">
      <c r="A2517">
        <v>124</v>
      </c>
      <c r="B2517">
        <v>7.4</v>
      </c>
    </row>
    <row r="2518" spans="1:2" x14ac:dyDescent="0.35">
      <c r="A2518">
        <v>110</v>
      </c>
      <c r="B2518">
        <v>7.2</v>
      </c>
    </row>
    <row r="2519" spans="1:2" x14ac:dyDescent="0.35">
      <c r="A2519">
        <v>178</v>
      </c>
      <c r="B2519">
        <v>8.3000000000000007</v>
      </c>
    </row>
    <row r="2520" spans="1:2" x14ac:dyDescent="0.35">
      <c r="A2520">
        <v>125</v>
      </c>
      <c r="B2520">
        <v>8.1</v>
      </c>
    </row>
    <row r="2521" spans="1:2" x14ac:dyDescent="0.35">
      <c r="A2521">
        <v>121</v>
      </c>
      <c r="B2521">
        <v>7.3</v>
      </c>
    </row>
    <row r="2522" spans="1:2" x14ac:dyDescent="0.35">
      <c r="A2522">
        <v>100</v>
      </c>
      <c r="B2522">
        <v>3.6</v>
      </c>
    </row>
    <row r="2523" spans="1:2" x14ac:dyDescent="0.35">
      <c r="A2523">
        <v>115</v>
      </c>
      <c r="B2523">
        <v>1.6</v>
      </c>
    </row>
    <row r="2524" spans="1:2" x14ac:dyDescent="0.35">
      <c r="A2524">
        <v>108</v>
      </c>
      <c r="B2524">
        <v>8</v>
      </c>
    </row>
    <row r="2525" spans="1:2" x14ac:dyDescent="0.35">
      <c r="A2525">
        <v>220</v>
      </c>
      <c r="B2525">
        <v>9</v>
      </c>
    </row>
    <row r="2526" spans="1:2" x14ac:dyDescent="0.35">
      <c r="A2526">
        <v>112</v>
      </c>
      <c r="B2526">
        <v>6.1</v>
      </c>
    </row>
    <row r="2527" spans="1:2" x14ac:dyDescent="0.35">
      <c r="A2527">
        <v>99</v>
      </c>
      <c r="B2527">
        <v>5.7</v>
      </c>
    </row>
    <row r="2528" spans="1:2" x14ac:dyDescent="0.35">
      <c r="A2528">
        <v>109</v>
      </c>
      <c r="B2528">
        <v>6.8</v>
      </c>
    </row>
    <row r="2529" spans="1:2" x14ac:dyDescent="0.35">
      <c r="A2529">
        <v>83</v>
      </c>
      <c r="B2529">
        <v>5.5</v>
      </c>
    </row>
    <row r="2530" spans="1:2" x14ac:dyDescent="0.35">
      <c r="A2530">
        <v>107</v>
      </c>
      <c r="B2530">
        <v>6.8</v>
      </c>
    </row>
    <row r="2531" spans="1:2" x14ac:dyDescent="0.35">
      <c r="A2531">
        <v>102</v>
      </c>
      <c r="B2531">
        <v>7.3</v>
      </c>
    </row>
    <row r="2532" spans="1:2" x14ac:dyDescent="0.35">
      <c r="A2532">
        <v>100</v>
      </c>
      <c r="B2532">
        <v>6.1</v>
      </c>
    </row>
    <row r="2533" spans="1:2" x14ac:dyDescent="0.35">
      <c r="A2533">
        <v>97</v>
      </c>
      <c r="B2533">
        <v>7.2</v>
      </c>
    </row>
    <row r="2534" spans="1:2" x14ac:dyDescent="0.35">
      <c r="A2534">
        <v>92</v>
      </c>
      <c r="B2534">
        <v>5.9</v>
      </c>
    </row>
    <row r="2535" spans="1:2" x14ac:dyDescent="0.35">
      <c r="A2535">
        <v>84</v>
      </c>
      <c r="B2535">
        <v>6.1</v>
      </c>
    </row>
    <row r="2536" spans="1:2" x14ac:dyDescent="0.35">
      <c r="A2536">
        <v>86</v>
      </c>
      <c r="B2536">
        <v>6.8</v>
      </c>
    </row>
    <row r="2537" spans="1:2" x14ac:dyDescent="0.35">
      <c r="A2537">
        <v>120</v>
      </c>
      <c r="B2537">
        <v>7.7</v>
      </c>
    </row>
    <row r="2538" spans="1:2" x14ac:dyDescent="0.35">
      <c r="A2538">
        <v>89</v>
      </c>
      <c r="B2538">
        <v>4.9000000000000004</v>
      </c>
    </row>
    <row r="2539" spans="1:2" x14ac:dyDescent="0.35">
      <c r="A2539">
        <v>117</v>
      </c>
      <c r="B2539">
        <v>6.1</v>
      </c>
    </row>
    <row r="2540" spans="1:2" x14ac:dyDescent="0.35">
      <c r="A2540">
        <v>97</v>
      </c>
      <c r="B2540">
        <v>2.5</v>
      </c>
    </row>
    <row r="2541" spans="1:2" x14ac:dyDescent="0.35">
      <c r="A2541">
        <v>91</v>
      </c>
      <c r="B2541">
        <v>6.1</v>
      </c>
    </row>
    <row r="2542" spans="1:2" x14ac:dyDescent="0.35">
      <c r="A2542">
        <v>100</v>
      </c>
      <c r="B2542">
        <v>5.9</v>
      </c>
    </row>
    <row r="2543" spans="1:2" x14ac:dyDescent="0.35">
      <c r="A2543">
        <v>72</v>
      </c>
      <c r="B2543">
        <v>5.7</v>
      </c>
    </row>
    <row r="2544" spans="1:2" x14ac:dyDescent="0.35">
      <c r="A2544">
        <v>84</v>
      </c>
      <c r="B2544">
        <v>5.6</v>
      </c>
    </row>
    <row r="2545" spans="1:2" x14ac:dyDescent="0.35">
      <c r="A2545">
        <v>126</v>
      </c>
      <c r="B2545">
        <v>7.2</v>
      </c>
    </row>
    <row r="2546" spans="1:2" x14ac:dyDescent="0.35">
      <c r="A2546">
        <v>108</v>
      </c>
      <c r="B2546">
        <v>7.7</v>
      </c>
    </row>
    <row r="2547" spans="1:2" x14ac:dyDescent="0.35">
      <c r="A2547">
        <v>112</v>
      </c>
      <c r="B2547">
        <v>7.8</v>
      </c>
    </row>
    <row r="2548" spans="1:2" x14ac:dyDescent="0.35">
      <c r="A2548">
        <v>90</v>
      </c>
      <c r="B2548">
        <v>6.1</v>
      </c>
    </row>
    <row r="2549" spans="1:2" x14ac:dyDescent="0.35">
      <c r="A2549">
        <v>91</v>
      </c>
      <c r="B2549">
        <v>5.8</v>
      </c>
    </row>
    <row r="2550" spans="1:2" x14ac:dyDescent="0.35">
      <c r="A2550">
        <v>135</v>
      </c>
      <c r="B2550">
        <v>6.5</v>
      </c>
    </row>
    <row r="2551" spans="1:2" x14ac:dyDescent="0.35">
      <c r="A2551">
        <v>141</v>
      </c>
      <c r="B2551">
        <v>7.9</v>
      </c>
    </row>
    <row r="2552" spans="1:2" x14ac:dyDescent="0.35">
      <c r="A2552">
        <v>104</v>
      </c>
      <c r="B2552">
        <v>6.3</v>
      </c>
    </row>
    <row r="2553" spans="1:2" x14ac:dyDescent="0.35">
      <c r="A2553">
        <v>84</v>
      </c>
      <c r="B2553">
        <v>3.8</v>
      </c>
    </row>
    <row r="2554" spans="1:2" x14ac:dyDescent="0.35">
      <c r="A2554">
        <v>118</v>
      </c>
      <c r="B2554">
        <v>8.3000000000000007</v>
      </c>
    </row>
    <row r="2555" spans="1:2" x14ac:dyDescent="0.35">
      <c r="A2555">
        <v>82</v>
      </c>
      <c r="B2555">
        <v>6.4</v>
      </c>
    </row>
    <row r="2556" spans="1:2" x14ac:dyDescent="0.35">
      <c r="A2556">
        <v>95</v>
      </c>
      <c r="B2556">
        <v>6.7</v>
      </c>
    </row>
    <row r="2557" spans="1:2" x14ac:dyDescent="0.35">
      <c r="A2557">
        <v>94</v>
      </c>
      <c r="B2557">
        <v>6.1</v>
      </c>
    </row>
    <row r="2558" spans="1:2" x14ac:dyDescent="0.35">
      <c r="A2558">
        <v>99</v>
      </c>
      <c r="B2558">
        <v>6</v>
      </c>
    </row>
    <row r="2559" spans="1:2" x14ac:dyDescent="0.35">
      <c r="A2559">
        <v>121</v>
      </c>
      <c r="B2559">
        <v>5.8</v>
      </c>
    </row>
    <row r="2560" spans="1:2" x14ac:dyDescent="0.35">
      <c r="A2560">
        <v>84</v>
      </c>
      <c r="B2560">
        <v>5.6</v>
      </c>
    </row>
    <row r="2561" spans="1:2" x14ac:dyDescent="0.35">
      <c r="A2561">
        <v>93</v>
      </c>
      <c r="B2561">
        <v>6.1</v>
      </c>
    </row>
    <row r="2562" spans="1:2" x14ac:dyDescent="0.35">
      <c r="A2562">
        <v>93</v>
      </c>
      <c r="B2562">
        <v>5.9</v>
      </c>
    </row>
    <row r="2563" spans="1:2" x14ac:dyDescent="0.35">
      <c r="A2563">
        <v>120</v>
      </c>
      <c r="B2563">
        <v>7.3</v>
      </c>
    </row>
    <row r="2564" spans="1:2" x14ac:dyDescent="0.35">
      <c r="A2564">
        <v>112</v>
      </c>
      <c r="B2564">
        <v>6.8</v>
      </c>
    </row>
    <row r="2565" spans="1:2" x14ac:dyDescent="0.35">
      <c r="A2565">
        <v>107</v>
      </c>
      <c r="B2565">
        <v>5.7</v>
      </c>
    </row>
    <row r="2566" spans="1:2" x14ac:dyDescent="0.35">
      <c r="A2566">
        <v>112</v>
      </c>
      <c r="B2566">
        <v>7.3</v>
      </c>
    </row>
    <row r="2567" spans="1:2" x14ac:dyDescent="0.35">
      <c r="A2567">
        <v>96</v>
      </c>
      <c r="B2567">
        <v>6.3</v>
      </c>
    </row>
    <row r="2568" spans="1:2" x14ac:dyDescent="0.35">
      <c r="A2568">
        <v>91</v>
      </c>
      <c r="B2568">
        <v>5.9</v>
      </c>
    </row>
    <row r="2569" spans="1:2" x14ac:dyDescent="0.35">
      <c r="A2569">
        <v>125</v>
      </c>
      <c r="B2569">
        <v>7.1</v>
      </c>
    </row>
    <row r="2570" spans="1:2" x14ac:dyDescent="0.35">
      <c r="A2570">
        <v>102</v>
      </c>
      <c r="B2570">
        <v>8</v>
      </c>
    </row>
    <row r="2571" spans="1:2" x14ac:dyDescent="0.35">
      <c r="A2571">
        <v>87</v>
      </c>
      <c r="B2571">
        <v>5.0999999999999996</v>
      </c>
    </row>
    <row r="2572" spans="1:2" x14ac:dyDescent="0.35">
      <c r="A2572">
        <v>118</v>
      </c>
      <c r="B2572">
        <v>7.1</v>
      </c>
    </row>
    <row r="2573" spans="1:2" x14ac:dyDescent="0.35">
      <c r="A2573">
        <v>115</v>
      </c>
      <c r="B2573">
        <v>6.5</v>
      </c>
    </row>
    <row r="2574" spans="1:2" x14ac:dyDescent="0.35">
      <c r="A2574">
        <v>91</v>
      </c>
      <c r="B2574">
        <v>4.5</v>
      </c>
    </row>
    <row r="2575" spans="1:2" x14ac:dyDescent="0.35">
      <c r="A2575">
        <v>88</v>
      </c>
      <c r="B2575">
        <v>6.6</v>
      </c>
    </row>
    <row r="2576" spans="1:2" x14ac:dyDescent="0.35">
      <c r="A2576">
        <v>127</v>
      </c>
      <c r="B2576">
        <v>4.3</v>
      </c>
    </row>
    <row r="2577" spans="1:2" x14ac:dyDescent="0.35">
      <c r="A2577">
        <v>94</v>
      </c>
      <c r="B2577">
        <v>6.7</v>
      </c>
    </row>
    <row r="2578" spans="1:2" x14ac:dyDescent="0.35">
      <c r="A2578">
        <v>115</v>
      </c>
      <c r="B2578">
        <v>6.8</v>
      </c>
    </row>
    <row r="2579" spans="1:2" x14ac:dyDescent="0.35">
      <c r="A2579">
        <v>90</v>
      </c>
      <c r="B2579">
        <v>5.4</v>
      </c>
    </row>
    <row r="2580" spans="1:2" x14ac:dyDescent="0.35">
      <c r="A2580">
        <v>102</v>
      </c>
      <c r="B2580">
        <v>6.6</v>
      </c>
    </row>
    <row r="2581" spans="1:2" x14ac:dyDescent="0.35">
      <c r="A2581">
        <v>117</v>
      </c>
      <c r="B2581">
        <v>7.3</v>
      </c>
    </row>
    <row r="2582" spans="1:2" x14ac:dyDescent="0.35">
      <c r="A2582">
        <v>109</v>
      </c>
      <c r="B2582">
        <v>6.9</v>
      </c>
    </row>
    <row r="2583" spans="1:2" x14ac:dyDescent="0.35">
      <c r="A2583">
        <v>121</v>
      </c>
      <c r="B2583">
        <v>8</v>
      </c>
    </row>
    <row r="2584" spans="1:2" x14ac:dyDescent="0.35">
      <c r="A2584">
        <v>100</v>
      </c>
      <c r="B2584">
        <v>7.8</v>
      </c>
    </row>
    <row r="2585" spans="1:2" x14ac:dyDescent="0.35">
      <c r="A2585">
        <v>109</v>
      </c>
      <c r="B2585">
        <v>6.1</v>
      </c>
    </row>
    <row r="2586" spans="1:2" x14ac:dyDescent="0.35">
      <c r="A2586">
        <v>101</v>
      </c>
      <c r="B2586">
        <v>5.0999999999999996</v>
      </c>
    </row>
    <row r="2587" spans="1:2" x14ac:dyDescent="0.35">
      <c r="A2587">
        <v>106</v>
      </c>
      <c r="B2587">
        <v>7.4</v>
      </c>
    </row>
    <row r="2588" spans="1:2" x14ac:dyDescent="0.35">
      <c r="A2588">
        <v>94</v>
      </c>
      <c r="B2588">
        <v>7.8</v>
      </c>
    </row>
    <row r="2589" spans="1:2" x14ac:dyDescent="0.35">
      <c r="A2589">
        <v>140</v>
      </c>
      <c r="B2589">
        <v>8</v>
      </c>
    </row>
    <row r="2590" spans="1:2" x14ac:dyDescent="0.35">
      <c r="A2590">
        <v>132</v>
      </c>
      <c r="B2590">
        <v>6.7</v>
      </c>
    </row>
    <row r="2591" spans="1:2" x14ac:dyDescent="0.35">
      <c r="A2591">
        <v>99</v>
      </c>
      <c r="B2591">
        <v>6.6</v>
      </c>
    </row>
    <row r="2592" spans="1:2" x14ac:dyDescent="0.35">
      <c r="A2592">
        <v>90</v>
      </c>
      <c r="B2592">
        <v>6.4</v>
      </c>
    </row>
    <row r="2593" spans="1:2" x14ac:dyDescent="0.35">
      <c r="A2593">
        <v>105</v>
      </c>
      <c r="B2593">
        <v>6.7</v>
      </c>
    </row>
    <row r="2594" spans="1:2" x14ac:dyDescent="0.35">
      <c r="A2594">
        <v>108</v>
      </c>
      <c r="B2594">
        <v>6.2</v>
      </c>
    </row>
    <row r="2595" spans="1:2" x14ac:dyDescent="0.35">
      <c r="A2595">
        <v>69</v>
      </c>
      <c r="B2595">
        <v>7.3</v>
      </c>
    </row>
    <row r="2596" spans="1:2" x14ac:dyDescent="0.35">
      <c r="A2596">
        <v>148</v>
      </c>
      <c r="B2596">
        <v>8.1</v>
      </c>
    </row>
    <row r="2597" spans="1:2" x14ac:dyDescent="0.35">
      <c r="A2597">
        <v>118</v>
      </c>
      <c r="B2597">
        <v>7</v>
      </c>
    </row>
    <row r="2598" spans="1:2" x14ac:dyDescent="0.35">
      <c r="A2598">
        <v>132</v>
      </c>
      <c r="B2598">
        <v>8</v>
      </c>
    </row>
    <row r="2599" spans="1:2" x14ac:dyDescent="0.35">
      <c r="A2599">
        <v>130</v>
      </c>
      <c r="B2599">
        <v>8</v>
      </c>
    </row>
    <row r="2600" spans="1:2" x14ac:dyDescent="0.35">
      <c r="A2600">
        <v>95</v>
      </c>
      <c r="B2600">
        <v>7</v>
      </c>
    </row>
    <row r="2601" spans="1:2" x14ac:dyDescent="0.35">
      <c r="A2601">
        <v>80</v>
      </c>
      <c r="B2601">
        <v>7.9</v>
      </c>
    </row>
    <row r="2602" spans="1:2" x14ac:dyDescent="0.35">
      <c r="A2602">
        <v>94</v>
      </c>
      <c r="B2602">
        <v>5.9</v>
      </c>
    </row>
    <row r="2603" spans="1:2" x14ac:dyDescent="0.35">
      <c r="A2603">
        <v>122</v>
      </c>
      <c r="B2603">
        <v>6.6</v>
      </c>
    </row>
    <row r="2604" spans="1:2" x14ac:dyDescent="0.35">
      <c r="A2604">
        <v>102</v>
      </c>
      <c r="B2604">
        <v>6.3</v>
      </c>
    </row>
    <row r="2605" spans="1:2" x14ac:dyDescent="0.35">
      <c r="A2605">
        <v>116</v>
      </c>
      <c r="B2605">
        <v>7.7</v>
      </c>
    </row>
    <row r="2606" spans="1:2" x14ac:dyDescent="0.35">
      <c r="A2606">
        <v>78</v>
      </c>
      <c r="B2606">
        <v>6.9</v>
      </c>
    </row>
    <row r="2607" spans="1:2" x14ac:dyDescent="0.35">
      <c r="A2607">
        <v>114</v>
      </c>
      <c r="B2607">
        <v>7.1</v>
      </c>
    </row>
    <row r="2608" spans="1:2" x14ac:dyDescent="0.35">
      <c r="A2608">
        <v>112</v>
      </c>
      <c r="B2608">
        <v>7.4</v>
      </c>
    </row>
    <row r="2609" spans="1:2" x14ac:dyDescent="0.35">
      <c r="A2609">
        <v>110</v>
      </c>
      <c r="B2609">
        <v>6.5</v>
      </c>
    </row>
    <row r="2610" spans="1:2" x14ac:dyDescent="0.35">
      <c r="A2610">
        <v>104</v>
      </c>
      <c r="B2610">
        <v>6.5</v>
      </c>
    </row>
    <row r="2611" spans="1:2" x14ac:dyDescent="0.35">
      <c r="A2611">
        <v>81</v>
      </c>
      <c r="B2611">
        <v>6.8</v>
      </c>
    </row>
    <row r="2612" spans="1:2" x14ac:dyDescent="0.35">
      <c r="A2612">
        <v>154</v>
      </c>
      <c r="B2612">
        <v>7.5</v>
      </c>
    </row>
    <row r="2613" spans="1:2" x14ac:dyDescent="0.35">
      <c r="A2613">
        <v>102</v>
      </c>
      <c r="B2613">
        <v>6.6</v>
      </c>
    </row>
    <row r="2614" spans="1:2" x14ac:dyDescent="0.35">
      <c r="A2614">
        <v>89</v>
      </c>
      <c r="B2614">
        <v>7.1</v>
      </c>
    </row>
    <row r="2615" spans="1:2" x14ac:dyDescent="0.35">
      <c r="A2615">
        <v>132</v>
      </c>
      <c r="B2615">
        <v>6.6</v>
      </c>
    </row>
    <row r="2616" spans="1:2" x14ac:dyDescent="0.35">
      <c r="A2616">
        <v>103</v>
      </c>
      <c r="B2616">
        <v>7</v>
      </c>
    </row>
    <row r="2617" spans="1:2" x14ac:dyDescent="0.35">
      <c r="A2617">
        <v>93</v>
      </c>
      <c r="B2617">
        <v>3.3</v>
      </c>
    </row>
    <row r="2618" spans="1:2" x14ac:dyDescent="0.35">
      <c r="A2618">
        <v>93</v>
      </c>
      <c r="B2618">
        <v>6.7</v>
      </c>
    </row>
    <row r="2619" spans="1:2" x14ac:dyDescent="0.35">
      <c r="A2619">
        <v>96</v>
      </c>
      <c r="B2619">
        <v>6.8</v>
      </c>
    </row>
    <row r="2620" spans="1:2" x14ac:dyDescent="0.35">
      <c r="A2620">
        <v>89</v>
      </c>
      <c r="B2620">
        <v>6</v>
      </c>
    </row>
    <row r="2621" spans="1:2" x14ac:dyDescent="0.35">
      <c r="A2621">
        <v>92</v>
      </c>
      <c r="B2621">
        <v>5.4</v>
      </c>
    </row>
    <row r="2622" spans="1:2" x14ac:dyDescent="0.35">
      <c r="A2622">
        <v>97</v>
      </c>
      <c r="B2622">
        <v>4.3</v>
      </c>
    </row>
    <row r="2623" spans="1:2" x14ac:dyDescent="0.35">
      <c r="A2623">
        <v>93</v>
      </c>
      <c r="B2623">
        <v>6.2</v>
      </c>
    </row>
    <row r="2624" spans="1:2" x14ac:dyDescent="0.35">
      <c r="A2624">
        <v>89</v>
      </c>
      <c r="B2624">
        <v>7.7</v>
      </c>
    </row>
    <row r="2625" spans="1:2" x14ac:dyDescent="0.35">
      <c r="A2625">
        <v>123</v>
      </c>
      <c r="B2625">
        <v>7.4</v>
      </c>
    </row>
    <row r="2626" spans="1:2" x14ac:dyDescent="0.35">
      <c r="A2626">
        <v>93</v>
      </c>
      <c r="B2626">
        <v>5.9</v>
      </c>
    </row>
    <row r="2627" spans="1:2" x14ac:dyDescent="0.35">
      <c r="A2627">
        <v>133</v>
      </c>
      <c r="B2627">
        <v>7.8</v>
      </c>
    </row>
    <row r="2628" spans="1:2" x14ac:dyDescent="0.35">
      <c r="A2628">
        <v>121</v>
      </c>
      <c r="B2628">
        <v>7.4</v>
      </c>
    </row>
    <row r="2629" spans="1:2" x14ac:dyDescent="0.35">
      <c r="A2629">
        <v>102</v>
      </c>
      <c r="B2629">
        <v>6.5</v>
      </c>
    </row>
    <row r="2630" spans="1:2" x14ac:dyDescent="0.35">
      <c r="A2630">
        <v>99</v>
      </c>
      <c r="B2630">
        <v>7</v>
      </c>
    </row>
    <row r="2631" spans="1:2" x14ac:dyDescent="0.35">
      <c r="A2631">
        <v>98</v>
      </c>
      <c r="B2631">
        <v>7.6</v>
      </c>
    </row>
    <row r="2632" spans="1:2" x14ac:dyDescent="0.35">
      <c r="A2632">
        <v>118</v>
      </c>
      <c r="B2632">
        <v>6.9</v>
      </c>
    </row>
    <row r="2633" spans="1:2" x14ac:dyDescent="0.35">
      <c r="A2633">
        <v>104</v>
      </c>
      <c r="B2633">
        <v>5.3</v>
      </c>
    </row>
    <row r="2634" spans="1:2" x14ac:dyDescent="0.35">
      <c r="A2634">
        <v>109</v>
      </c>
      <c r="B2634">
        <v>6.4</v>
      </c>
    </row>
    <row r="2635" spans="1:2" x14ac:dyDescent="0.35">
      <c r="A2635">
        <v>115</v>
      </c>
      <c r="B2635">
        <v>7.8</v>
      </c>
    </row>
    <row r="2636" spans="1:2" x14ac:dyDescent="0.35">
      <c r="A2636">
        <v>92</v>
      </c>
      <c r="B2636">
        <v>6.7</v>
      </c>
    </row>
    <row r="2637" spans="1:2" x14ac:dyDescent="0.35">
      <c r="A2637">
        <v>91</v>
      </c>
      <c r="B2637">
        <v>5.3</v>
      </c>
    </row>
    <row r="2638" spans="1:2" x14ac:dyDescent="0.35">
      <c r="A2638">
        <v>94</v>
      </c>
      <c r="B2638">
        <v>6.3</v>
      </c>
    </row>
    <row r="2639" spans="1:2" x14ac:dyDescent="0.35">
      <c r="A2639">
        <v>93</v>
      </c>
      <c r="B2639">
        <v>7</v>
      </c>
    </row>
    <row r="2640" spans="1:2" x14ac:dyDescent="0.35">
      <c r="A2640">
        <v>100</v>
      </c>
      <c r="B2640">
        <v>6.6</v>
      </c>
    </row>
    <row r="2641" spans="1:2" x14ac:dyDescent="0.35">
      <c r="A2641">
        <v>293</v>
      </c>
      <c r="B2641">
        <v>8.4</v>
      </c>
    </row>
    <row r="2642" spans="1:2" x14ac:dyDescent="0.35">
      <c r="A2642">
        <v>93</v>
      </c>
      <c r="B2642">
        <v>5.4</v>
      </c>
    </row>
    <row r="2643" spans="1:2" x14ac:dyDescent="0.35">
      <c r="A2643">
        <v>123</v>
      </c>
      <c r="B2643">
        <v>7.8</v>
      </c>
    </row>
    <row r="2644" spans="1:2" x14ac:dyDescent="0.35">
      <c r="A2644">
        <v>119</v>
      </c>
      <c r="B2644">
        <v>7.6</v>
      </c>
    </row>
    <row r="2645" spans="1:2" x14ac:dyDescent="0.35">
      <c r="A2645">
        <v>107</v>
      </c>
      <c r="B2645">
        <v>6.6</v>
      </c>
    </row>
    <row r="2646" spans="1:2" x14ac:dyDescent="0.35">
      <c r="A2646">
        <v>106</v>
      </c>
      <c r="B2646">
        <v>6.4</v>
      </c>
    </row>
    <row r="2647" spans="1:2" x14ac:dyDescent="0.35">
      <c r="A2647">
        <v>109</v>
      </c>
      <c r="B2647">
        <v>7</v>
      </c>
    </row>
    <row r="2648" spans="1:2" x14ac:dyDescent="0.35">
      <c r="A2648">
        <v>81</v>
      </c>
      <c r="B2648">
        <v>5.7</v>
      </c>
    </row>
    <row r="2649" spans="1:2" x14ac:dyDescent="0.35">
      <c r="A2649">
        <v>95</v>
      </c>
      <c r="B2649">
        <v>5.9</v>
      </c>
    </row>
    <row r="2650" spans="1:2" x14ac:dyDescent="0.35">
      <c r="A2650">
        <v>86</v>
      </c>
      <c r="B2650">
        <v>6.3</v>
      </c>
    </row>
    <row r="2651" spans="1:2" x14ac:dyDescent="0.35">
      <c r="A2651">
        <v>113</v>
      </c>
      <c r="B2651">
        <v>6.3</v>
      </c>
    </row>
    <row r="2652" spans="1:2" x14ac:dyDescent="0.35">
      <c r="A2652">
        <v>122</v>
      </c>
      <c r="B2652">
        <v>6.2</v>
      </c>
    </row>
    <row r="2653" spans="1:2" x14ac:dyDescent="0.35">
      <c r="A2653">
        <v>90</v>
      </c>
      <c r="B2653">
        <v>2.1</v>
      </c>
    </row>
    <row r="2654" spans="1:2" x14ac:dyDescent="0.35">
      <c r="A2654">
        <v>108</v>
      </c>
      <c r="B2654">
        <v>5</v>
      </c>
    </row>
    <row r="2655" spans="1:2" x14ac:dyDescent="0.35">
      <c r="A2655">
        <v>113</v>
      </c>
      <c r="B2655">
        <v>5.3</v>
      </c>
    </row>
    <row r="2656" spans="1:2" x14ac:dyDescent="0.35">
      <c r="A2656">
        <v>110</v>
      </c>
      <c r="B2656">
        <v>7.1</v>
      </c>
    </row>
    <row r="2657" spans="1:2" x14ac:dyDescent="0.35">
      <c r="A2657">
        <v>109</v>
      </c>
      <c r="B2657">
        <v>7</v>
      </c>
    </row>
    <row r="2658" spans="1:2" x14ac:dyDescent="0.35">
      <c r="A2658">
        <v>110</v>
      </c>
      <c r="B2658">
        <v>7</v>
      </c>
    </row>
    <row r="2659" spans="1:2" x14ac:dyDescent="0.35">
      <c r="A2659">
        <v>101</v>
      </c>
      <c r="B2659">
        <v>7.1</v>
      </c>
    </row>
    <row r="2660" spans="1:2" x14ac:dyDescent="0.35">
      <c r="A2660">
        <v>97</v>
      </c>
      <c r="B2660">
        <v>7</v>
      </c>
    </row>
    <row r="2661" spans="1:2" x14ac:dyDescent="0.35">
      <c r="A2661">
        <v>172</v>
      </c>
      <c r="B2661">
        <v>7.7</v>
      </c>
    </row>
    <row r="2662" spans="1:2" x14ac:dyDescent="0.35">
      <c r="A2662">
        <v>104</v>
      </c>
      <c r="B2662">
        <v>7.1</v>
      </c>
    </row>
    <row r="2663" spans="1:2" x14ac:dyDescent="0.35">
      <c r="A2663">
        <v>99</v>
      </c>
      <c r="B2663">
        <v>6.8</v>
      </c>
    </row>
    <row r="2664" spans="1:2" x14ac:dyDescent="0.35">
      <c r="A2664">
        <v>129</v>
      </c>
      <c r="B2664">
        <v>7.5</v>
      </c>
    </row>
    <row r="2665" spans="1:2" x14ac:dyDescent="0.35">
      <c r="A2665">
        <v>91</v>
      </c>
      <c r="B2665">
        <v>6.3</v>
      </c>
    </row>
    <row r="2666" spans="1:2" x14ac:dyDescent="0.35">
      <c r="A2666">
        <v>100</v>
      </c>
      <c r="B2666">
        <v>7.3</v>
      </c>
    </row>
    <row r="2667" spans="1:2" x14ac:dyDescent="0.35">
      <c r="A2667">
        <v>111</v>
      </c>
      <c r="B2667">
        <v>6.8</v>
      </c>
    </row>
    <row r="2668" spans="1:2" x14ac:dyDescent="0.35">
      <c r="A2668">
        <v>114</v>
      </c>
      <c r="B2668">
        <v>7.2</v>
      </c>
    </row>
    <row r="2669" spans="1:2" x14ac:dyDescent="0.35">
      <c r="A2669">
        <v>86</v>
      </c>
      <c r="B2669">
        <v>6.4</v>
      </c>
    </row>
    <row r="2670" spans="1:2" x14ac:dyDescent="0.35">
      <c r="A2670">
        <v>107</v>
      </c>
      <c r="B2670">
        <v>6</v>
      </c>
    </row>
    <row r="2671" spans="1:2" x14ac:dyDescent="0.35">
      <c r="A2671">
        <v>90</v>
      </c>
      <c r="B2671">
        <v>6.4</v>
      </c>
    </row>
    <row r="2672" spans="1:2" x14ac:dyDescent="0.35">
      <c r="A2672">
        <v>120</v>
      </c>
      <c r="B2672">
        <v>7.5</v>
      </c>
    </row>
    <row r="2673" spans="1:2" x14ac:dyDescent="0.35">
      <c r="A2673">
        <v>134</v>
      </c>
      <c r="B2673">
        <v>7.1</v>
      </c>
    </row>
    <row r="2674" spans="1:2" x14ac:dyDescent="0.35">
      <c r="A2674">
        <v>110</v>
      </c>
      <c r="B2674">
        <v>4.5999999999999996</v>
      </c>
    </row>
    <row r="2675" spans="1:2" x14ac:dyDescent="0.35">
      <c r="A2675">
        <v>132</v>
      </c>
      <c r="B2675">
        <v>7.7</v>
      </c>
    </row>
    <row r="2676" spans="1:2" x14ac:dyDescent="0.35">
      <c r="A2676">
        <v>113</v>
      </c>
      <c r="B2676">
        <v>5.6</v>
      </c>
    </row>
    <row r="2677" spans="1:2" x14ac:dyDescent="0.35">
      <c r="A2677">
        <v>111</v>
      </c>
      <c r="B2677">
        <v>7.5</v>
      </c>
    </row>
    <row r="2678" spans="1:2" x14ac:dyDescent="0.35">
      <c r="A2678">
        <v>99</v>
      </c>
      <c r="B2678">
        <v>5.8</v>
      </c>
    </row>
    <row r="2679" spans="1:2" x14ac:dyDescent="0.35">
      <c r="A2679">
        <v>104</v>
      </c>
      <c r="B2679">
        <v>8.3000000000000007</v>
      </c>
    </row>
    <row r="2680" spans="1:2" x14ac:dyDescent="0.35">
      <c r="A2680">
        <v>103</v>
      </c>
      <c r="B2680">
        <v>6.6</v>
      </c>
    </row>
    <row r="2681" spans="1:2" x14ac:dyDescent="0.35">
      <c r="A2681">
        <v>134</v>
      </c>
      <c r="B2681">
        <v>7.5</v>
      </c>
    </row>
    <row r="2682" spans="1:2" x14ac:dyDescent="0.35">
      <c r="A2682">
        <v>106</v>
      </c>
      <c r="B2682">
        <v>7.2</v>
      </c>
    </row>
    <row r="2683" spans="1:2" x14ac:dyDescent="0.35">
      <c r="A2683">
        <v>125</v>
      </c>
      <c r="B2683">
        <v>8.6999999999999993</v>
      </c>
    </row>
    <row r="2684" spans="1:2" x14ac:dyDescent="0.35">
      <c r="A2684">
        <v>109</v>
      </c>
      <c r="B2684">
        <v>6</v>
      </c>
    </row>
    <row r="2685" spans="1:2" x14ac:dyDescent="0.35">
      <c r="A2685">
        <v>200</v>
      </c>
      <c r="B2685">
        <v>8</v>
      </c>
    </row>
    <row r="2686" spans="1:2" x14ac:dyDescent="0.35">
      <c r="A2686">
        <v>112</v>
      </c>
      <c r="B2686">
        <v>4.5</v>
      </c>
    </row>
    <row r="2687" spans="1:2" x14ac:dyDescent="0.35">
      <c r="A2687">
        <v>116</v>
      </c>
      <c r="B2687">
        <v>7.9</v>
      </c>
    </row>
    <row r="2688" spans="1:2" x14ac:dyDescent="0.35">
      <c r="A2688">
        <v>120</v>
      </c>
      <c r="B2688">
        <v>7.5</v>
      </c>
    </row>
    <row r="2689" spans="1:2" x14ac:dyDescent="0.35">
      <c r="A2689">
        <v>107</v>
      </c>
      <c r="B2689">
        <v>6.8</v>
      </c>
    </row>
    <row r="2690" spans="1:2" x14ac:dyDescent="0.35">
      <c r="A2690">
        <v>107</v>
      </c>
      <c r="B2690">
        <v>7.2</v>
      </c>
    </row>
    <row r="2691" spans="1:2" x14ac:dyDescent="0.35">
      <c r="A2691">
        <v>81</v>
      </c>
      <c r="B2691">
        <v>7.1</v>
      </c>
    </row>
    <row r="2692" spans="1:2" x14ac:dyDescent="0.35">
      <c r="A2692">
        <v>101</v>
      </c>
      <c r="B2692">
        <v>7.4</v>
      </c>
    </row>
    <row r="2693" spans="1:2" x14ac:dyDescent="0.35">
      <c r="A2693">
        <v>122</v>
      </c>
      <c r="B2693">
        <v>7.6</v>
      </c>
    </row>
    <row r="2694" spans="1:2" x14ac:dyDescent="0.35">
      <c r="A2694">
        <v>97</v>
      </c>
      <c r="B2694">
        <v>6.9</v>
      </c>
    </row>
    <row r="2695" spans="1:2" x14ac:dyDescent="0.35">
      <c r="A2695">
        <v>92</v>
      </c>
      <c r="B2695">
        <v>6</v>
      </c>
    </row>
    <row r="2696" spans="1:2" x14ac:dyDescent="0.35">
      <c r="A2696">
        <v>110</v>
      </c>
      <c r="B2696">
        <v>7.3</v>
      </c>
    </row>
    <row r="2697" spans="1:2" x14ac:dyDescent="0.35">
      <c r="A2697">
        <v>86</v>
      </c>
      <c r="B2697">
        <v>4.5999999999999996</v>
      </c>
    </row>
    <row r="2698" spans="1:2" x14ac:dyDescent="0.35">
      <c r="A2698">
        <v>91</v>
      </c>
      <c r="B2698">
        <v>6</v>
      </c>
    </row>
    <row r="2699" spans="1:2" x14ac:dyDescent="0.35">
      <c r="A2699">
        <v>100</v>
      </c>
      <c r="B2699">
        <v>5.5</v>
      </c>
    </row>
    <row r="2700" spans="1:2" x14ac:dyDescent="0.35">
      <c r="A2700">
        <v>111</v>
      </c>
      <c r="B2700">
        <v>7.5</v>
      </c>
    </row>
    <row r="2701" spans="1:2" x14ac:dyDescent="0.35">
      <c r="A2701">
        <v>89</v>
      </c>
      <c r="B2701">
        <v>6.3</v>
      </c>
    </row>
    <row r="2702" spans="1:2" x14ac:dyDescent="0.35">
      <c r="A2702">
        <v>84</v>
      </c>
      <c r="B2702">
        <v>5.0999999999999996</v>
      </c>
    </row>
    <row r="2703" spans="1:2" x14ac:dyDescent="0.35">
      <c r="A2703">
        <v>98</v>
      </c>
      <c r="B2703">
        <v>6.8</v>
      </c>
    </row>
    <row r="2704" spans="1:2" x14ac:dyDescent="0.35">
      <c r="A2704">
        <v>95</v>
      </c>
      <c r="B2704">
        <v>5.3</v>
      </c>
    </row>
    <row r="2705" spans="1:2" x14ac:dyDescent="0.35">
      <c r="A2705">
        <v>100</v>
      </c>
      <c r="B2705">
        <v>7.3</v>
      </c>
    </row>
    <row r="2706" spans="1:2" x14ac:dyDescent="0.35">
      <c r="A2706">
        <v>109</v>
      </c>
      <c r="B2706">
        <v>7.3</v>
      </c>
    </row>
    <row r="2707" spans="1:2" x14ac:dyDescent="0.35">
      <c r="A2707">
        <v>118</v>
      </c>
      <c r="B2707">
        <v>7.1</v>
      </c>
    </row>
    <row r="2708" spans="1:2" x14ac:dyDescent="0.35">
      <c r="A2708">
        <v>88</v>
      </c>
      <c r="B2708">
        <v>7.6</v>
      </c>
    </row>
    <row r="2709" spans="1:2" x14ac:dyDescent="0.35">
      <c r="A2709">
        <v>86</v>
      </c>
      <c r="B2709">
        <v>5.3</v>
      </c>
    </row>
    <row r="2710" spans="1:2" x14ac:dyDescent="0.35">
      <c r="A2710">
        <v>118</v>
      </c>
      <c r="B2710">
        <v>7.8</v>
      </c>
    </row>
    <row r="2711" spans="1:2" x14ac:dyDescent="0.35">
      <c r="A2711">
        <v>125</v>
      </c>
      <c r="B2711">
        <v>7.7</v>
      </c>
    </row>
    <row r="2712" spans="1:2" x14ac:dyDescent="0.35">
      <c r="A2712">
        <v>125</v>
      </c>
      <c r="B2712">
        <v>7.7</v>
      </c>
    </row>
    <row r="2713" spans="1:2" x14ac:dyDescent="0.35">
      <c r="A2713">
        <v>94</v>
      </c>
      <c r="B2713">
        <v>5.4</v>
      </c>
    </row>
    <row r="2714" spans="1:2" x14ac:dyDescent="0.35">
      <c r="A2714">
        <v>113</v>
      </c>
      <c r="B2714">
        <v>6.2</v>
      </c>
    </row>
    <row r="2715" spans="1:2" x14ac:dyDescent="0.35">
      <c r="A2715">
        <v>104</v>
      </c>
      <c r="B2715">
        <v>7.4</v>
      </c>
    </row>
    <row r="2716" spans="1:2" x14ac:dyDescent="0.35">
      <c r="A2716">
        <v>95</v>
      </c>
      <c r="B2716">
        <v>6.2</v>
      </c>
    </row>
    <row r="2717" spans="1:2" x14ac:dyDescent="0.35">
      <c r="A2717">
        <v>102</v>
      </c>
      <c r="B2717">
        <v>5.0999999999999996</v>
      </c>
    </row>
    <row r="2718" spans="1:2" x14ac:dyDescent="0.35">
      <c r="A2718">
        <v>104</v>
      </c>
      <c r="B2718">
        <v>6.8</v>
      </c>
    </row>
    <row r="2719" spans="1:2" x14ac:dyDescent="0.35">
      <c r="A2719">
        <v>95</v>
      </c>
      <c r="B2719">
        <v>5.8</v>
      </c>
    </row>
    <row r="2720" spans="1:2" x14ac:dyDescent="0.35">
      <c r="A2720">
        <v>118</v>
      </c>
      <c r="B2720">
        <v>6.4</v>
      </c>
    </row>
    <row r="2721" spans="1:2" x14ac:dyDescent="0.35">
      <c r="A2721">
        <v>193</v>
      </c>
      <c r="B2721">
        <v>6</v>
      </c>
    </row>
    <row r="2722" spans="1:2" x14ac:dyDescent="0.35">
      <c r="A2722">
        <v>97</v>
      </c>
      <c r="B2722">
        <v>6.9</v>
      </c>
    </row>
    <row r="2723" spans="1:2" x14ac:dyDescent="0.35">
      <c r="A2723">
        <v>98</v>
      </c>
      <c r="B2723">
        <v>5.5</v>
      </c>
    </row>
    <row r="2724" spans="1:2" x14ac:dyDescent="0.35">
      <c r="A2724">
        <v>103</v>
      </c>
      <c r="B2724">
        <v>5.4</v>
      </c>
    </row>
    <row r="2725" spans="1:2" x14ac:dyDescent="0.35">
      <c r="A2725">
        <v>161</v>
      </c>
      <c r="B2725">
        <v>8.3000000000000007</v>
      </c>
    </row>
    <row r="2726" spans="1:2" x14ac:dyDescent="0.35">
      <c r="A2726">
        <v>120</v>
      </c>
      <c r="B2726">
        <v>7.9</v>
      </c>
    </row>
    <row r="2727" spans="1:2" x14ac:dyDescent="0.35">
      <c r="A2727">
        <v>97</v>
      </c>
      <c r="B2727">
        <v>6.5</v>
      </c>
    </row>
    <row r="2728" spans="1:2" x14ac:dyDescent="0.35">
      <c r="A2728">
        <v>99</v>
      </c>
      <c r="B2728">
        <v>6.4</v>
      </c>
    </row>
    <row r="2729" spans="1:2" x14ac:dyDescent="0.35">
      <c r="A2729">
        <v>111</v>
      </c>
      <c r="B2729">
        <v>5.8</v>
      </c>
    </row>
    <row r="2730" spans="1:2" x14ac:dyDescent="0.35">
      <c r="A2730">
        <v>145</v>
      </c>
      <c r="B2730">
        <v>6.6</v>
      </c>
    </row>
    <row r="2731" spans="1:2" x14ac:dyDescent="0.35">
      <c r="A2731">
        <v>126</v>
      </c>
      <c r="B2731">
        <v>8.3000000000000007</v>
      </c>
    </row>
    <row r="2732" spans="1:2" x14ac:dyDescent="0.35">
      <c r="A2732">
        <v>121</v>
      </c>
      <c r="B2732">
        <v>6.2</v>
      </c>
    </row>
    <row r="2733" spans="1:2" x14ac:dyDescent="0.35">
      <c r="A2733">
        <v>117</v>
      </c>
      <c r="B2733">
        <v>6.9</v>
      </c>
    </row>
    <row r="2734" spans="1:2" x14ac:dyDescent="0.35">
      <c r="A2734">
        <v>98</v>
      </c>
      <c r="B2734">
        <v>5.9</v>
      </c>
    </row>
    <row r="2735" spans="1:2" x14ac:dyDescent="0.35">
      <c r="A2735">
        <v>109</v>
      </c>
      <c r="B2735">
        <v>6.1</v>
      </c>
    </row>
    <row r="2736" spans="1:2" x14ac:dyDescent="0.35">
      <c r="A2736">
        <v>95</v>
      </c>
      <c r="B2736">
        <v>5.8</v>
      </c>
    </row>
    <row r="2737" spans="1:2" x14ac:dyDescent="0.35">
      <c r="A2737">
        <v>96</v>
      </c>
      <c r="B2737">
        <v>5.9</v>
      </c>
    </row>
    <row r="2738" spans="1:2" x14ac:dyDescent="0.35">
      <c r="A2738">
        <v>101</v>
      </c>
      <c r="B2738">
        <v>5.5</v>
      </c>
    </row>
    <row r="2739" spans="1:2" x14ac:dyDescent="0.35">
      <c r="A2739">
        <v>107</v>
      </c>
      <c r="B2739">
        <v>5</v>
      </c>
    </row>
    <row r="2740" spans="1:2" x14ac:dyDescent="0.35">
      <c r="A2740">
        <v>119</v>
      </c>
      <c r="B2740">
        <v>7</v>
      </c>
    </row>
    <row r="2741" spans="1:2" x14ac:dyDescent="0.35">
      <c r="A2741">
        <v>100</v>
      </c>
      <c r="B2741">
        <v>6.4</v>
      </c>
    </row>
    <row r="2742" spans="1:2" x14ac:dyDescent="0.35">
      <c r="A2742">
        <v>98</v>
      </c>
      <c r="B2742">
        <v>5.9</v>
      </c>
    </row>
    <row r="2743" spans="1:2" x14ac:dyDescent="0.35">
      <c r="A2743">
        <v>92</v>
      </c>
      <c r="B2743">
        <v>7</v>
      </c>
    </row>
    <row r="2744" spans="1:2" x14ac:dyDescent="0.35">
      <c r="A2744">
        <v>90</v>
      </c>
      <c r="B2744">
        <v>6.1</v>
      </c>
    </row>
    <row r="2745" spans="1:2" x14ac:dyDescent="0.35">
      <c r="A2745">
        <v>90</v>
      </c>
      <c r="B2745">
        <v>6.9</v>
      </c>
    </row>
    <row r="2746" spans="1:2" x14ac:dyDescent="0.35">
      <c r="A2746">
        <v>153</v>
      </c>
      <c r="B2746">
        <v>7.5</v>
      </c>
    </row>
    <row r="2747" spans="1:2" x14ac:dyDescent="0.35">
      <c r="A2747">
        <v>124</v>
      </c>
      <c r="B2747">
        <v>7.3</v>
      </c>
    </row>
    <row r="2748" spans="1:2" x14ac:dyDescent="0.35">
      <c r="A2748">
        <v>82</v>
      </c>
      <c r="B2748">
        <v>6.5</v>
      </c>
    </row>
    <row r="2749" spans="1:2" x14ac:dyDescent="0.35">
      <c r="A2749">
        <v>107</v>
      </c>
      <c r="B2749">
        <v>6.2</v>
      </c>
    </row>
    <row r="2750" spans="1:2" x14ac:dyDescent="0.35">
      <c r="A2750">
        <v>97</v>
      </c>
      <c r="B2750">
        <v>6</v>
      </c>
    </row>
    <row r="2751" spans="1:2" x14ac:dyDescent="0.35">
      <c r="A2751">
        <v>80</v>
      </c>
      <c r="B2751">
        <v>6.3</v>
      </c>
    </row>
    <row r="2752" spans="1:2" x14ac:dyDescent="0.35">
      <c r="A2752">
        <v>85</v>
      </c>
      <c r="B2752">
        <v>5.8</v>
      </c>
    </row>
    <row r="2753" spans="1:2" x14ac:dyDescent="0.35">
      <c r="A2753">
        <v>97</v>
      </c>
      <c r="B2753">
        <v>6.1</v>
      </c>
    </row>
    <row r="2754" spans="1:2" x14ac:dyDescent="0.35">
      <c r="A2754">
        <v>109</v>
      </c>
      <c r="B2754">
        <v>6.9</v>
      </c>
    </row>
    <row r="2755" spans="1:2" x14ac:dyDescent="0.35">
      <c r="A2755">
        <v>140</v>
      </c>
      <c r="B2755">
        <v>5.4</v>
      </c>
    </row>
    <row r="2756" spans="1:2" x14ac:dyDescent="0.35">
      <c r="A2756">
        <v>90</v>
      </c>
      <c r="B2756">
        <v>6.7</v>
      </c>
    </row>
    <row r="2757" spans="1:2" x14ac:dyDescent="0.35">
      <c r="A2757">
        <v>130</v>
      </c>
      <c r="B2757">
        <v>7.4</v>
      </c>
    </row>
    <row r="2758" spans="1:2" x14ac:dyDescent="0.35">
      <c r="A2758">
        <v>98</v>
      </c>
      <c r="B2758">
        <v>5.6</v>
      </c>
    </row>
    <row r="2759" spans="1:2" x14ac:dyDescent="0.35">
      <c r="A2759">
        <v>101</v>
      </c>
      <c r="B2759">
        <v>6.5</v>
      </c>
    </row>
    <row r="2760" spans="1:2" x14ac:dyDescent="0.35">
      <c r="A2760">
        <v>114</v>
      </c>
      <c r="B2760">
        <v>6.5</v>
      </c>
    </row>
    <row r="2761" spans="1:2" x14ac:dyDescent="0.35">
      <c r="A2761">
        <v>100</v>
      </c>
      <c r="B2761">
        <v>5.8</v>
      </c>
    </row>
    <row r="2762" spans="1:2" x14ac:dyDescent="0.35">
      <c r="A2762">
        <v>85</v>
      </c>
      <c r="B2762">
        <v>5</v>
      </c>
    </row>
    <row r="2763" spans="1:2" x14ac:dyDescent="0.35">
      <c r="A2763">
        <v>103</v>
      </c>
      <c r="B2763">
        <v>5.5</v>
      </c>
    </row>
    <row r="2764" spans="1:2" x14ac:dyDescent="0.35">
      <c r="A2764">
        <v>100</v>
      </c>
      <c r="B2764">
        <v>6.5</v>
      </c>
    </row>
    <row r="2765" spans="1:2" x14ac:dyDescent="0.35">
      <c r="A2765">
        <v>114</v>
      </c>
      <c r="B2765">
        <v>7.2</v>
      </c>
    </row>
    <row r="2766" spans="1:2" x14ac:dyDescent="0.35">
      <c r="A2766">
        <v>97</v>
      </c>
      <c r="B2766">
        <v>5.2</v>
      </c>
    </row>
    <row r="2767" spans="1:2" x14ac:dyDescent="0.35">
      <c r="A2767">
        <v>116</v>
      </c>
      <c r="B2767">
        <v>5.7</v>
      </c>
    </row>
    <row r="2768" spans="1:2" x14ac:dyDescent="0.35">
      <c r="A2768">
        <v>96</v>
      </c>
      <c r="B2768">
        <v>4.7</v>
      </c>
    </row>
    <row r="2769" spans="1:2" x14ac:dyDescent="0.35">
      <c r="A2769">
        <v>98</v>
      </c>
      <c r="B2769">
        <v>5.9</v>
      </c>
    </row>
    <row r="2770" spans="1:2" x14ac:dyDescent="0.35">
      <c r="A2770">
        <v>105</v>
      </c>
      <c r="B2770">
        <v>6.8</v>
      </c>
    </row>
    <row r="2771" spans="1:2" x14ac:dyDescent="0.35">
      <c r="A2771">
        <v>123</v>
      </c>
      <c r="B2771">
        <v>5.9</v>
      </c>
    </row>
    <row r="2772" spans="1:2" x14ac:dyDescent="0.35">
      <c r="A2772">
        <v>93</v>
      </c>
      <c r="B2772">
        <v>7.7</v>
      </c>
    </row>
    <row r="2773" spans="1:2" x14ac:dyDescent="0.35">
      <c r="A2773">
        <v>97</v>
      </c>
      <c r="B2773">
        <v>4.4000000000000004</v>
      </c>
    </row>
    <row r="2774" spans="1:2" x14ac:dyDescent="0.35">
      <c r="A2774">
        <v>122</v>
      </c>
      <c r="B2774">
        <v>6.6</v>
      </c>
    </row>
    <row r="2775" spans="1:2" x14ac:dyDescent="0.35">
      <c r="A2775">
        <v>101</v>
      </c>
      <c r="B2775">
        <v>6.7</v>
      </c>
    </row>
    <row r="2776" spans="1:2" x14ac:dyDescent="0.35">
      <c r="A2776">
        <v>100</v>
      </c>
      <c r="B2776">
        <v>5.5</v>
      </c>
    </row>
    <row r="2777" spans="1:2" x14ac:dyDescent="0.35">
      <c r="A2777">
        <v>129</v>
      </c>
      <c r="B2777">
        <v>6.5</v>
      </c>
    </row>
    <row r="2778" spans="1:2" x14ac:dyDescent="0.35">
      <c r="A2778">
        <v>81</v>
      </c>
      <c r="B2778">
        <v>6.2</v>
      </c>
    </row>
    <row r="2779" spans="1:2" x14ac:dyDescent="0.35">
      <c r="A2779">
        <v>96</v>
      </c>
      <c r="B2779">
        <v>7.1</v>
      </c>
    </row>
    <row r="2780" spans="1:2" x14ac:dyDescent="0.35">
      <c r="A2780">
        <v>84</v>
      </c>
      <c r="B2780">
        <v>6.1</v>
      </c>
    </row>
    <row r="2781" spans="1:2" x14ac:dyDescent="0.35">
      <c r="A2781">
        <v>110</v>
      </c>
      <c r="B2781">
        <v>6</v>
      </c>
    </row>
    <row r="2782" spans="1:2" x14ac:dyDescent="0.35">
      <c r="A2782">
        <v>130</v>
      </c>
      <c r="B2782">
        <v>7.4</v>
      </c>
    </row>
    <row r="2783" spans="1:2" x14ac:dyDescent="0.35">
      <c r="A2783">
        <v>84</v>
      </c>
      <c r="B2783">
        <v>5.9</v>
      </c>
    </row>
    <row r="2784" spans="1:2" x14ac:dyDescent="0.35">
      <c r="A2784">
        <v>106</v>
      </c>
      <c r="B2784">
        <v>4.0999999999999996</v>
      </c>
    </row>
    <row r="2785" spans="1:2" x14ac:dyDescent="0.35">
      <c r="A2785">
        <v>76</v>
      </c>
      <c r="B2785">
        <v>5.9</v>
      </c>
    </row>
    <row r="2786" spans="1:2" x14ac:dyDescent="0.35">
      <c r="A2786">
        <v>99</v>
      </c>
      <c r="B2786">
        <v>7</v>
      </c>
    </row>
    <row r="2787" spans="1:2" x14ac:dyDescent="0.35">
      <c r="A2787">
        <v>96</v>
      </c>
      <c r="B2787">
        <v>6.8</v>
      </c>
    </row>
    <row r="2788" spans="1:2" x14ac:dyDescent="0.35">
      <c r="A2788">
        <v>104</v>
      </c>
      <c r="B2788">
        <v>7.4</v>
      </c>
    </row>
    <row r="2789" spans="1:2" x14ac:dyDescent="0.35">
      <c r="A2789">
        <v>108</v>
      </c>
      <c r="B2789">
        <v>7.1</v>
      </c>
    </row>
    <row r="2790" spans="1:2" x14ac:dyDescent="0.35">
      <c r="A2790">
        <v>108</v>
      </c>
      <c r="B2790">
        <v>7</v>
      </c>
    </row>
    <row r="2791" spans="1:2" x14ac:dyDescent="0.35">
      <c r="A2791">
        <v>87</v>
      </c>
      <c r="B2791">
        <v>5.8</v>
      </c>
    </row>
    <row r="2792" spans="1:2" x14ac:dyDescent="0.35">
      <c r="A2792">
        <v>89</v>
      </c>
      <c r="B2792">
        <v>7.8</v>
      </c>
    </row>
    <row r="2793" spans="1:2" x14ac:dyDescent="0.35">
      <c r="A2793">
        <v>97</v>
      </c>
      <c r="B2793">
        <v>6.5</v>
      </c>
    </row>
    <row r="2794" spans="1:2" x14ac:dyDescent="0.35">
      <c r="A2794">
        <v>106</v>
      </c>
      <c r="B2794">
        <v>7</v>
      </c>
    </row>
    <row r="2795" spans="1:2" x14ac:dyDescent="0.35">
      <c r="A2795">
        <v>100</v>
      </c>
      <c r="B2795">
        <v>6.3</v>
      </c>
    </row>
    <row r="2796" spans="1:2" x14ac:dyDescent="0.35">
      <c r="A2796">
        <v>89</v>
      </c>
      <c r="B2796">
        <v>5.3</v>
      </c>
    </row>
    <row r="2797" spans="1:2" x14ac:dyDescent="0.35">
      <c r="A2797">
        <v>95</v>
      </c>
      <c r="B2797">
        <v>5.5</v>
      </c>
    </row>
    <row r="2798" spans="1:2" x14ac:dyDescent="0.35">
      <c r="A2798">
        <v>97</v>
      </c>
      <c r="B2798">
        <v>7.4</v>
      </c>
    </row>
    <row r="2799" spans="1:2" x14ac:dyDescent="0.35">
      <c r="A2799">
        <v>94</v>
      </c>
      <c r="B2799">
        <v>4.3</v>
      </c>
    </row>
    <row r="2800" spans="1:2" x14ac:dyDescent="0.35">
      <c r="A2800">
        <v>95</v>
      </c>
      <c r="B2800">
        <v>5.2</v>
      </c>
    </row>
    <row r="2801" spans="1:2" x14ac:dyDescent="0.35">
      <c r="A2801">
        <v>101</v>
      </c>
      <c r="B2801">
        <v>6.7</v>
      </c>
    </row>
    <row r="2802" spans="1:2" x14ac:dyDescent="0.35">
      <c r="A2802">
        <v>101</v>
      </c>
      <c r="B2802">
        <v>8.6</v>
      </c>
    </row>
    <row r="2803" spans="1:2" x14ac:dyDescent="0.35">
      <c r="A2803">
        <v>82</v>
      </c>
      <c r="B2803">
        <v>6.1</v>
      </c>
    </row>
    <row r="2804" spans="1:2" x14ac:dyDescent="0.35">
      <c r="A2804">
        <v>74</v>
      </c>
      <c r="B2804">
        <v>5.8</v>
      </c>
    </row>
    <row r="2805" spans="1:2" x14ac:dyDescent="0.35">
      <c r="A2805">
        <v>130</v>
      </c>
      <c r="B2805">
        <v>7.7</v>
      </c>
    </row>
    <row r="2806" spans="1:2" x14ac:dyDescent="0.35">
      <c r="A2806">
        <v>112</v>
      </c>
      <c r="B2806">
        <v>8</v>
      </c>
    </row>
    <row r="2807" spans="1:2" x14ac:dyDescent="0.35">
      <c r="A2807">
        <v>96</v>
      </c>
      <c r="B2807">
        <v>5.6</v>
      </c>
    </row>
    <row r="2808" spans="1:2" x14ac:dyDescent="0.35">
      <c r="A2808">
        <v>89</v>
      </c>
      <c r="B2808">
        <v>6.7</v>
      </c>
    </row>
    <row r="2809" spans="1:2" x14ac:dyDescent="0.35">
      <c r="A2809">
        <v>121</v>
      </c>
      <c r="B2809">
        <v>6.6</v>
      </c>
    </row>
    <row r="2810" spans="1:2" x14ac:dyDescent="0.35">
      <c r="A2810">
        <v>85</v>
      </c>
      <c r="B2810">
        <v>4.0999999999999996</v>
      </c>
    </row>
    <row r="2811" spans="1:2" x14ac:dyDescent="0.35">
      <c r="A2811">
        <v>120</v>
      </c>
      <c r="B2811">
        <v>7.3</v>
      </c>
    </row>
    <row r="2812" spans="1:2" x14ac:dyDescent="0.35">
      <c r="A2812">
        <v>106</v>
      </c>
      <c r="B2812">
        <v>7.1</v>
      </c>
    </row>
    <row r="2813" spans="1:2" x14ac:dyDescent="0.35">
      <c r="A2813">
        <v>83</v>
      </c>
      <c r="B2813">
        <v>6.5</v>
      </c>
    </row>
    <row r="2814" spans="1:2" x14ac:dyDescent="0.35">
      <c r="A2814">
        <v>120</v>
      </c>
      <c r="B2814">
        <v>7</v>
      </c>
    </row>
    <row r="2815" spans="1:2" x14ac:dyDescent="0.35">
      <c r="A2815">
        <v>111</v>
      </c>
      <c r="B2815">
        <v>5.5</v>
      </c>
    </row>
    <row r="2816" spans="1:2" x14ac:dyDescent="0.35">
      <c r="A2816">
        <v>100</v>
      </c>
      <c r="B2816">
        <v>6.6</v>
      </c>
    </row>
    <row r="2817" spans="1:2" x14ac:dyDescent="0.35">
      <c r="A2817">
        <v>89</v>
      </c>
      <c r="B2817">
        <v>7.1</v>
      </c>
    </row>
    <row r="2818" spans="1:2" x14ac:dyDescent="0.35">
      <c r="A2818">
        <v>115</v>
      </c>
      <c r="B2818">
        <v>7.9</v>
      </c>
    </row>
    <row r="2819" spans="1:2" x14ac:dyDescent="0.35">
      <c r="A2819">
        <v>135</v>
      </c>
      <c r="B2819">
        <v>7.1</v>
      </c>
    </row>
    <row r="2820" spans="1:2" x14ac:dyDescent="0.35">
      <c r="A2820">
        <v>92</v>
      </c>
      <c r="B2820">
        <v>5.6</v>
      </c>
    </row>
    <row r="2821" spans="1:2" x14ac:dyDescent="0.35">
      <c r="A2821">
        <v>120</v>
      </c>
      <c r="B2821">
        <v>7.3</v>
      </c>
    </row>
    <row r="2822" spans="1:2" x14ac:dyDescent="0.35">
      <c r="A2822">
        <v>97</v>
      </c>
      <c r="B2822">
        <v>3.3</v>
      </c>
    </row>
    <row r="2823" spans="1:2" x14ac:dyDescent="0.35">
      <c r="A2823">
        <v>135</v>
      </c>
      <c r="B2823">
        <v>6.5</v>
      </c>
    </row>
    <row r="2824" spans="1:2" x14ac:dyDescent="0.35">
      <c r="A2824">
        <v>93</v>
      </c>
      <c r="B2824">
        <v>4.8</v>
      </c>
    </row>
    <row r="2825" spans="1:2" x14ac:dyDescent="0.35">
      <c r="A2825">
        <v>118</v>
      </c>
      <c r="B2825">
        <v>5.2</v>
      </c>
    </row>
    <row r="2826" spans="1:2" x14ac:dyDescent="0.35">
      <c r="A2826">
        <v>97</v>
      </c>
      <c r="B2826">
        <v>6.3</v>
      </c>
    </row>
    <row r="2827" spans="1:2" x14ac:dyDescent="0.35">
      <c r="A2827">
        <v>98</v>
      </c>
      <c r="B2827">
        <v>7.2</v>
      </c>
    </row>
    <row r="2828" spans="1:2" x14ac:dyDescent="0.35">
      <c r="A2828">
        <v>98</v>
      </c>
      <c r="B2828">
        <v>6.8</v>
      </c>
    </row>
    <row r="2829" spans="1:2" x14ac:dyDescent="0.35">
      <c r="A2829">
        <v>101</v>
      </c>
      <c r="B2829">
        <v>5.7</v>
      </c>
    </row>
    <row r="2830" spans="1:2" x14ac:dyDescent="0.35">
      <c r="A2830">
        <v>132</v>
      </c>
      <c r="B2830">
        <v>7.2</v>
      </c>
    </row>
    <row r="2831" spans="1:2" x14ac:dyDescent="0.35">
      <c r="A2831">
        <v>106</v>
      </c>
      <c r="B2831">
        <v>6.9</v>
      </c>
    </row>
    <row r="2832" spans="1:2" x14ac:dyDescent="0.35">
      <c r="A2832">
        <v>87</v>
      </c>
      <c r="B2832">
        <v>6.2</v>
      </c>
    </row>
    <row r="2833" spans="1:2" x14ac:dyDescent="0.35">
      <c r="A2833">
        <v>98</v>
      </c>
      <c r="B2833">
        <v>6.7</v>
      </c>
    </row>
    <row r="2834" spans="1:2" x14ac:dyDescent="0.35">
      <c r="A2834">
        <v>96</v>
      </c>
      <c r="B2834">
        <v>6.5</v>
      </c>
    </row>
    <row r="2835" spans="1:2" x14ac:dyDescent="0.35">
      <c r="A2835">
        <v>104</v>
      </c>
      <c r="B2835">
        <v>7.2</v>
      </c>
    </row>
    <row r="2836" spans="1:2" x14ac:dyDescent="0.35">
      <c r="A2836">
        <v>93</v>
      </c>
      <c r="B2836">
        <v>5.3</v>
      </c>
    </row>
    <row r="2837" spans="1:2" x14ac:dyDescent="0.35">
      <c r="A2837">
        <v>95</v>
      </c>
      <c r="B2837">
        <v>6.7</v>
      </c>
    </row>
    <row r="2838" spans="1:2" x14ac:dyDescent="0.35">
      <c r="A2838">
        <v>89</v>
      </c>
      <c r="B2838">
        <v>3.6</v>
      </c>
    </row>
    <row r="2839" spans="1:2" x14ac:dyDescent="0.35">
      <c r="A2839">
        <v>107</v>
      </c>
      <c r="B2839">
        <v>5.7</v>
      </c>
    </row>
    <row r="2840" spans="1:2" x14ac:dyDescent="0.35">
      <c r="A2840">
        <v>85</v>
      </c>
      <c r="B2840">
        <v>7.3</v>
      </c>
    </row>
    <row r="2841" spans="1:2" x14ac:dyDescent="0.35">
      <c r="A2841">
        <v>93</v>
      </c>
      <c r="B2841">
        <v>5</v>
      </c>
    </row>
    <row r="2842" spans="1:2" x14ac:dyDescent="0.35">
      <c r="A2842">
        <v>101</v>
      </c>
      <c r="B2842">
        <v>6.6</v>
      </c>
    </row>
    <row r="2843" spans="1:2" x14ac:dyDescent="0.35">
      <c r="A2843">
        <v>103</v>
      </c>
      <c r="B2843">
        <v>6.6</v>
      </c>
    </row>
    <row r="2844" spans="1:2" x14ac:dyDescent="0.35">
      <c r="A2844">
        <v>111</v>
      </c>
      <c r="B2844">
        <v>7.3</v>
      </c>
    </row>
    <row r="2845" spans="1:2" x14ac:dyDescent="0.35">
      <c r="A2845">
        <v>86</v>
      </c>
      <c r="B2845">
        <v>6.2</v>
      </c>
    </row>
    <row r="2846" spans="1:2" x14ac:dyDescent="0.35">
      <c r="A2846">
        <v>90</v>
      </c>
      <c r="B2846">
        <v>6.6</v>
      </c>
    </row>
    <row r="2847" spans="1:2" x14ac:dyDescent="0.35">
      <c r="A2847">
        <v>82</v>
      </c>
      <c r="B2847">
        <v>6.3</v>
      </c>
    </row>
    <row r="2848" spans="1:2" x14ac:dyDescent="0.35">
      <c r="A2848">
        <v>83</v>
      </c>
      <c r="B2848">
        <v>3.3</v>
      </c>
    </row>
    <row r="2849" spans="1:2" x14ac:dyDescent="0.35">
      <c r="A2849">
        <v>125</v>
      </c>
      <c r="B2849">
        <v>6.2</v>
      </c>
    </row>
    <row r="2850" spans="1:2" x14ac:dyDescent="0.35">
      <c r="A2850">
        <v>86</v>
      </c>
      <c r="B2850">
        <v>3.5</v>
      </c>
    </row>
    <row r="2851" spans="1:2" x14ac:dyDescent="0.35">
      <c r="A2851">
        <v>91</v>
      </c>
      <c r="B2851">
        <v>5.5</v>
      </c>
    </row>
    <row r="2852" spans="1:2" x14ac:dyDescent="0.35">
      <c r="A2852">
        <v>90</v>
      </c>
      <c r="B2852">
        <v>5.9</v>
      </c>
    </row>
    <row r="2853" spans="1:2" x14ac:dyDescent="0.35">
      <c r="A2853">
        <v>90</v>
      </c>
      <c r="B2853">
        <v>4.7</v>
      </c>
    </row>
    <row r="2854" spans="1:2" x14ac:dyDescent="0.35">
      <c r="A2854">
        <v>93</v>
      </c>
      <c r="B2854">
        <v>3.9</v>
      </c>
    </row>
    <row r="2855" spans="1:2" x14ac:dyDescent="0.35">
      <c r="A2855">
        <v>104</v>
      </c>
      <c r="B2855">
        <v>6.1</v>
      </c>
    </row>
    <row r="2856" spans="1:2" x14ac:dyDescent="0.35">
      <c r="A2856">
        <v>85</v>
      </c>
      <c r="B2856">
        <v>6.7</v>
      </c>
    </row>
    <row r="2857" spans="1:2" x14ac:dyDescent="0.35">
      <c r="A2857">
        <v>81</v>
      </c>
      <c r="B2857">
        <v>6.9</v>
      </c>
    </row>
    <row r="2858" spans="1:2" x14ac:dyDescent="0.35">
      <c r="A2858">
        <v>135</v>
      </c>
      <c r="B2858">
        <v>7.3</v>
      </c>
    </row>
    <row r="2859" spans="1:2" x14ac:dyDescent="0.35">
      <c r="A2859">
        <v>144</v>
      </c>
      <c r="B2859">
        <v>6.7</v>
      </c>
    </row>
    <row r="2860" spans="1:2" x14ac:dyDescent="0.35">
      <c r="A2860">
        <v>98</v>
      </c>
      <c r="B2860">
        <v>6.1</v>
      </c>
    </row>
    <row r="2861" spans="1:2" x14ac:dyDescent="0.35">
      <c r="A2861">
        <v>117</v>
      </c>
      <c r="B2861">
        <v>6.9</v>
      </c>
    </row>
    <row r="2862" spans="1:2" x14ac:dyDescent="0.35">
      <c r="A2862">
        <v>127</v>
      </c>
      <c r="B2862">
        <v>7.9</v>
      </c>
    </row>
    <row r="2863" spans="1:2" x14ac:dyDescent="0.35">
      <c r="A2863">
        <v>98</v>
      </c>
      <c r="B2863">
        <v>4.5</v>
      </c>
    </row>
    <row r="2864" spans="1:2" x14ac:dyDescent="0.35">
      <c r="A2864">
        <v>197</v>
      </c>
      <c r="B2864">
        <v>7.6</v>
      </c>
    </row>
    <row r="2865" spans="1:2" x14ac:dyDescent="0.35">
      <c r="A2865">
        <v>104</v>
      </c>
      <c r="B2865">
        <v>7.5</v>
      </c>
    </row>
    <row r="2866" spans="1:2" x14ac:dyDescent="0.35">
      <c r="A2866">
        <v>90</v>
      </c>
      <c r="B2866">
        <v>6</v>
      </c>
    </row>
    <row r="2867" spans="1:2" x14ac:dyDescent="0.35">
      <c r="A2867">
        <v>130</v>
      </c>
      <c r="B2867">
        <v>7.1</v>
      </c>
    </row>
    <row r="2868" spans="1:2" x14ac:dyDescent="0.35">
      <c r="A2868">
        <v>176</v>
      </c>
      <c r="B2868">
        <v>6.9</v>
      </c>
    </row>
    <row r="2869" spans="1:2" x14ac:dyDescent="0.35">
      <c r="A2869">
        <v>116</v>
      </c>
      <c r="B2869">
        <v>8.5</v>
      </c>
    </row>
    <row r="2870" spans="1:2" x14ac:dyDescent="0.35">
      <c r="A2870">
        <v>88</v>
      </c>
      <c r="B2870">
        <v>7.5</v>
      </c>
    </row>
    <row r="2871" spans="1:2" x14ac:dyDescent="0.35">
      <c r="A2871">
        <v>106</v>
      </c>
      <c r="B2871">
        <v>6.6</v>
      </c>
    </row>
    <row r="2872" spans="1:2" x14ac:dyDescent="0.35">
      <c r="A2872">
        <v>181</v>
      </c>
      <c r="B2872">
        <v>8</v>
      </c>
    </row>
    <row r="2873" spans="1:2" x14ac:dyDescent="0.35">
      <c r="A2873">
        <v>130</v>
      </c>
      <c r="B2873">
        <v>7</v>
      </c>
    </row>
    <row r="2874" spans="1:2" x14ac:dyDescent="0.35">
      <c r="A2874">
        <v>123</v>
      </c>
      <c r="B2874">
        <v>6.8</v>
      </c>
    </row>
    <row r="2875" spans="1:2" x14ac:dyDescent="0.35">
      <c r="A2875">
        <v>120</v>
      </c>
      <c r="B2875">
        <v>6.7</v>
      </c>
    </row>
    <row r="2876" spans="1:2" x14ac:dyDescent="0.35">
      <c r="A2876">
        <v>87</v>
      </c>
      <c r="B2876">
        <v>6.5</v>
      </c>
    </row>
    <row r="2877" spans="1:2" x14ac:dyDescent="0.35">
      <c r="A2877">
        <v>123</v>
      </c>
      <c r="B2877">
        <v>8</v>
      </c>
    </row>
    <row r="2878" spans="1:2" x14ac:dyDescent="0.35">
      <c r="A2878">
        <v>103</v>
      </c>
      <c r="B2878">
        <v>6.5</v>
      </c>
    </row>
    <row r="2879" spans="1:2" x14ac:dyDescent="0.35">
      <c r="A2879">
        <v>91</v>
      </c>
      <c r="B2879">
        <v>4.9000000000000004</v>
      </c>
    </row>
    <row r="2880" spans="1:2" x14ac:dyDescent="0.35">
      <c r="A2880">
        <v>88</v>
      </c>
      <c r="B2880">
        <v>7.1</v>
      </c>
    </row>
    <row r="2881" spans="1:2" x14ac:dyDescent="0.35">
      <c r="A2881">
        <v>126</v>
      </c>
      <c r="B2881">
        <v>7</v>
      </c>
    </row>
    <row r="2882" spans="1:2" x14ac:dyDescent="0.35">
      <c r="A2882">
        <v>120</v>
      </c>
      <c r="B2882">
        <v>7</v>
      </c>
    </row>
    <row r="2883" spans="1:2" x14ac:dyDescent="0.35">
      <c r="A2883">
        <v>94</v>
      </c>
      <c r="B2883">
        <v>4.5</v>
      </c>
    </row>
    <row r="2884" spans="1:2" x14ac:dyDescent="0.35">
      <c r="A2884">
        <v>137</v>
      </c>
      <c r="B2884">
        <v>7.7</v>
      </c>
    </row>
    <row r="2885" spans="1:2" x14ac:dyDescent="0.35">
      <c r="A2885">
        <v>119</v>
      </c>
      <c r="B2885">
        <v>6.7</v>
      </c>
    </row>
    <row r="2886" spans="1:2" x14ac:dyDescent="0.35">
      <c r="A2886">
        <v>99</v>
      </c>
      <c r="B2886">
        <v>7</v>
      </c>
    </row>
    <row r="2887" spans="1:2" x14ac:dyDescent="0.35">
      <c r="A2887">
        <v>79</v>
      </c>
      <c r="B2887">
        <v>6.5</v>
      </c>
    </row>
    <row r="2888" spans="1:2" x14ac:dyDescent="0.35">
      <c r="A2888">
        <v>95</v>
      </c>
      <c r="B2888">
        <v>6.2</v>
      </c>
    </row>
    <row r="2889" spans="1:2" x14ac:dyDescent="0.35">
      <c r="A2889">
        <v>103</v>
      </c>
      <c r="B2889">
        <v>5.7</v>
      </c>
    </row>
    <row r="2890" spans="1:2" x14ac:dyDescent="0.35">
      <c r="A2890">
        <v>92</v>
      </c>
      <c r="B2890">
        <v>6.4</v>
      </c>
    </row>
    <row r="2891" spans="1:2" x14ac:dyDescent="0.35">
      <c r="A2891">
        <v>84</v>
      </c>
      <c r="B2891">
        <v>5.4</v>
      </c>
    </row>
    <row r="2892" spans="1:2" x14ac:dyDescent="0.35">
      <c r="A2892">
        <v>300</v>
      </c>
      <c r="B2892">
        <v>6.6</v>
      </c>
    </row>
    <row r="2893" spans="1:2" x14ac:dyDescent="0.35">
      <c r="A2893">
        <v>120</v>
      </c>
      <c r="B2893">
        <v>6.1</v>
      </c>
    </row>
    <row r="2894" spans="1:2" x14ac:dyDescent="0.35">
      <c r="A2894">
        <v>121</v>
      </c>
      <c r="B2894">
        <v>7.6</v>
      </c>
    </row>
    <row r="2895" spans="1:2" x14ac:dyDescent="0.35">
      <c r="A2895">
        <v>97</v>
      </c>
      <c r="B2895">
        <v>6.2</v>
      </c>
    </row>
    <row r="2896" spans="1:2" x14ac:dyDescent="0.35">
      <c r="A2896">
        <v>86</v>
      </c>
      <c r="B2896">
        <v>6.6</v>
      </c>
    </row>
    <row r="2897" spans="1:2" x14ac:dyDescent="0.35">
      <c r="A2897">
        <v>45</v>
      </c>
      <c r="B2897">
        <v>7.3</v>
      </c>
    </row>
    <row r="2898" spans="1:2" x14ac:dyDescent="0.35">
      <c r="A2898">
        <v>97</v>
      </c>
      <c r="B2898">
        <v>4.2</v>
      </c>
    </row>
    <row r="2899" spans="1:2" x14ac:dyDescent="0.35">
      <c r="A2899">
        <v>93</v>
      </c>
      <c r="B2899">
        <v>6.5</v>
      </c>
    </row>
    <row r="2900" spans="1:2" x14ac:dyDescent="0.35">
      <c r="A2900">
        <v>84</v>
      </c>
      <c r="B2900">
        <v>6.5</v>
      </c>
    </row>
    <row r="2901" spans="1:2" x14ac:dyDescent="0.35">
      <c r="A2901">
        <v>96</v>
      </c>
      <c r="B2901">
        <v>5.7</v>
      </c>
    </row>
    <row r="2902" spans="1:2" x14ac:dyDescent="0.35">
      <c r="A2902">
        <v>112</v>
      </c>
      <c r="B2902">
        <v>7.3</v>
      </c>
    </row>
    <row r="2903" spans="1:2" x14ac:dyDescent="0.35">
      <c r="A2903">
        <v>125</v>
      </c>
      <c r="B2903">
        <v>6.9</v>
      </c>
    </row>
    <row r="2904" spans="1:2" x14ac:dyDescent="0.35">
      <c r="A2904">
        <v>96</v>
      </c>
      <c r="B2904">
        <v>5</v>
      </c>
    </row>
    <row r="2905" spans="1:2" x14ac:dyDescent="0.35">
      <c r="A2905">
        <v>103</v>
      </c>
      <c r="B2905">
        <v>7.3</v>
      </c>
    </row>
    <row r="2906" spans="1:2" x14ac:dyDescent="0.35">
      <c r="A2906">
        <v>101</v>
      </c>
      <c r="B2906">
        <v>6.5</v>
      </c>
    </row>
    <row r="2907" spans="1:2" x14ac:dyDescent="0.35">
      <c r="A2907">
        <v>104</v>
      </c>
      <c r="B2907">
        <v>2.1</v>
      </c>
    </row>
    <row r="2908" spans="1:2" x14ac:dyDescent="0.35">
      <c r="A2908">
        <v>119</v>
      </c>
      <c r="B2908">
        <v>7</v>
      </c>
    </row>
    <row r="2909" spans="1:2" x14ac:dyDescent="0.35">
      <c r="A2909">
        <v>128</v>
      </c>
      <c r="B2909">
        <v>8</v>
      </c>
    </row>
    <row r="2910" spans="1:2" x14ac:dyDescent="0.35">
      <c r="A2910">
        <v>106</v>
      </c>
      <c r="B2910">
        <v>6.9</v>
      </c>
    </row>
    <row r="2911" spans="1:2" x14ac:dyDescent="0.35">
      <c r="A2911">
        <v>126</v>
      </c>
      <c r="B2911">
        <v>7.1</v>
      </c>
    </row>
    <row r="2912" spans="1:2" x14ac:dyDescent="0.35">
      <c r="A2912">
        <v>150</v>
      </c>
      <c r="B2912">
        <v>6.7</v>
      </c>
    </row>
    <row r="2913" spans="1:2" x14ac:dyDescent="0.35">
      <c r="A2913">
        <v>178</v>
      </c>
      <c r="B2913">
        <v>8.9</v>
      </c>
    </row>
    <row r="2914" spans="1:2" x14ac:dyDescent="0.35">
      <c r="A2914">
        <v>117</v>
      </c>
      <c r="B2914">
        <v>7.9</v>
      </c>
    </row>
    <row r="2915" spans="1:2" x14ac:dyDescent="0.35">
      <c r="A2915">
        <v>119</v>
      </c>
      <c r="B2915">
        <v>5.6</v>
      </c>
    </row>
    <row r="2916" spans="1:2" x14ac:dyDescent="0.35">
      <c r="A2916">
        <v>174</v>
      </c>
      <c r="B2916">
        <v>8</v>
      </c>
    </row>
    <row r="2917" spans="1:2" x14ac:dyDescent="0.35">
      <c r="A2917">
        <v>111</v>
      </c>
      <c r="B2917">
        <v>6.2</v>
      </c>
    </row>
    <row r="2918" spans="1:2" x14ac:dyDescent="0.35">
      <c r="A2918">
        <v>101</v>
      </c>
      <c r="B2918">
        <v>7.9</v>
      </c>
    </row>
    <row r="2919" spans="1:2" x14ac:dyDescent="0.35">
      <c r="A2919">
        <v>89</v>
      </c>
      <c r="B2919">
        <v>8.1</v>
      </c>
    </row>
    <row r="2920" spans="1:2" x14ac:dyDescent="0.35">
      <c r="A2920">
        <v>113</v>
      </c>
      <c r="B2920">
        <v>7.6</v>
      </c>
    </row>
    <row r="2921" spans="1:2" x14ac:dyDescent="0.35">
      <c r="A2921">
        <v>95</v>
      </c>
      <c r="B2921">
        <v>3.5</v>
      </c>
    </row>
    <row r="2922" spans="1:2" x14ac:dyDescent="0.35">
      <c r="A2922">
        <v>112</v>
      </c>
      <c r="B2922">
        <v>7.6</v>
      </c>
    </row>
    <row r="2923" spans="1:2" x14ac:dyDescent="0.35">
      <c r="A2923">
        <v>109</v>
      </c>
      <c r="B2923">
        <v>6.5</v>
      </c>
    </row>
    <row r="2924" spans="1:2" x14ac:dyDescent="0.35">
      <c r="A2924">
        <v>108</v>
      </c>
      <c r="B2924">
        <v>5.6</v>
      </c>
    </row>
    <row r="2925" spans="1:2" x14ac:dyDescent="0.35">
      <c r="A2925">
        <v>100</v>
      </c>
      <c r="B2925">
        <v>7.7</v>
      </c>
    </row>
    <row r="2926" spans="1:2" x14ac:dyDescent="0.35">
      <c r="A2926">
        <v>90</v>
      </c>
      <c r="B2926">
        <v>5.2</v>
      </c>
    </row>
    <row r="2927" spans="1:2" x14ac:dyDescent="0.35">
      <c r="A2927">
        <v>94</v>
      </c>
      <c r="B2927">
        <v>6.1</v>
      </c>
    </row>
    <row r="2928" spans="1:2" x14ac:dyDescent="0.35">
      <c r="A2928">
        <v>111</v>
      </c>
      <c r="B2928">
        <v>7.4</v>
      </c>
    </row>
    <row r="2929" spans="1:2" x14ac:dyDescent="0.35">
      <c r="A2929">
        <v>142</v>
      </c>
      <c r="B2929">
        <v>6.8</v>
      </c>
    </row>
    <row r="2930" spans="1:2" x14ac:dyDescent="0.35">
      <c r="A2930">
        <v>107</v>
      </c>
      <c r="B2930">
        <v>6.4</v>
      </c>
    </row>
    <row r="2931" spans="1:2" x14ac:dyDescent="0.35">
      <c r="A2931">
        <v>91</v>
      </c>
      <c r="B2931">
        <v>5.7</v>
      </c>
    </row>
    <row r="2932" spans="1:2" x14ac:dyDescent="0.35">
      <c r="A2932">
        <v>82</v>
      </c>
      <c r="B2932">
        <v>6.7</v>
      </c>
    </row>
    <row r="2933" spans="1:2" x14ac:dyDescent="0.35">
      <c r="A2933">
        <v>97</v>
      </c>
      <c r="B2933">
        <v>5.6</v>
      </c>
    </row>
    <row r="2934" spans="1:2" x14ac:dyDescent="0.35">
      <c r="A2934">
        <v>102</v>
      </c>
      <c r="B2934">
        <v>7.6</v>
      </c>
    </row>
    <row r="2935" spans="1:2" x14ac:dyDescent="0.35">
      <c r="A2935">
        <v>93</v>
      </c>
      <c r="B2935">
        <v>6.5</v>
      </c>
    </row>
    <row r="2936" spans="1:2" x14ac:dyDescent="0.35">
      <c r="A2936">
        <v>138</v>
      </c>
      <c r="B2936">
        <v>6.3</v>
      </c>
    </row>
    <row r="2937" spans="1:2" x14ac:dyDescent="0.35">
      <c r="A2937">
        <v>93</v>
      </c>
      <c r="B2937">
        <v>7.1</v>
      </c>
    </row>
    <row r="2938" spans="1:2" x14ac:dyDescent="0.35">
      <c r="A2938">
        <v>92</v>
      </c>
      <c r="B2938">
        <v>7.1</v>
      </c>
    </row>
    <row r="2939" spans="1:2" x14ac:dyDescent="0.35">
      <c r="A2939">
        <v>92</v>
      </c>
      <c r="B2939">
        <v>6.9</v>
      </c>
    </row>
    <row r="2940" spans="1:2" x14ac:dyDescent="0.35">
      <c r="A2940">
        <v>104</v>
      </c>
      <c r="B2940">
        <v>5.4</v>
      </c>
    </row>
    <row r="2941" spans="1:2" x14ac:dyDescent="0.35">
      <c r="A2941">
        <v>89</v>
      </c>
      <c r="B2941">
        <v>5.0999999999999996</v>
      </c>
    </row>
    <row r="2942" spans="1:2" x14ac:dyDescent="0.35">
      <c r="A2942">
        <v>92</v>
      </c>
      <c r="B2942">
        <v>5.3</v>
      </c>
    </row>
    <row r="2943" spans="1:2" x14ac:dyDescent="0.35">
      <c r="A2943">
        <v>90</v>
      </c>
      <c r="B2943">
        <v>7.3</v>
      </c>
    </row>
    <row r="2944" spans="1:2" x14ac:dyDescent="0.35">
      <c r="A2944">
        <v>129</v>
      </c>
      <c r="B2944">
        <v>7.3</v>
      </c>
    </row>
    <row r="2945" spans="1:2" x14ac:dyDescent="0.35">
      <c r="A2945">
        <v>111</v>
      </c>
      <c r="B2945">
        <v>7.1</v>
      </c>
    </row>
    <row r="2946" spans="1:2" x14ac:dyDescent="0.35">
      <c r="A2946">
        <v>79</v>
      </c>
      <c r="B2946">
        <v>6</v>
      </c>
    </row>
    <row r="2947" spans="1:2" x14ac:dyDescent="0.35">
      <c r="A2947">
        <v>104</v>
      </c>
      <c r="B2947">
        <v>6.6</v>
      </c>
    </row>
    <row r="2948" spans="1:2" x14ac:dyDescent="0.35">
      <c r="A2948">
        <v>101</v>
      </c>
      <c r="B2948">
        <v>7.2</v>
      </c>
    </row>
    <row r="2949" spans="1:2" x14ac:dyDescent="0.35">
      <c r="A2949">
        <v>113</v>
      </c>
      <c r="B2949">
        <v>7.2</v>
      </c>
    </row>
    <row r="2950" spans="1:2" x14ac:dyDescent="0.35">
      <c r="A2950">
        <v>92</v>
      </c>
      <c r="B2950">
        <v>6.9</v>
      </c>
    </row>
    <row r="2951" spans="1:2" x14ac:dyDescent="0.35">
      <c r="A2951">
        <v>106</v>
      </c>
      <c r="B2951">
        <v>6.8</v>
      </c>
    </row>
    <row r="2952" spans="1:2" x14ac:dyDescent="0.35">
      <c r="A2952">
        <v>75</v>
      </c>
      <c r="B2952">
        <v>7.7</v>
      </c>
    </row>
    <row r="2953" spans="1:2" x14ac:dyDescent="0.35">
      <c r="A2953">
        <v>104</v>
      </c>
      <c r="B2953">
        <v>7.4</v>
      </c>
    </row>
    <row r="2954" spans="1:2" x14ac:dyDescent="0.35">
      <c r="A2954">
        <v>108</v>
      </c>
      <c r="B2954">
        <v>6.5</v>
      </c>
    </row>
    <row r="2955" spans="1:2" x14ac:dyDescent="0.35">
      <c r="A2955">
        <v>99</v>
      </c>
      <c r="B2955">
        <v>6.4</v>
      </c>
    </row>
    <row r="2956" spans="1:2" x14ac:dyDescent="0.35">
      <c r="A2956">
        <v>109</v>
      </c>
      <c r="B2956">
        <v>5.6</v>
      </c>
    </row>
    <row r="2957" spans="1:2" x14ac:dyDescent="0.35">
      <c r="A2957">
        <v>93</v>
      </c>
      <c r="B2957">
        <v>6.8</v>
      </c>
    </row>
    <row r="2958" spans="1:2" x14ac:dyDescent="0.35">
      <c r="A2958">
        <v>99</v>
      </c>
      <c r="B2958">
        <v>5.5</v>
      </c>
    </row>
    <row r="2959" spans="1:2" x14ac:dyDescent="0.35">
      <c r="A2959">
        <v>98</v>
      </c>
      <c r="B2959">
        <v>6.9</v>
      </c>
    </row>
    <row r="2960" spans="1:2" x14ac:dyDescent="0.35">
      <c r="A2960">
        <v>95</v>
      </c>
      <c r="B2960">
        <v>6</v>
      </c>
    </row>
    <row r="2961" spans="1:2" x14ac:dyDescent="0.35">
      <c r="A2961">
        <v>107</v>
      </c>
      <c r="B2961">
        <v>6.4</v>
      </c>
    </row>
    <row r="2962" spans="1:2" x14ac:dyDescent="0.35">
      <c r="A2962">
        <v>102</v>
      </c>
      <c r="B2962">
        <v>6.6</v>
      </c>
    </row>
    <row r="2963" spans="1:2" x14ac:dyDescent="0.35">
      <c r="A2963">
        <v>97</v>
      </c>
      <c r="B2963">
        <v>5.3</v>
      </c>
    </row>
    <row r="2964" spans="1:2" x14ac:dyDescent="0.35">
      <c r="A2964">
        <v>124</v>
      </c>
      <c r="B2964">
        <v>8.1</v>
      </c>
    </row>
    <row r="2965" spans="1:2" x14ac:dyDescent="0.35">
      <c r="A2965">
        <v>90</v>
      </c>
      <c r="B2965">
        <v>6.9</v>
      </c>
    </row>
    <row r="2966" spans="1:2" x14ac:dyDescent="0.35">
      <c r="A2966">
        <v>90</v>
      </c>
      <c r="B2966">
        <v>6.5</v>
      </c>
    </row>
    <row r="2967" spans="1:2" x14ac:dyDescent="0.35">
      <c r="A2967">
        <v>99</v>
      </c>
      <c r="B2967">
        <v>7.4</v>
      </c>
    </row>
    <row r="2968" spans="1:2" x14ac:dyDescent="0.35">
      <c r="A2968">
        <v>115</v>
      </c>
      <c r="B2968">
        <v>6.9</v>
      </c>
    </row>
    <row r="2969" spans="1:2" x14ac:dyDescent="0.35">
      <c r="A2969">
        <v>89</v>
      </c>
      <c r="B2969">
        <v>6.7</v>
      </c>
    </row>
    <row r="2970" spans="1:2" x14ac:dyDescent="0.35">
      <c r="A2970">
        <v>92</v>
      </c>
      <c r="B2970">
        <v>7.6</v>
      </c>
    </row>
    <row r="2971" spans="1:2" x14ac:dyDescent="0.35">
      <c r="A2971">
        <v>94</v>
      </c>
      <c r="B2971">
        <v>5.4</v>
      </c>
    </row>
    <row r="2972" spans="1:2" x14ac:dyDescent="0.35">
      <c r="A2972">
        <v>100</v>
      </c>
      <c r="B2972">
        <v>7.3</v>
      </c>
    </row>
    <row r="2973" spans="1:2" x14ac:dyDescent="0.35">
      <c r="A2973">
        <v>109</v>
      </c>
      <c r="B2973">
        <v>6</v>
      </c>
    </row>
    <row r="2974" spans="1:2" x14ac:dyDescent="0.35">
      <c r="A2974">
        <v>105</v>
      </c>
      <c r="B2974">
        <v>7.2</v>
      </c>
    </row>
    <row r="2975" spans="1:2" x14ac:dyDescent="0.35">
      <c r="A2975">
        <v>102</v>
      </c>
      <c r="B2975">
        <v>6</v>
      </c>
    </row>
    <row r="2976" spans="1:2" x14ac:dyDescent="0.35">
      <c r="A2976">
        <v>97</v>
      </c>
      <c r="B2976">
        <v>3.1</v>
      </c>
    </row>
    <row r="2977" spans="1:2" x14ac:dyDescent="0.35">
      <c r="A2977">
        <v>118</v>
      </c>
      <c r="B2977">
        <v>6.9</v>
      </c>
    </row>
    <row r="2978" spans="1:2" x14ac:dyDescent="0.35">
      <c r="A2978">
        <v>92</v>
      </c>
      <c r="B2978">
        <v>6.2</v>
      </c>
    </row>
    <row r="2979" spans="1:2" x14ac:dyDescent="0.35">
      <c r="A2979">
        <v>103</v>
      </c>
      <c r="B2979">
        <v>6.9</v>
      </c>
    </row>
    <row r="2980" spans="1:2" x14ac:dyDescent="0.35">
      <c r="A2980">
        <v>93</v>
      </c>
      <c r="B2980">
        <v>6.3</v>
      </c>
    </row>
    <row r="2981" spans="1:2" x14ac:dyDescent="0.35">
      <c r="A2981">
        <v>113</v>
      </c>
      <c r="B2981">
        <v>6.7</v>
      </c>
    </row>
    <row r="2982" spans="1:2" x14ac:dyDescent="0.35">
      <c r="A2982">
        <v>153</v>
      </c>
      <c r="B2982">
        <v>5.4</v>
      </c>
    </row>
    <row r="2983" spans="1:2" x14ac:dyDescent="0.35">
      <c r="A2983">
        <v>89</v>
      </c>
      <c r="B2983">
        <v>8</v>
      </c>
    </row>
    <row r="2984" spans="1:2" x14ac:dyDescent="0.35">
      <c r="A2984">
        <v>118</v>
      </c>
      <c r="B2984">
        <v>7</v>
      </c>
    </row>
    <row r="2985" spans="1:2" x14ac:dyDescent="0.35">
      <c r="A2985">
        <v>97</v>
      </c>
      <c r="B2985">
        <v>7.2</v>
      </c>
    </row>
    <row r="2986" spans="1:2" x14ac:dyDescent="0.35">
      <c r="A2986">
        <v>100</v>
      </c>
      <c r="B2986">
        <v>3.5</v>
      </c>
    </row>
    <row r="2987" spans="1:2" x14ac:dyDescent="0.35">
      <c r="A2987">
        <v>96</v>
      </c>
      <c r="B2987">
        <v>7.5</v>
      </c>
    </row>
    <row r="2988" spans="1:2" x14ac:dyDescent="0.35">
      <c r="A2988">
        <v>120</v>
      </c>
      <c r="B2988">
        <v>6.7</v>
      </c>
    </row>
    <row r="2989" spans="1:2" x14ac:dyDescent="0.35">
      <c r="A2989">
        <v>175</v>
      </c>
      <c r="B2989">
        <v>9.1999999999999993</v>
      </c>
    </row>
    <row r="2990" spans="1:2" x14ac:dyDescent="0.35">
      <c r="A2990">
        <v>95</v>
      </c>
      <c r="B2990">
        <v>6.1</v>
      </c>
    </row>
    <row r="2991" spans="1:2" x14ac:dyDescent="0.35">
      <c r="A2991">
        <v>95</v>
      </c>
      <c r="B2991">
        <v>7.7</v>
      </c>
    </row>
    <row r="2992" spans="1:2" x14ac:dyDescent="0.35">
      <c r="A2992">
        <v>121</v>
      </c>
      <c r="B2992">
        <v>7.6</v>
      </c>
    </row>
    <row r="2993" spans="1:2" x14ac:dyDescent="0.35">
      <c r="A2993">
        <v>110</v>
      </c>
      <c r="B2993">
        <v>6.1</v>
      </c>
    </row>
    <row r="2994" spans="1:2" x14ac:dyDescent="0.35">
      <c r="A2994">
        <v>96</v>
      </c>
      <c r="B2994">
        <v>4.9000000000000004</v>
      </c>
    </row>
    <row r="2995" spans="1:2" x14ac:dyDescent="0.35">
      <c r="A2995">
        <v>121</v>
      </c>
      <c r="B2995">
        <v>6.8</v>
      </c>
    </row>
    <row r="2996" spans="1:2" x14ac:dyDescent="0.35">
      <c r="A2996">
        <v>95</v>
      </c>
      <c r="B2996">
        <v>7</v>
      </c>
    </row>
    <row r="2997" spans="1:2" x14ac:dyDescent="0.35">
      <c r="A2997">
        <v>112</v>
      </c>
      <c r="B2997">
        <v>5.7</v>
      </c>
    </row>
    <row r="2998" spans="1:2" x14ac:dyDescent="0.35">
      <c r="A2998">
        <v>93</v>
      </c>
      <c r="B2998">
        <v>7.5</v>
      </c>
    </row>
    <row r="2999" spans="1:2" x14ac:dyDescent="0.35">
      <c r="A2999">
        <v>110</v>
      </c>
      <c r="B2999">
        <v>7.4</v>
      </c>
    </row>
    <row r="3000" spans="1:2" x14ac:dyDescent="0.35">
      <c r="A3000">
        <v>104</v>
      </c>
      <c r="B3000">
        <v>7.2</v>
      </c>
    </row>
    <row r="3001" spans="1:2" x14ac:dyDescent="0.35">
      <c r="A3001">
        <v>119</v>
      </c>
      <c r="B3001">
        <v>6.8</v>
      </c>
    </row>
    <row r="3002" spans="1:2" x14ac:dyDescent="0.35">
      <c r="A3002">
        <v>125</v>
      </c>
      <c r="B3002">
        <v>6.8</v>
      </c>
    </row>
    <row r="3003" spans="1:2" x14ac:dyDescent="0.35">
      <c r="A3003">
        <v>96</v>
      </c>
      <c r="B3003">
        <v>5.2</v>
      </c>
    </row>
    <row r="3004" spans="1:2" x14ac:dyDescent="0.35">
      <c r="A3004">
        <v>100</v>
      </c>
      <c r="B3004">
        <v>7.2</v>
      </c>
    </row>
    <row r="3005" spans="1:2" x14ac:dyDescent="0.35">
      <c r="A3005">
        <v>89</v>
      </c>
      <c r="B3005">
        <v>4</v>
      </c>
    </row>
    <row r="3006" spans="1:2" x14ac:dyDescent="0.35">
      <c r="A3006">
        <v>92</v>
      </c>
      <c r="B3006">
        <v>6.8</v>
      </c>
    </row>
    <row r="3007" spans="1:2" x14ac:dyDescent="0.35">
      <c r="A3007">
        <v>109</v>
      </c>
      <c r="B3007">
        <v>6.9</v>
      </c>
    </row>
    <row r="3008" spans="1:2" x14ac:dyDescent="0.35">
      <c r="A3008">
        <v>103</v>
      </c>
      <c r="B3008">
        <v>7.3</v>
      </c>
    </row>
    <row r="3009" spans="1:2" x14ac:dyDescent="0.35">
      <c r="A3009">
        <v>95</v>
      </c>
      <c r="B3009">
        <v>6.1</v>
      </c>
    </row>
    <row r="3010" spans="1:2" x14ac:dyDescent="0.35">
      <c r="A3010">
        <v>105</v>
      </c>
      <c r="B3010">
        <v>6</v>
      </c>
    </row>
    <row r="3011" spans="1:2" x14ac:dyDescent="0.35">
      <c r="A3011">
        <v>106</v>
      </c>
      <c r="B3011">
        <v>7</v>
      </c>
    </row>
    <row r="3012" spans="1:2" x14ac:dyDescent="0.35">
      <c r="A3012">
        <v>100</v>
      </c>
      <c r="B3012">
        <v>7.1</v>
      </c>
    </row>
    <row r="3013" spans="1:2" x14ac:dyDescent="0.35">
      <c r="A3013">
        <v>103</v>
      </c>
      <c r="B3013">
        <v>6.2</v>
      </c>
    </row>
    <row r="3014" spans="1:2" x14ac:dyDescent="0.35">
      <c r="A3014">
        <v>116</v>
      </c>
      <c r="B3014">
        <v>6.9</v>
      </c>
    </row>
    <row r="3015" spans="1:2" x14ac:dyDescent="0.35">
      <c r="A3015">
        <v>99</v>
      </c>
      <c r="B3015">
        <v>7.6</v>
      </c>
    </row>
    <row r="3016" spans="1:2" x14ac:dyDescent="0.35">
      <c r="A3016">
        <v>164</v>
      </c>
      <c r="B3016">
        <v>7.6</v>
      </c>
    </row>
    <row r="3017" spans="1:2" x14ac:dyDescent="0.35">
      <c r="A3017">
        <v>96</v>
      </c>
      <c r="B3017">
        <v>6.4</v>
      </c>
    </row>
    <row r="3018" spans="1:2" x14ac:dyDescent="0.35">
      <c r="A3018">
        <v>122</v>
      </c>
      <c r="B3018">
        <v>6.2</v>
      </c>
    </row>
    <row r="3019" spans="1:2" x14ac:dyDescent="0.35">
      <c r="A3019">
        <v>94</v>
      </c>
      <c r="B3019">
        <v>7.5</v>
      </c>
    </row>
    <row r="3020" spans="1:2" x14ac:dyDescent="0.35">
      <c r="A3020">
        <v>93</v>
      </c>
      <c r="B3020">
        <v>2</v>
      </c>
    </row>
    <row r="3021" spans="1:2" x14ac:dyDescent="0.35">
      <c r="A3021">
        <v>96</v>
      </c>
      <c r="B3021">
        <v>6.2</v>
      </c>
    </row>
    <row r="3022" spans="1:2" x14ac:dyDescent="0.35">
      <c r="A3022">
        <v>113</v>
      </c>
      <c r="B3022">
        <v>6.5</v>
      </c>
    </row>
    <row r="3023" spans="1:2" x14ac:dyDescent="0.35">
      <c r="A3023">
        <v>192</v>
      </c>
      <c r="B3023">
        <v>7.9</v>
      </c>
    </row>
    <row r="3024" spans="1:2" x14ac:dyDescent="0.35">
      <c r="A3024">
        <v>99</v>
      </c>
      <c r="B3024">
        <v>6.8</v>
      </c>
    </row>
    <row r="3025" spans="1:2" x14ac:dyDescent="0.35">
      <c r="A3025">
        <v>91</v>
      </c>
      <c r="B3025">
        <v>6.3</v>
      </c>
    </row>
    <row r="3026" spans="1:2" x14ac:dyDescent="0.35">
      <c r="A3026">
        <v>100</v>
      </c>
      <c r="B3026">
        <v>6.3</v>
      </c>
    </row>
    <row r="3027" spans="1:2" x14ac:dyDescent="0.35">
      <c r="A3027">
        <v>105</v>
      </c>
      <c r="B3027">
        <v>6.6</v>
      </c>
    </row>
    <row r="3028" spans="1:2" x14ac:dyDescent="0.35">
      <c r="A3028">
        <v>99</v>
      </c>
      <c r="B3028">
        <v>6.4</v>
      </c>
    </row>
    <row r="3029" spans="1:2" x14ac:dyDescent="0.35">
      <c r="A3029">
        <v>112</v>
      </c>
      <c r="B3029">
        <v>7.5</v>
      </c>
    </row>
    <row r="3030" spans="1:2" x14ac:dyDescent="0.35">
      <c r="A3030">
        <v>99</v>
      </c>
      <c r="B3030">
        <v>6.5</v>
      </c>
    </row>
    <row r="3031" spans="1:2" x14ac:dyDescent="0.35">
      <c r="A3031">
        <v>125</v>
      </c>
      <c r="B3031">
        <v>7.2</v>
      </c>
    </row>
    <row r="3032" spans="1:2" x14ac:dyDescent="0.35">
      <c r="A3032">
        <v>107</v>
      </c>
      <c r="B3032">
        <v>6.3</v>
      </c>
    </row>
    <row r="3033" spans="1:2" x14ac:dyDescent="0.35">
      <c r="A3033">
        <v>107</v>
      </c>
      <c r="B3033">
        <v>7</v>
      </c>
    </row>
    <row r="3034" spans="1:2" x14ac:dyDescent="0.35">
      <c r="A3034">
        <v>97</v>
      </c>
      <c r="B3034">
        <v>6.3</v>
      </c>
    </row>
    <row r="3035" spans="1:2" x14ac:dyDescent="0.35">
      <c r="A3035">
        <v>95</v>
      </c>
      <c r="B3035">
        <v>2.2999999999999998</v>
      </c>
    </row>
    <row r="3036" spans="1:2" x14ac:dyDescent="0.35">
      <c r="A3036">
        <v>106</v>
      </c>
      <c r="B3036">
        <v>7.1</v>
      </c>
    </row>
    <row r="3037" spans="1:2" x14ac:dyDescent="0.35">
      <c r="A3037">
        <v>103</v>
      </c>
      <c r="B3037">
        <v>6.2</v>
      </c>
    </row>
    <row r="3038" spans="1:2" x14ac:dyDescent="0.35">
      <c r="A3038">
        <v>96</v>
      </c>
      <c r="B3038">
        <v>6.7</v>
      </c>
    </row>
    <row r="3039" spans="1:2" x14ac:dyDescent="0.35">
      <c r="A3039">
        <v>103</v>
      </c>
      <c r="B3039">
        <v>6.5</v>
      </c>
    </row>
    <row r="3040" spans="1:2" x14ac:dyDescent="0.35">
      <c r="A3040">
        <v>108</v>
      </c>
      <c r="B3040">
        <v>5.9</v>
      </c>
    </row>
    <row r="3041" spans="1:2" x14ac:dyDescent="0.35">
      <c r="A3041">
        <v>118</v>
      </c>
      <c r="B3041">
        <v>6</v>
      </c>
    </row>
    <row r="3042" spans="1:2" x14ac:dyDescent="0.35">
      <c r="A3042">
        <v>97</v>
      </c>
      <c r="B3042">
        <v>6.9</v>
      </c>
    </row>
    <row r="3043" spans="1:2" x14ac:dyDescent="0.35">
      <c r="A3043">
        <v>115</v>
      </c>
      <c r="B3043">
        <v>7.3</v>
      </c>
    </row>
    <row r="3044" spans="1:2" x14ac:dyDescent="0.35">
      <c r="A3044">
        <v>102</v>
      </c>
      <c r="B3044">
        <v>7.7</v>
      </c>
    </row>
    <row r="3045" spans="1:2" x14ac:dyDescent="0.35">
      <c r="A3045">
        <v>125</v>
      </c>
      <c r="B3045">
        <v>7.3</v>
      </c>
    </row>
    <row r="3046" spans="1:2" x14ac:dyDescent="0.35">
      <c r="A3046">
        <v>108</v>
      </c>
      <c r="B3046">
        <v>7</v>
      </c>
    </row>
    <row r="3047" spans="1:2" x14ac:dyDescent="0.35">
      <c r="A3047">
        <v>101</v>
      </c>
      <c r="B3047">
        <v>6.4</v>
      </c>
    </row>
    <row r="3048" spans="1:2" x14ac:dyDescent="0.35">
      <c r="A3048">
        <v>101</v>
      </c>
      <c r="B3048">
        <v>5.6</v>
      </c>
    </row>
    <row r="3049" spans="1:2" x14ac:dyDescent="0.35">
      <c r="A3049">
        <v>139</v>
      </c>
      <c r="B3049">
        <v>8.1999999999999993</v>
      </c>
    </row>
    <row r="3050" spans="1:2" x14ac:dyDescent="0.35">
      <c r="A3050">
        <v>125</v>
      </c>
      <c r="B3050">
        <v>6.5</v>
      </c>
    </row>
    <row r="3051" spans="1:2" x14ac:dyDescent="0.35">
      <c r="A3051">
        <v>115</v>
      </c>
      <c r="B3051">
        <v>8.1</v>
      </c>
    </row>
    <row r="3052" spans="1:2" x14ac:dyDescent="0.35">
      <c r="A3052">
        <v>99</v>
      </c>
      <c r="B3052">
        <v>5.4</v>
      </c>
    </row>
    <row r="3053" spans="1:2" x14ac:dyDescent="0.35">
      <c r="A3053">
        <v>88</v>
      </c>
      <c r="B3053">
        <v>6.3</v>
      </c>
    </row>
    <row r="3054" spans="1:2" x14ac:dyDescent="0.35">
      <c r="A3054">
        <v>112</v>
      </c>
      <c r="B3054">
        <v>7.8</v>
      </c>
    </row>
    <row r="3055" spans="1:2" x14ac:dyDescent="0.35">
      <c r="A3055">
        <v>108</v>
      </c>
      <c r="B3055">
        <v>6.8</v>
      </c>
    </row>
    <row r="3056" spans="1:2" x14ac:dyDescent="0.35">
      <c r="A3056">
        <v>104</v>
      </c>
      <c r="B3056">
        <v>7.1</v>
      </c>
    </row>
    <row r="3057" spans="1:2" x14ac:dyDescent="0.35">
      <c r="A3057">
        <v>108</v>
      </c>
      <c r="B3057">
        <v>6.2</v>
      </c>
    </row>
    <row r="3058" spans="1:2" x14ac:dyDescent="0.35">
      <c r="A3058">
        <v>102</v>
      </c>
      <c r="B3058">
        <v>7.3</v>
      </c>
    </row>
    <row r="3059" spans="1:2" x14ac:dyDescent="0.35">
      <c r="A3059">
        <v>88</v>
      </c>
      <c r="B3059">
        <v>5.9</v>
      </c>
    </row>
    <row r="3060" spans="1:2" x14ac:dyDescent="0.35">
      <c r="A3060">
        <v>91</v>
      </c>
      <c r="B3060">
        <v>3.6</v>
      </c>
    </row>
    <row r="3061" spans="1:2" x14ac:dyDescent="0.35">
      <c r="A3061">
        <v>141</v>
      </c>
      <c r="B3061">
        <v>7.7</v>
      </c>
    </row>
    <row r="3062" spans="1:2" x14ac:dyDescent="0.35">
      <c r="A3062">
        <v>101</v>
      </c>
      <c r="B3062">
        <v>7.3</v>
      </c>
    </row>
    <row r="3063" spans="1:2" x14ac:dyDescent="0.35">
      <c r="A3063">
        <v>105</v>
      </c>
      <c r="B3063">
        <v>7.4</v>
      </c>
    </row>
    <row r="3064" spans="1:2" x14ac:dyDescent="0.35">
      <c r="A3064">
        <v>100</v>
      </c>
      <c r="B3064">
        <v>6.6</v>
      </c>
    </row>
    <row r="3065" spans="1:2" x14ac:dyDescent="0.35">
      <c r="A3065">
        <v>116</v>
      </c>
      <c r="B3065">
        <v>6.9</v>
      </c>
    </row>
    <row r="3066" spans="1:2" x14ac:dyDescent="0.35">
      <c r="A3066">
        <v>97</v>
      </c>
      <c r="B3066">
        <v>6.8</v>
      </c>
    </row>
    <row r="3067" spans="1:2" x14ac:dyDescent="0.35">
      <c r="A3067">
        <v>106</v>
      </c>
      <c r="B3067">
        <v>7.3</v>
      </c>
    </row>
    <row r="3068" spans="1:2" x14ac:dyDescent="0.35">
      <c r="A3068">
        <v>105</v>
      </c>
      <c r="B3068">
        <v>7.2</v>
      </c>
    </row>
    <row r="3069" spans="1:2" x14ac:dyDescent="0.35">
      <c r="A3069">
        <v>122</v>
      </c>
      <c r="B3069">
        <v>7.7</v>
      </c>
    </row>
    <row r="3070" spans="1:2" x14ac:dyDescent="0.35">
      <c r="A3070">
        <v>107</v>
      </c>
      <c r="B3070">
        <v>8.1</v>
      </c>
    </row>
    <row r="3071" spans="1:2" x14ac:dyDescent="0.35">
      <c r="A3071">
        <v>121</v>
      </c>
      <c r="B3071">
        <v>7.7</v>
      </c>
    </row>
    <row r="3072" spans="1:2" x14ac:dyDescent="0.35">
      <c r="A3072">
        <v>98</v>
      </c>
      <c r="B3072">
        <v>7.6</v>
      </c>
    </row>
    <row r="3073" spans="1:2" x14ac:dyDescent="0.35">
      <c r="A3073">
        <v>123</v>
      </c>
      <c r="B3073">
        <v>7.2</v>
      </c>
    </row>
    <row r="3074" spans="1:2" x14ac:dyDescent="0.35">
      <c r="A3074">
        <v>110</v>
      </c>
      <c r="B3074">
        <v>7.2</v>
      </c>
    </row>
    <row r="3075" spans="1:2" x14ac:dyDescent="0.35">
      <c r="A3075">
        <v>120</v>
      </c>
      <c r="B3075">
        <v>8.1</v>
      </c>
    </row>
    <row r="3076" spans="1:2" x14ac:dyDescent="0.35">
      <c r="A3076">
        <v>122</v>
      </c>
      <c r="B3076">
        <v>7.5</v>
      </c>
    </row>
    <row r="3077" spans="1:2" x14ac:dyDescent="0.35">
      <c r="A3077">
        <v>110</v>
      </c>
      <c r="B3077">
        <v>8.1</v>
      </c>
    </row>
    <row r="3078" spans="1:2" x14ac:dyDescent="0.35">
      <c r="A3078">
        <v>139</v>
      </c>
      <c r="B3078">
        <v>7.8</v>
      </c>
    </row>
    <row r="3079" spans="1:2" x14ac:dyDescent="0.35">
      <c r="A3079">
        <v>124</v>
      </c>
      <c r="B3079">
        <v>7.8</v>
      </c>
    </row>
    <row r="3080" spans="1:2" x14ac:dyDescent="0.35">
      <c r="A3080">
        <v>152</v>
      </c>
      <c r="B3080">
        <v>7.6</v>
      </c>
    </row>
    <row r="3081" spans="1:2" x14ac:dyDescent="0.35">
      <c r="A3081">
        <v>98</v>
      </c>
      <c r="B3081">
        <v>7.4</v>
      </c>
    </row>
    <row r="3082" spans="1:2" x14ac:dyDescent="0.35">
      <c r="A3082">
        <v>106</v>
      </c>
      <c r="B3082">
        <v>6.3</v>
      </c>
    </row>
    <row r="3083" spans="1:2" x14ac:dyDescent="0.35">
      <c r="A3083">
        <v>106</v>
      </c>
      <c r="B3083">
        <v>6.9</v>
      </c>
    </row>
    <row r="3084" spans="1:2" x14ac:dyDescent="0.35">
      <c r="A3084">
        <v>106</v>
      </c>
      <c r="B3084">
        <v>8.6</v>
      </c>
    </row>
    <row r="3085" spans="1:2" x14ac:dyDescent="0.35">
      <c r="A3085">
        <v>89</v>
      </c>
      <c r="B3085">
        <v>5.0999999999999996</v>
      </c>
    </row>
    <row r="3086" spans="1:2" x14ac:dyDescent="0.35">
      <c r="A3086">
        <v>94</v>
      </c>
      <c r="B3086">
        <v>6.4</v>
      </c>
    </row>
    <row r="3087" spans="1:2" x14ac:dyDescent="0.35">
      <c r="A3087">
        <v>109</v>
      </c>
      <c r="B3087">
        <v>7.9</v>
      </c>
    </row>
    <row r="3088" spans="1:2" x14ac:dyDescent="0.35">
      <c r="A3088">
        <v>144</v>
      </c>
      <c r="B3088">
        <v>6.9</v>
      </c>
    </row>
    <row r="3089" spans="1:2" x14ac:dyDescent="0.35">
      <c r="A3089">
        <v>90</v>
      </c>
      <c r="B3089">
        <v>7.5</v>
      </c>
    </row>
    <row r="3090" spans="1:2" x14ac:dyDescent="0.35">
      <c r="A3090">
        <v>106</v>
      </c>
      <c r="B3090">
        <v>7.2</v>
      </c>
    </row>
    <row r="3091" spans="1:2" x14ac:dyDescent="0.35">
      <c r="A3091">
        <v>121</v>
      </c>
      <c r="B3091">
        <v>5.8</v>
      </c>
    </row>
    <row r="3092" spans="1:2" x14ac:dyDescent="0.35">
      <c r="A3092">
        <v>89</v>
      </c>
      <c r="B3092">
        <v>2.9</v>
      </c>
    </row>
    <row r="3093" spans="1:2" x14ac:dyDescent="0.35">
      <c r="A3093">
        <v>104</v>
      </c>
      <c r="B3093">
        <v>6.2</v>
      </c>
    </row>
    <row r="3094" spans="1:2" x14ac:dyDescent="0.35">
      <c r="A3094">
        <v>99</v>
      </c>
      <c r="B3094">
        <v>6.8</v>
      </c>
    </row>
    <row r="3095" spans="1:2" x14ac:dyDescent="0.35">
      <c r="A3095">
        <v>98</v>
      </c>
      <c r="B3095">
        <v>6.1</v>
      </c>
    </row>
    <row r="3096" spans="1:2" x14ac:dyDescent="0.35">
      <c r="A3096">
        <v>121</v>
      </c>
      <c r="B3096">
        <v>7.7</v>
      </c>
    </row>
    <row r="3097" spans="1:2" x14ac:dyDescent="0.35">
      <c r="A3097">
        <v>96</v>
      </c>
      <c r="B3097">
        <v>5.2</v>
      </c>
    </row>
    <row r="3098" spans="1:2" x14ac:dyDescent="0.35">
      <c r="A3098">
        <v>99</v>
      </c>
      <c r="B3098">
        <v>6.8</v>
      </c>
    </row>
    <row r="3099" spans="1:2" x14ac:dyDescent="0.35">
      <c r="A3099">
        <v>42</v>
      </c>
      <c r="B3099">
        <v>6.5</v>
      </c>
    </row>
    <row r="3100" spans="1:2" x14ac:dyDescent="0.35">
      <c r="A3100">
        <v>122</v>
      </c>
      <c r="B3100">
        <v>7</v>
      </c>
    </row>
    <row r="3101" spans="1:2" x14ac:dyDescent="0.35">
      <c r="A3101">
        <v>101</v>
      </c>
      <c r="B3101">
        <v>5.9</v>
      </c>
    </row>
    <row r="3102" spans="1:2" x14ac:dyDescent="0.35">
      <c r="A3102">
        <v>102</v>
      </c>
      <c r="B3102">
        <v>7.1</v>
      </c>
    </row>
    <row r="3103" spans="1:2" x14ac:dyDescent="0.35">
      <c r="A3103">
        <v>84</v>
      </c>
      <c r="B3103">
        <v>5.5</v>
      </c>
    </row>
    <row r="3104" spans="1:2" x14ac:dyDescent="0.35">
      <c r="A3104">
        <v>104</v>
      </c>
      <c r="B3104">
        <v>7.4</v>
      </c>
    </row>
    <row r="3105" spans="1:2" x14ac:dyDescent="0.35">
      <c r="A3105">
        <v>96</v>
      </c>
      <c r="B3105">
        <v>7.3</v>
      </c>
    </row>
    <row r="3106" spans="1:2" x14ac:dyDescent="0.35">
      <c r="A3106">
        <v>94</v>
      </c>
      <c r="B3106">
        <v>4.5999999999999996</v>
      </c>
    </row>
    <row r="3107" spans="1:2" x14ac:dyDescent="0.35">
      <c r="A3107">
        <v>90</v>
      </c>
      <c r="B3107">
        <v>7.2</v>
      </c>
    </row>
    <row r="3108" spans="1:2" x14ac:dyDescent="0.35">
      <c r="A3108">
        <v>90</v>
      </c>
      <c r="B3108">
        <v>5.0999999999999996</v>
      </c>
    </row>
    <row r="3109" spans="1:2" x14ac:dyDescent="0.35">
      <c r="A3109">
        <v>106</v>
      </c>
      <c r="B3109">
        <v>6.7</v>
      </c>
    </row>
    <row r="3110" spans="1:2" x14ac:dyDescent="0.35">
      <c r="A3110">
        <v>96</v>
      </c>
      <c r="B3110">
        <v>5.3</v>
      </c>
    </row>
    <row r="3111" spans="1:2" x14ac:dyDescent="0.35">
      <c r="A3111">
        <v>95</v>
      </c>
      <c r="B3111">
        <v>7.8</v>
      </c>
    </row>
    <row r="3112" spans="1:2" x14ac:dyDescent="0.35">
      <c r="A3112">
        <v>99</v>
      </c>
      <c r="B3112">
        <v>6.7</v>
      </c>
    </row>
    <row r="3113" spans="1:2" x14ac:dyDescent="0.35">
      <c r="A3113">
        <v>99</v>
      </c>
      <c r="B3113">
        <v>7.2</v>
      </c>
    </row>
    <row r="3114" spans="1:2" x14ac:dyDescent="0.35">
      <c r="A3114">
        <v>95</v>
      </c>
      <c r="B3114">
        <v>5.8</v>
      </c>
    </row>
    <row r="3115" spans="1:2" x14ac:dyDescent="0.35">
      <c r="A3115">
        <v>99</v>
      </c>
      <c r="B3115">
        <v>7</v>
      </c>
    </row>
    <row r="3116" spans="1:2" x14ac:dyDescent="0.35">
      <c r="A3116">
        <v>107</v>
      </c>
      <c r="B3116">
        <v>3.8</v>
      </c>
    </row>
    <row r="3117" spans="1:2" x14ac:dyDescent="0.35">
      <c r="A3117">
        <v>90</v>
      </c>
      <c r="B3117">
        <v>5.7</v>
      </c>
    </row>
    <row r="3118" spans="1:2" x14ac:dyDescent="0.35">
      <c r="A3118">
        <v>96</v>
      </c>
      <c r="B3118">
        <v>6.7</v>
      </c>
    </row>
    <row r="3119" spans="1:2" x14ac:dyDescent="0.35">
      <c r="A3119">
        <v>104</v>
      </c>
      <c r="B3119">
        <v>6.1</v>
      </c>
    </row>
    <row r="3120" spans="1:2" x14ac:dyDescent="0.35">
      <c r="A3120">
        <v>97</v>
      </c>
      <c r="B3120">
        <v>6.2</v>
      </c>
    </row>
    <row r="3121" spans="1:2" x14ac:dyDescent="0.35">
      <c r="A3121">
        <v>107</v>
      </c>
      <c r="B3121">
        <v>6.2</v>
      </c>
    </row>
    <row r="3122" spans="1:2" x14ac:dyDescent="0.35">
      <c r="A3122">
        <v>85</v>
      </c>
      <c r="B3122">
        <v>4.7</v>
      </c>
    </row>
    <row r="3123" spans="1:2" x14ac:dyDescent="0.35">
      <c r="A3123">
        <v>95</v>
      </c>
      <c r="B3123">
        <v>6.3</v>
      </c>
    </row>
    <row r="3124" spans="1:2" x14ac:dyDescent="0.35">
      <c r="A3124">
        <v>111</v>
      </c>
      <c r="B3124">
        <v>7.3</v>
      </c>
    </row>
    <row r="3125" spans="1:2" x14ac:dyDescent="0.35">
      <c r="A3125">
        <v>86</v>
      </c>
      <c r="B3125">
        <v>5.8</v>
      </c>
    </row>
    <row r="3126" spans="1:2" x14ac:dyDescent="0.35">
      <c r="A3126">
        <v>103</v>
      </c>
      <c r="B3126">
        <v>7.1</v>
      </c>
    </row>
    <row r="3127" spans="1:2" x14ac:dyDescent="0.35">
      <c r="A3127">
        <v>111</v>
      </c>
      <c r="B3127">
        <v>7.1</v>
      </c>
    </row>
    <row r="3128" spans="1:2" x14ac:dyDescent="0.35">
      <c r="A3128">
        <v>112</v>
      </c>
      <c r="B3128">
        <v>6.7</v>
      </c>
    </row>
    <row r="3129" spans="1:2" x14ac:dyDescent="0.35">
      <c r="A3129">
        <v>141</v>
      </c>
      <c r="B3129">
        <v>6.9</v>
      </c>
    </row>
    <row r="3130" spans="1:2" x14ac:dyDescent="0.35">
      <c r="A3130">
        <v>95</v>
      </c>
      <c r="B3130">
        <v>2.1</v>
      </c>
    </row>
    <row r="3131" spans="1:2" x14ac:dyDescent="0.35">
      <c r="A3131">
        <v>85</v>
      </c>
      <c r="B3131">
        <v>6.6</v>
      </c>
    </row>
    <row r="3132" spans="1:2" x14ac:dyDescent="0.35">
      <c r="A3132">
        <v>129</v>
      </c>
      <c r="B3132">
        <v>8.3000000000000007</v>
      </c>
    </row>
    <row r="3133" spans="1:2" x14ac:dyDescent="0.35">
      <c r="A3133">
        <v>125</v>
      </c>
      <c r="B3133">
        <v>7.2</v>
      </c>
    </row>
    <row r="3134" spans="1:2" x14ac:dyDescent="0.35">
      <c r="A3134">
        <v>116</v>
      </c>
      <c r="B3134">
        <v>5.6</v>
      </c>
    </row>
    <row r="3135" spans="1:2" x14ac:dyDescent="0.35">
      <c r="A3135">
        <v>105</v>
      </c>
      <c r="B3135">
        <v>7.7</v>
      </c>
    </row>
    <row r="3136" spans="1:2" x14ac:dyDescent="0.35">
      <c r="A3136">
        <v>90</v>
      </c>
      <c r="B3136">
        <v>6.6</v>
      </c>
    </row>
    <row r="3137" spans="1:2" x14ac:dyDescent="0.35">
      <c r="A3137">
        <v>111</v>
      </c>
      <c r="B3137">
        <v>7.4</v>
      </c>
    </row>
    <row r="3138" spans="1:2" x14ac:dyDescent="0.35">
      <c r="A3138">
        <v>91</v>
      </c>
      <c r="B3138">
        <v>7.1</v>
      </c>
    </row>
    <row r="3139" spans="1:2" x14ac:dyDescent="0.35">
      <c r="A3139">
        <v>97</v>
      </c>
      <c r="B3139">
        <v>7.9</v>
      </c>
    </row>
    <row r="3140" spans="1:2" x14ac:dyDescent="0.35">
      <c r="A3140">
        <v>92</v>
      </c>
      <c r="B3140">
        <v>6.7</v>
      </c>
    </row>
    <row r="3141" spans="1:2" x14ac:dyDescent="0.35">
      <c r="A3141">
        <v>104</v>
      </c>
      <c r="B3141">
        <v>6.6</v>
      </c>
    </row>
    <row r="3142" spans="1:2" x14ac:dyDescent="0.35">
      <c r="A3142">
        <v>120</v>
      </c>
      <c r="B3142">
        <v>7.9</v>
      </c>
    </row>
    <row r="3143" spans="1:2" x14ac:dyDescent="0.35">
      <c r="A3143">
        <v>99</v>
      </c>
      <c r="B3143">
        <v>4.9000000000000004</v>
      </c>
    </row>
    <row r="3144" spans="1:2" x14ac:dyDescent="0.35">
      <c r="A3144">
        <v>93</v>
      </c>
      <c r="B3144">
        <v>7.2</v>
      </c>
    </row>
    <row r="3145" spans="1:2" x14ac:dyDescent="0.35">
      <c r="A3145">
        <v>99</v>
      </c>
      <c r="B3145">
        <v>6.1</v>
      </c>
    </row>
    <row r="3146" spans="1:2" x14ac:dyDescent="0.35">
      <c r="A3146">
        <v>96</v>
      </c>
      <c r="B3146">
        <v>5.3</v>
      </c>
    </row>
    <row r="3147" spans="1:2" x14ac:dyDescent="0.35">
      <c r="A3147">
        <v>96</v>
      </c>
      <c r="B3147">
        <v>5</v>
      </c>
    </row>
    <row r="3148" spans="1:2" x14ac:dyDescent="0.35">
      <c r="A3148">
        <v>100</v>
      </c>
      <c r="B3148">
        <v>7.6</v>
      </c>
    </row>
    <row r="3149" spans="1:2" x14ac:dyDescent="0.35">
      <c r="A3149">
        <v>98</v>
      </c>
      <c r="B3149">
        <v>7.6</v>
      </c>
    </row>
    <row r="3150" spans="1:2" x14ac:dyDescent="0.35">
      <c r="A3150">
        <v>106</v>
      </c>
      <c r="B3150">
        <v>6.6</v>
      </c>
    </row>
    <row r="3151" spans="1:2" x14ac:dyDescent="0.35">
      <c r="A3151">
        <v>95</v>
      </c>
      <c r="B3151">
        <v>6.6</v>
      </c>
    </row>
    <row r="3152" spans="1:2" x14ac:dyDescent="0.35">
      <c r="A3152">
        <v>104</v>
      </c>
      <c r="B3152">
        <v>7.3</v>
      </c>
    </row>
    <row r="3153" spans="1:2" x14ac:dyDescent="0.35">
      <c r="A3153">
        <v>87</v>
      </c>
      <c r="B3153">
        <v>6.6</v>
      </c>
    </row>
    <row r="3154" spans="1:2" x14ac:dyDescent="0.35">
      <c r="A3154">
        <v>81</v>
      </c>
      <c r="B3154">
        <v>6.9</v>
      </c>
    </row>
    <row r="3155" spans="1:2" x14ac:dyDescent="0.35">
      <c r="A3155">
        <v>94</v>
      </c>
      <c r="B3155">
        <v>5.8</v>
      </c>
    </row>
    <row r="3156" spans="1:2" x14ac:dyDescent="0.35">
      <c r="A3156">
        <v>89</v>
      </c>
      <c r="B3156">
        <v>4.4000000000000004</v>
      </c>
    </row>
    <row r="3157" spans="1:2" x14ac:dyDescent="0.35">
      <c r="A3157">
        <v>88</v>
      </c>
      <c r="B3157">
        <v>6.6</v>
      </c>
    </row>
    <row r="3158" spans="1:2" x14ac:dyDescent="0.35">
      <c r="A3158">
        <v>115</v>
      </c>
      <c r="B3158">
        <v>7.6</v>
      </c>
    </row>
    <row r="3159" spans="1:2" x14ac:dyDescent="0.35">
      <c r="A3159">
        <v>96</v>
      </c>
      <c r="B3159">
        <v>4.5999999999999996</v>
      </c>
    </row>
    <row r="3160" spans="1:2" x14ac:dyDescent="0.35">
      <c r="A3160">
        <v>135</v>
      </c>
      <c r="B3160">
        <v>6.8</v>
      </c>
    </row>
    <row r="3161" spans="1:2" x14ac:dyDescent="0.35">
      <c r="A3161">
        <v>93</v>
      </c>
      <c r="B3161">
        <v>4.9000000000000004</v>
      </c>
    </row>
    <row r="3162" spans="1:2" x14ac:dyDescent="0.35">
      <c r="A3162">
        <v>109</v>
      </c>
      <c r="B3162">
        <v>7.3</v>
      </c>
    </row>
    <row r="3163" spans="1:2" x14ac:dyDescent="0.35">
      <c r="A3163">
        <v>101</v>
      </c>
      <c r="B3163">
        <v>5</v>
      </c>
    </row>
    <row r="3164" spans="1:2" x14ac:dyDescent="0.35">
      <c r="A3164">
        <v>117</v>
      </c>
      <c r="B3164">
        <v>8</v>
      </c>
    </row>
    <row r="3165" spans="1:2" x14ac:dyDescent="0.35">
      <c r="A3165">
        <v>83</v>
      </c>
      <c r="B3165">
        <v>5.2</v>
      </c>
    </row>
    <row r="3166" spans="1:2" x14ac:dyDescent="0.35">
      <c r="A3166">
        <v>113</v>
      </c>
      <c r="B3166">
        <v>8.5</v>
      </c>
    </row>
    <row r="3167" spans="1:2" x14ac:dyDescent="0.35">
      <c r="A3167">
        <v>104</v>
      </c>
      <c r="B3167">
        <v>6.5</v>
      </c>
    </row>
    <row r="3168" spans="1:2" x14ac:dyDescent="0.35">
      <c r="A3168">
        <v>97</v>
      </c>
      <c r="B3168">
        <v>7.4</v>
      </c>
    </row>
    <row r="3169" spans="1:2" x14ac:dyDescent="0.35">
      <c r="A3169">
        <v>110</v>
      </c>
      <c r="B3169">
        <v>7.7</v>
      </c>
    </row>
    <row r="3170" spans="1:2" x14ac:dyDescent="0.35">
      <c r="A3170">
        <v>103</v>
      </c>
      <c r="B3170">
        <v>7.4</v>
      </c>
    </row>
    <row r="3171" spans="1:2" x14ac:dyDescent="0.35">
      <c r="A3171">
        <v>94</v>
      </c>
      <c r="B3171">
        <v>5.0999999999999996</v>
      </c>
    </row>
    <row r="3172" spans="1:2" x14ac:dyDescent="0.35">
      <c r="A3172">
        <v>77</v>
      </c>
      <c r="B3172">
        <v>5</v>
      </c>
    </row>
    <row r="3173" spans="1:2" x14ac:dyDescent="0.35">
      <c r="A3173">
        <v>134</v>
      </c>
      <c r="B3173">
        <v>7.2</v>
      </c>
    </row>
    <row r="3174" spans="1:2" x14ac:dyDescent="0.35">
      <c r="A3174">
        <v>90</v>
      </c>
      <c r="B3174">
        <v>6.4</v>
      </c>
    </row>
    <row r="3175" spans="1:2" x14ac:dyDescent="0.35">
      <c r="A3175">
        <v>104</v>
      </c>
      <c r="B3175">
        <v>5.6</v>
      </c>
    </row>
    <row r="3176" spans="1:2" x14ac:dyDescent="0.35">
      <c r="A3176">
        <v>93</v>
      </c>
      <c r="B3176">
        <v>6.1</v>
      </c>
    </row>
    <row r="3177" spans="1:2" x14ac:dyDescent="0.35">
      <c r="A3177">
        <v>106</v>
      </c>
      <c r="B3177">
        <v>5.2</v>
      </c>
    </row>
    <row r="3178" spans="1:2" x14ac:dyDescent="0.35">
      <c r="A3178">
        <v>109</v>
      </c>
      <c r="B3178">
        <v>7.3</v>
      </c>
    </row>
    <row r="3179" spans="1:2" x14ac:dyDescent="0.35">
      <c r="A3179">
        <v>101</v>
      </c>
      <c r="B3179">
        <v>7.5</v>
      </c>
    </row>
    <row r="3180" spans="1:2" x14ac:dyDescent="0.35">
      <c r="A3180">
        <v>100</v>
      </c>
      <c r="B3180">
        <v>4.5</v>
      </c>
    </row>
    <row r="3181" spans="1:2" x14ac:dyDescent="0.35">
      <c r="A3181">
        <v>95</v>
      </c>
      <c r="B3181">
        <v>6.6</v>
      </c>
    </row>
    <row r="3182" spans="1:2" x14ac:dyDescent="0.35">
      <c r="A3182">
        <v>94</v>
      </c>
      <c r="B3182">
        <v>5.3</v>
      </c>
    </row>
    <row r="3183" spans="1:2" x14ac:dyDescent="0.35">
      <c r="A3183">
        <v>93</v>
      </c>
      <c r="B3183">
        <v>4.9000000000000004</v>
      </c>
    </row>
    <row r="3184" spans="1:2" x14ac:dyDescent="0.35">
      <c r="A3184">
        <v>106</v>
      </c>
      <c r="B3184">
        <v>7.7</v>
      </c>
    </row>
    <row r="3185" spans="1:2" x14ac:dyDescent="0.35">
      <c r="A3185">
        <v>99</v>
      </c>
      <c r="B3185">
        <v>8</v>
      </c>
    </row>
    <row r="3186" spans="1:2" x14ac:dyDescent="0.35">
      <c r="A3186">
        <v>82</v>
      </c>
      <c r="B3186">
        <v>3.8</v>
      </c>
    </row>
    <row r="3187" spans="1:2" x14ac:dyDescent="0.35">
      <c r="A3187">
        <v>135</v>
      </c>
      <c r="B3187">
        <v>7.6</v>
      </c>
    </row>
    <row r="3188" spans="1:2" x14ac:dyDescent="0.35">
      <c r="A3188">
        <v>88</v>
      </c>
      <c r="B3188">
        <v>5.9</v>
      </c>
    </row>
    <row r="3189" spans="1:2" x14ac:dyDescent="0.35">
      <c r="A3189">
        <v>89</v>
      </c>
      <c r="B3189">
        <v>6.2</v>
      </c>
    </row>
    <row r="3190" spans="1:2" x14ac:dyDescent="0.35">
      <c r="A3190">
        <v>110</v>
      </c>
      <c r="B3190">
        <v>7.2</v>
      </c>
    </row>
    <row r="3191" spans="1:2" x14ac:dyDescent="0.35">
      <c r="A3191">
        <v>107</v>
      </c>
      <c r="B3191">
        <v>6.3</v>
      </c>
    </row>
    <row r="3192" spans="1:2" x14ac:dyDescent="0.35">
      <c r="A3192">
        <v>86</v>
      </c>
      <c r="B3192">
        <v>5.2</v>
      </c>
    </row>
    <row r="3193" spans="1:2" x14ac:dyDescent="0.35">
      <c r="A3193">
        <v>91</v>
      </c>
      <c r="B3193">
        <v>6.9</v>
      </c>
    </row>
    <row r="3194" spans="1:2" x14ac:dyDescent="0.35">
      <c r="A3194">
        <v>103</v>
      </c>
      <c r="B3194">
        <v>6.8</v>
      </c>
    </row>
    <row r="3195" spans="1:2" x14ac:dyDescent="0.35">
      <c r="A3195">
        <v>92</v>
      </c>
      <c r="B3195">
        <v>3.5</v>
      </c>
    </row>
    <row r="3196" spans="1:2" x14ac:dyDescent="0.35">
      <c r="A3196">
        <v>99</v>
      </c>
      <c r="B3196">
        <v>6.1</v>
      </c>
    </row>
    <row r="3197" spans="1:2" x14ac:dyDescent="0.35">
      <c r="A3197">
        <v>96</v>
      </c>
      <c r="B3197">
        <v>4.5</v>
      </c>
    </row>
    <row r="3198" spans="1:2" x14ac:dyDescent="0.35">
      <c r="A3198">
        <v>82</v>
      </c>
      <c r="B3198">
        <v>5.9</v>
      </c>
    </row>
    <row r="3199" spans="1:2" x14ac:dyDescent="0.35">
      <c r="A3199">
        <v>92</v>
      </c>
      <c r="B3199">
        <v>6.9</v>
      </c>
    </row>
    <row r="3200" spans="1:2" x14ac:dyDescent="0.35">
      <c r="A3200">
        <v>112</v>
      </c>
      <c r="B3200">
        <v>7.7</v>
      </c>
    </row>
    <row r="3201" spans="1:2" x14ac:dyDescent="0.35">
      <c r="A3201">
        <v>90</v>
      </c>
      <c r="B3201">
        <v>5.3</v>
      </c>
    </row>
    <row r="3202" spans="1:2" x14ac:dyDescent="0.35">
      <c r="A3202">
        <v>150</v>
      </c>
      <c r="B3202">
        <v>7</v>
      </c>
    </row>
    <row r="3203" spans="1:2" x14ac:dyDescent="0.35">
      <c r="A3203">
        <v>91</v>
      </c>
      <c r="B3203">
        <v>6.6</v>
      </c>
    </row>
    <row r="3204" spans="1:2" x14ac:dyDescent="0.35">
      <c r="A3204">
        <v>95</v>
      </c>
      <c r="B3204">
        <v>6.4</v>
      </c>
    </row>
    <row r="3205" spans="1:2" x14ac:dyDescent="0.35">
      <c r="A3205">
        <v>97</v>
      </c>
      <c r="B3205">
        <v>7.9</v>
      </c>
    </row>
    <row r="3206" spans="1:2" x14ac:dyDescent="0.35">
      <c r="A3206">
        <v>41</v>
      </c>
      <c r="B3206">
        <v>6.9</v>
      </c>
    </row>
    <row r="3207" spans="1:2" x14ac:dyDescent="0.35">
      <c r="A3207">
        <v>112</v>
      </c>
      <c r="B3207">
        <v>7.7</v>
      </c>
    </row>
    <row r="3208" spans="1:2" x14ac:dyDescent="0.35">
      <c r="A3208">
        <v>122</v>
      </c>
      <c r="B3208">
        <v>7.2</v>
      </c>
    </row>
    <row r="3209" spans="1:2" x14ac:dyDescent="0.35">
      <c r="A3209">
        <v>110</v>
      </c>
      <c r="B3209">
        <v>6.8</v>
      </c>
    </row>
    <row r="3210" spans="1:2" x14ac:dyDescent="0.35">
      <c r="A3210">
        <v>108</v>
      </c>
      <c r="B3210">
        <v>7.4</v>
      </c>
    </row>
    <row r="3211" spans="1:2" x14ac:dyDescent="0.35">
      <c r="A3211">
        <v>121</v>
      </c>
      <c r="B3211">
        <v>4.5999999999999996</v>
      </c>
    </row>
    <row r="3212" spans="1:2" x14ac:dyDescent="0.35">
      <c r="A3212">
        <v>97</v>
      </c>
      <c r="B3212">
        <v>6.4</v>
      </c>
    </row>
    <row r="3213" spans="1:2" x14ac:dyDescent="0.35">
      <c r="A3213">
        <v>116</v>
      </c>
      <c r="B3213">
        <v>7</v>
      </c>
    </row>
    <row r="3214" spans="1:2" x14ac:dyDescent="0.35">
      <c r="A3214">
        <v>94</v>
      </c>
      <c r="B3214">
        <v>7.7</v>
      </c>
    </row>
    <row r="3215" spans="1:2" x14ac:dyDescent="0.35">
      <c r="A3215">
        <v>103</v>
      </c>
      <c r="B3215">
        <v>6.8</v>
      </c>
    </row>
    <row r="3216" spans="1:2" x14ac:dyDescent="0.35">
      <c r="A3216">
        <v>112</v>
      </c>
      <c r="B3216">
        <v>7</v>
      </c>
    </row>
    <row r="3217" spans="1:2" x14ac:dyDescent="0.35">
      <c r="A3217">
        <v>91</v>
      </c>
      <c r="B3217">
        <v>7</v>
      </c>
    </row>
    <row r="3218" spans="1:2" x14ac:dyDescent="0.35">
      <c r="A3218">
        <v>98</v>
      </c>
      <c r="B3218">
        <v>6.3</v>
      </c>
    </row>
    <row r="3219" spans="1:2" x14ac:dyDescent="0.35">
      <c r="A3219">
        <v>95</v>
      </c>
      <c r="B3219">
        <v>7.1</v>
      </c>
    </row>
    <row r="3220" spans="1:2" x14ac:dyDescent="0.35">
      <c r="A3220">
        <v>99</v>
      </c>
      <c r="B3220">
        <v>4.4000000000000004</v>
      </c>
    </row>
    <row r="3221" spans="1:2" x14ac:dyDescent="0.35">
      <c r="A3221">
        <v>91</v>
      </c>
      <c r="B3221">
        <v>7.1</v>
      </c>
    </row>
    <row r="3222" spans="1:2" x14ac:dyDescent="0.35">
      <c r="A3222">
        <v>97</v>
      </c>
      <c r="B3222">
        <v>6.1</v>
      </c>
    </row>
    <row r="3223" spans="1:2" x14ac:dyDescent="0.35">
      <c r="A3223">
        <v>90</v>
      </c>
      <c r="B3223">
        <v>7.3</v>
      </c>
    </row>
    <row r="3224" spans="1:2" x14ac:dyDescent="0.35">
      <c r="A3224">
        <v>90</v>
      </c>
      <c r="B3224">
        <v>6.2</v>
      </c>
    </row>
    <row r="3225" spans="1:2" x14ac:dyDescent="0.35">
      <c r="A3225">
        <v>94</v>
      </c>
      <c r="B3225">
        <v>6.2</v>
      </c>
    </row>
    <row r="3226" spans="1:2" x14ac:dyDescent="0.35">
      <c r="A3226">
        <v>90</v>
      </c>
      <c r="B3226">
        <v>6.2</v>
      </c>
    </row>
    <row r="3227" spans="1:2" x14ac:dyDescent="0.35">
      <c r="A3227">
        <v>103</v>
      </c>
      <c r="B3227">
        <v>3.3</v>
      </c>
    </row>
    <row r="3228" spans="1:2" x14ac:dyDescent="0.35">
      <c r="A3228">
        <v>105</v>
      </c>
      <c r="B3228">
        <v>7.5</v>
      </c>
    </row>
    <row r="3229" spans="1:2" x14ac:dyDescent="0.35">
      <c r="A3229">
        <v>113</v>
      </c>
      <c r="B3229">
        <v>7.4</v>
      </c>
    </row>
    <row r="3230" spans="1:2" x14ac:dyDescent="0.35">
      <c r="A3230">
        <v>99</v>
      </c>
      <c r="B3230">
        <v>7.3</v>
      </c>
    </row>
    <row r="3231" spans="1:2" x14ac:dyDescent="0.35">
      <c r="A3231">
        <v>148</v>
      </c>
      <c r="B3231">
        <v>8</v>
      </c>
    </row>
    <row r="3232" spans="1:2" x14ac:dyDescent="0.35">
      <c r="A3232">
        <v>93</v>
      </c>
      <c r="B3232">
        <v>5.9</v>
      </c>
    </row>
    <row r="3233" spans="1:2" x14ac:dyDescent="0.35">
      <c r="A3233">
        <v>94</v>
      </c>
      <c r="B3233">
        <v>6.8</v>
      </c>
    </row>
    <row r="3234" spans="1:2" x14ac:dyDescent="0.35">
      <c r="A3234">
        <v>121</v>
      </c>
      <c r="B3234">
        <v>7.4</v>
      </c>
    </row>
    <row r="3235" spans="1:2" x14ac:dyDescent="0.35">
      <c r="A3235">
        <v>118</v>
      </c>
      <c r="B3235">
        <v>6.7</v>
      </c>
    </row>
    <row r="3236" spans="1:2" x14ac:dyDescent="0.35">
      <c r="A3236">
        <v>101</v>
      </c>
      <c r="B3236">
        <v>5.5</v>
      </c>
    </row>
    <row r="3237" spans="1:2" x14ac:dyDescent="0.35">
      <c r="A3237">
        <v>90</v>
      </c>
      <c r="B3237">
        <v>5.7</v>
      </c>
    </row>
    <row r="3238" spans="1:2" x14ac:dyDescent="0.35">
      <c r="A3238">
        <v>105</v>
      </c>
      <c r="B3238">
        <v>7.1</v>
      </c>
    </row>
    <row r="3239" spans="1:2" x14ac:dyDescent="0.35">
      <c r="A3239">
        <v>100</v>
      </c>
      <c r="B3239">
        <v>7.2</v>
      </c>
    </row>
    <row r="3240" spans="1:2" x14ac:dyDescent="0.35">
      <c r="A3240">
        <v>97</v>
      </c>
      <c r="B3240">
        <v>5.9</v>
      </c>
    </row>
    <row r="3241" spans="1:2" x14ac:dyDescent="0.35">
      <c r="A3241">
        <v>96</v>
      </c>
      <c r="B3241">
        <v>6.7</v>
      </c>
    </row>
    <row r="3242" spans="1:2" x14ac:dyDescent="0.35">
      <c r="A3242">
        <v>117</v>
      </c>
      <c r="B3242">
        <v>7.1</v>
      </c>
    </row>
    <row r="3243" spans="1:2" x14ac:dyDescent="0.35">
      <c r="A3243">
        <v>108</v>
      </c>
      <c r="B3243">
        <v>7.7</v>
      </c>
    </row>
    <row r="3244" spans="1:2" x14ac:dyDescent="0.35">
      <c r="A3244">
        <v>109</v>
      </c>
      <c r="B3244">
        <v>7.4</v>
      </c>
    </row>
    <row r="3245" spans="1:2" x14ac:dyDescent="0.35">
      <c r="A3245">
        <v>102</v>
      </c>
      <c r="B3245">
        <v>8.4</v>
      </c>
    </row>
    <row r="3246" spans="1:2" x14ac:dyDescent="0.35">
      <c r="A3246">
        <v>115</v>
      </c>
      <c r="B3246">
        <v>7.2</v>
      </c>
    </row>
    <row r="3247" spans="1:2" x14ac:dyDescent="0.35">
      <c r="A3247">
        <v>98</v>
      </c>
      <c r="B3247">
        <v>5.4</v>
      </c>
    </row>
    <row r="3248" spans="1:2" x14ac:dyDescent="0.35">
      <c r="A3248">
        <v>133</v>
      </c>
      <c r="B3248">
        <v>8.1</v>
      </c>
    </row>
    <row r="3249" spans="1:2" x14ac:dyDescent="0.35">
      <c r="A3249">
        <v>122</v>
      </c>
      <c r="B3249">
        <v>7.8</v>
      </c>
    </row>
    <row r="3250" spans="1:2" x14ac:dyDescent="0.35">
      <c r="A3250">
        <v>106</v>
      </c>
      <c r="B3250">
        <v>6.8</v>
      </c>
    </row>
    <row r="3251" spans="1:2" x14ac:dyDescent="0.35">
      <c r="A3251">
        <v>112</v>
      </c>
      <c r="B3251">
        <v>7.7</v>
      </c>
    </row>
    <row r="3252" spans="1:2" x14ac:dyDescent="0.35">
      <c r="A3252">
        <v>99</v>
      </c>
      <c r="B3252">
        <v>6.5</v>
      </c>
    </row>
    <row r="3253" spans="1:2" x14ac:dyDescent="0.35">
      <c r="A3253">
        <v>110</v>
      </c>
      <c r="B3253">
        <v>7.3</v>
      </c>
    </row>
    <row r="3254" spans="1:2" x14ac:dyDescent="0.35">
      <c r="A3254">
        <v>104</v>
      </c>
      <c r="B3254">
        <v>5.9</v>
      </c>
    </row>
    <row r="3255" spans="1:2" x14ac:dyDescent="0.35">
      <c r="A3255">
        <v>133</v>
      </c>
      <c r="B3255">
        <v>8.6999999999999993</v>
      </c>
    </row>
    <row r="3256" spans="1:2" x14ac:dyDescent="0.35">
      <c r="A3256">
        <v>87</v>
      </c>
      <c r="B3256">
        <v>6.7</v>
      </c>
    </row>
    <row r="3257" spans="1:2" x14ac:dyDescent="0.35">
      <c r="A3257">
        <v>103</v>
      </c>
      <c r="B3257">
        <v>5.8</v>
      </c>
    </row>
    <row r="3258" spans="1:2" x14ac:dyDescent="0.35">
      <c r="A3258">
        <v>112</v>
      </c>
      <c r="B3258">
        <v>6.1</v>
      </c>
    </row>
    <row r="3259" spans="1:2" x14ac:dyDescent="0.35">
      <c r="A3259">
        <v>101</v>
      </c>
      <c r="B3259">
        <v>7.6</v>
      </c>
    </row>
    <row r="3260" spans="1:2" x14ac:dyDescent="0.35">
      <c r="A3260">
        <v>133</v>
      </c>
      <c r="B3260">
        <v>7.2</v>
      </c>
    </row>
    <row r="3261" spans="1:2" x14ac:dyDescent="0.35">
      <c r="A3261">
        <v>104</v>
      </c>
      <c r="B3261">
        <v>6.5</v>
      </c>
    </row>
    <row r="3262" spans="1:2" x14ac:dyDescent="0.35">
      <c r="A3262">
        <v>112</v>
      </c>
      <c r="B3262">
        <v>7.3</v>
      </c>
    </row>
    <row r="3263" spans="1:2" x14ac:dyDescent="0.35">
      <c r="A3263">
        <v>94</v>
      </c>
      <c r="B3263">
        <v>6.2</v>
      </c>
    </row>
    <row r="3264" spans="1:2" x14ac:dyDescent="0.35">
      <c r="A3264">
        <v>90</v>
      </c>
      <c r="B3264">
        <v>5</v>
      </c>
    </row>
    <row r="3265" spans="1:2" x14ac:dyDescent="0.35">
      <c r="A3265">
        <v>101</v>
      </c>
      <c r="B3265">
        <v>7.8</v>
      </c>
    </row>
    <row r="3266" spans="1:2" x14ac:dyDescent="0.35">
      <c r="A3266">
        <v>93</v>
      </c>
      <c r="B3266">
        <v>8.1</v>
      </c>
    </row>
    <row r="3267" spans="1:2" x14ac:dyDescent="0.35">
      <c r="A3267">
        <v>152</v>
      </c>
      <c r="B3267">
        <v>6.7</v>
      </c>
    </row>
    <row r="3268" spans="1:2" x14ac:dyDescent="0.35">
      <c r="A3268">
        <v>112</v>
      </c>
      <c r="B3268">
        <v>7.1</v>
      </c>
    </row>
    <row r="3269" spans="1:2" x14ac:dyDescent="0.35">
      <c r="A3269">
        <v>95</v>
      </c>
      <c r="B3269">
        <v>5.6</v>
      </c>
    </row>
    <row r="3270" spans="1:2" x14ac:dyDescent="0.35">
      <c r="A3270">
        <v>111</v>
      </c>
      <c r="B3270">
        <v>7.6</v>
      </c>
    </row>
    <row r="3271" spans="1:2" x14ac:dyDescent="0.35">
      <c r="A3271">
        <v>91</v>
      </c>
      <c r="B3271">
        <v>4.5999999999999996</v>
      </c>
    </row>
    <row r="3272" spans="1:2" x14ac:dyDescent="0.35">
      <c r="A3272">
        <v>106</v>
      </c>
      <c r="B3272">
        <v>7.1</v>
      </c>
    </row>
    <row r="3273" spans="1:2" x14ac:dyDescent="0.35">
      <c r="A3273">
        <v>93</v>
      </c>
      <c r="B3273">
        <v>7.3</v>
      </c>
    </row>
    <row r="3274" spans="1:2" x14ac:dyDescent="0.35">
      <c r="A3274">
        <v>93</v>
      </c>
      <c r="B3274">
        <v>4</v>
      </c>
    </row>
    <row r="3275" spans="1:2" x14ac:dyDescent="0.35">
      <c r="A3275">
        <v>165</v>
      </c>
      <c r="B3275">
        <v>8</v>
      </c>
    </row>
    <row r="3276" spans="1:2" x14ac:dyDescent="0.35">
      <c r="A3276">
        <v>96</v>
      </c>
      <c r="B3276">
        <v>6.7</v>
      </c>
    </row>
    <row r="3277" spans="1:2" x14ac:dyDescent="0.35">
      <c r="A3277">
        <v>93</v>
      </c>
      <c r="B3277">
        <v>4.5999999999999996</v>
      </c>
    </row>
    <row r="3278" spans="1:2" x14ac:dyDescent="0.35">
      <c r="A3278">
        <v>82</v>
      </c>
      <c r="B3278">
        <v>4</v>
      </c>
    </row>
    <row r="3279" spans="1:2" x14ac:dyDescent="0.35">
      <c r="A3279">
        <v>101</v>
      </c>
      <c r="B3279">
        <v>7</v>
      </c>
    </row>
    <row r="3280" spans="1:2" x14ac:dyDescent="0.35">
      <c r="A3280">
        <v>81</v>
      </c>
      <c r="B3280">
        <v>5.9</v>
      </c>
    </row>
    <row r="3281" spans="1:2" x14ac:dyDescent="0.35">
      <c r="A3281">
        <v>105</v>
      </c>
      <c r="B3281">
        <v>7.5</v>
      </c>
    </row>
    <row r="3282" spans="1:2" x14ac:dyDescent="0.35">
      <c r="A3282">
        <v>86</v>
      </c>
      <c r="B3282">
        <v>4.7</v>
      </c>
    </row>
    <row r="3283" spans="1:2" x14ac:dyDescent="0.35">
      <c r="A3283">
        <v>110</v>
      </c>
      <c r="B3283">
        <v>6.7</v>
      </c>
    </row>
    <row r="3284" spans="1:2" x14ac:dyDescent="0.35">
      <c r="A3284">
        <v>110</v>
      </c>
      <c r="B3284">
        <v>6.7</v>
      </c>
    </row>
    <row r="3285" spans="1:2" x14ac:dyDescent="0.35">
      <c r="A3285">
        <v>104</v>
      </c>
      <c r="B3285">
        <v>7.1</v>
      </c>
    </row>
    <row r="3286" spans="1:2" x14ac:dyDescent="0.35">
      <c r="A3286">
        <v>96</v>
      </c>
      <c r="B3286">
        <v>2.7</v>
      </c>
    </row>
    <row r="3287" spans="1:2" x14ac:dyDescent="0.35">
      <c r="A3287">
        <v>110</v>
      </c>
      <c r="B3287">
        <v>7.3</v>
      </c>
    </row>
    <row r="3288" spans="1:2" x14ac:dyDescent="0.35">
      <c r="A3288">
        <v>84</v>
      </c>
      <c r="B3288">
        <v>7.6</v>
      </c>
    </row>
    <row r="3289" spans="1:2" x14ac:dyDescent="0.35">
      <c r="A3289">
        <v>94</v>
      </c>
      <c r="B3289">
        <v>5.8</v>
      </c>
    </row>
    <row r="3290" spans="1:2" x14ac:dyDescent="0.35">
      <c r="A3290">
        <v>93</v>
      </c>
      <c r="B3290">
        <v>6.5</v>
      </c>
    </row>
    <row r="3291" spans="1:2" x14ac:dyDescent="0.35">
      <c r="A3291">
        <v>96</v>
      </c>
      <c r="B3291">
        <v>6.6</v>
      </c>
    </row>
    <row r="3292" spans="1:2" x14ac:dyDescent="0.35">
      <c r="A3292">
        <v>101</v>
      </c>
      <c r="B3292">
        <v>6.9</v>
      </c>
    </row>
    <row r="3293" spans="1:2" x14ac:dyDescent="0.35">
      <c r="A3293">
        <v>102</v>
      </c>
      <c r="B3293">
        <v>8.5</v>
      </c>
    </row>
    <row r="3294" spans="1:2" x14ac:dyDescent="0.35">
      <c r="A3294">
        <v>87</v>
      </c>
      <c r="B3294">
        <v>4.8</v>
      </c>
    </row>
    <row r="3295" spans="1:2" x14ac:dyDescent="0.35">
      <c r="A3295">
        <v>99</v>
      </c>
      <c r="B3295">
        <v>7</v>
      </c>
    </row>
    <row r="3296" spans="1:2" x14ac:dyDescent="0.35">
      <c r="A3296">
        <v>106</v>
      </c>
      <c r="B3296">
        <v>5.4</v>
      </c>
    </row>
    <row r="3297" spans="1:2" x14ac:dyDescent="0.35">
      <c r="A3297">
        <v>117</v>
      </c>
      <c r="B3297">
        <v>6.9</v>
      </c>
    </row>
    <row r="3298" spans="1:2" x14ac:dyDescent="0.35">
      <c r="A3298">
        <v>99</v>
      </c>
      <c r="B3298">
        <v>6.6</v>
      </c>
    </row>
    <row r="3299" spans="1:2" x14ac:dyDescent="0.35">
      <c r="A3299">
        <v>102</v>
      </c>
      <c r="B3299">
        <v>5.9</v>
      </c>
    </row>
    <row r="3300" spans="1:2" x14ac:dyDescent="0.35">
      <c r="A3300">
        <v>85</v>
      </c>
      <c r="B3300">
        <v>6.3</v>
      </c>
    </row>
    <row r="3301" spans="1:2" x14ac:dyDescent="0.35">
      <c r="A3301">
        <v>86</v>
      </c>
      <c r="B3301">
        <v>6.3</v>
      </c>
    </row>
    <row r="3302" spans="1:2" x14ac:dyDescent="0.35">
      <c r="A3302">
        <v>120</v>
      </c>
      <c r="B3302">
        <v>7.7</v>
      </c>
    </row>
    <row r="3303" spans="1:2" x14ac:dyDescent="0.35">
      <c r="A3303">
        <v>106</v>
      </c>
      <c r="B3303">
        <v>7</v>
      </c>
    </row>
    <row r="3304" spans="1:2" x14ac:dyDescent="0.35">
      <c r="A3304">
        <v>103</v>
      </c>
      <c r="B3304">
        <v>6.3</v>
      </c>
    </row>
    <row r="3305" spans="1:2" x14ac:dyDescent="0.35">
      <c r="A3305">
        <v>93</v>
      </c>
      <c r="B3305">
        <v>5.9</v>
      </c>
    </row>
    <row r="3306" spans="1:2" x14ac:dyDescent="0.35">
      <c r="A3306">
        <v>112</v>
      </c>
      <c r="B3306">
        <v>6.2</v>
      </c>
    </row>
    <row r="3307" spans="1:2" x14ac:dyDescent="0.35">
      <c r="A3307">
        <v>113</v>
      </c>
      <c r="B3307">
        <v>7.7</v>
      </c>
    </row>
    <row r="3308" spans="1:2" x14ac:dyDescent="0.35">
      <c r="A3308">
        <v>98</v>
      </c>
      <c r="B3308">
        <v>6.5</v>
      </c>
    </row>
    <row r="3309" spans="1:2" x14ac:dyDescent="0.35">
      <c r="A3309">
        <v>92</v>
      </c>
      <c r="B3309">
        <v>5.8</v>
      </c>
    </row>
    <row r="3310" spans="1:2" x14ac:dyDescent="0.35">
      <c r="A3310">
        <v>106</v>
      </c>
      <c r="B3310">
        <v>6.1</v>
      </c>
    </row>
    <row r="3311" spans="1:2" x14ac:dyDescent="0.35">
      <c r="A3311">
        <v>93</v>
      </c>
      <c r="B3311">
        <v>5.2</v>
      </c>
    </row>
    <row r="3312" spans="1:2" x14ac:dyDescent="0.35">
      <c r="A3312">
        <v>226</v>
      </c>
      <c r="B3312">
        <v>8.1999999999999993</v>
      </c>
    </row>
    <row r="3313" spans="1:2" x14ac:dyDescent="0.35">
      <c r="A3313">
        <v>104</v>
      </c>
      <c r="B3313">
        <v>6</v>
      </c>
    </row>
    <row r="3314" spans="1:2" x14ac:dyDescent="0.35">
      <c r="A3314">
        <v>152</v>
      </c>
      <c r="B3314">
        <v>6.8</v>
      </c>
    </row>
    <row r="3315" spans="1:2" x14ac:dyDescent="0.35">
      <c r="A3315">
        <v>107</v>
      </c>
      <c r="B3315">
        <v>7</v>
      </c>
    </row>
    <row r="3316" spans="1:2" x14ac:dyDescent="0.35">
      <c r="A3316">
        <v>95</v>
      </c>
      <c r="B3316">
        <v>6.8</v>
      </c>
    </row>
    <row r="3317" spans="1:2" x14ac:dyDescent="0.35">
      <c r="A3317">
        <v>102</v>
      </c>
      <c r="B3317">
        <v>7.1</v>
      </c>
    </row>
    <row r="3318" spans="1:2" x14ac:dyDescent="0.35">
      <c r="A3318">
        <v>99</v>
      </c>
      <c r="B3318">
        <v>6.9</v>
      </c>
    </row>
    <row r="3319" spans="1:2" x14ac:dyDescent="0.35">
      <c r="A3319">
        <v>109</v>
      </c>
      <c r="B3319">
        <v>6.9</v>
      </c>
    </row>
    <row r="3320" spans="1:2" x14ac:dyDescent="0.35">
      <c r="A3320">
        <v>91</v>
      </c>
      <c r="B3320">
        <v>7.2</v>
      </c>
    </row>
    <row r="3321" spans="1:2" x14ac:dyDescent="0.35">
      <c r="A3321">
        <v>88</v>
      </c>
      <c r="B3321">
        <v>7.8</v>
      </c>
    </row>
    <row r="3322" spans="1:2" x14ac:dyDescent="0.35">
      <c r="A3322">
        <v>97</v>
      </c>
      <c r="B3322">
        <v>7.3</v>
      </c>
    </row>
    <row r="3323" spans="1:2" x14ac:dyDescent="0.35">
      <c r="A3323">
        <v>97</v>
      </c>
      <c r="B3323">
        <v>7.5</v>
      </c>
    </row>
    <row r="3324" spans="1:2" x14ac:dyDescent="0.35">
      <c r="A3324">
        <v>85</v>
      </c>
      <c r="B3324">
        <v>6</v>
      </c>
    </row>
    <row r="3325" spans="1:2" x14ac:dyDescent="0.35">
      <c r="A3325">
        <v>92</v>
      </c>
      <c r="B3325">
        <v>6.8</v>
      </c>
    </row>
    <row r="3326" spans="1:2" x14ac:dyDescent="0.35">
      <c r="A3326">
        <v>93</v>
      </c>
      <c r="B3326">
        <v>3.9</v>
      </c>
    </row>
    <row r="3327" spans="1:2" x14ac:dyDescent="0.35">
      <c r="A3327">
        <v>96</v>
      </c>
      <c r="B3327">
        <v>6.1</v>
      </c>
    </row>
    <row r="3328" spans="1:2" x14ac:dyDescent="0.35">
      <c r="A3328">
        <v>105</v>
      </c>
      <c r="B3328">
        <v>7.5</v>
      </c>
    </row>
    <row r="3329" spans="1:2" x14ac:dyDescent="0.35">
      <c r="A3329">
        <v>129</v>
      </c>
      <c r="B3329">
        <v>8.1999999999999993</v>
      </c>
    </row>
    <row r="3330" spans="1:2" x14ac:dyDescent="0.35">
      <c r="A3330">
        <v>37</v>
      </c>
      <c r="B3330">
        <v>7.8</v>
      </c>
    </row>
    <row r="3331" spans="1:2" x14ac:dyDescent="0.35">
      <c r="A3331">
        <v>81</v>
      </c>
      <c r="B3331">
        <v>5.2</v>
      </c>
    </row>
    <row r="3332" spans="1:2" x14ac:dyDescent="0.35">
      <c r="A3332">
        <v>106</v>
      </c>
      <c r="B3332">
        <v>6.8</v>
      </c>
    </row>
    <row r="3333" spans="1:2" x14ac:dyDescent="0.35">
      <c r="A3333">
        <v>103</v>
      </c>
      <c r="B3333">
        <v>7</v>
      </c>
    </row>
    <row r="3334" spans="1:2" x14ac:dyDescent="0.35">
      <c r="A3334">
        <v>101</v>
      </c>
      <c r="B3334">
        <v>6.5</v>
      </c>
    </row>
    <row r="3335" spans="1:2" x14ac:dyDescent="0.35">
      <c r="A3335">
        <v>98</v>
      </c>
      <c r="B3335">
        <v>6.4</v>
      </c>
    </row>
    <row r="3336" spans="1:2" x14ac:dyDescent="0.35">
      <c r="A3336">
        <v>91</v>
      </c>
      <c r="B3336">
        <v>5.3</v>
      </c>
    </row>
    <row r="3337" spans="1:2" x14ac:dyDescent="0.35">
      <c r="A3337">
        <v>105</v>
      </c>
      <c r="B3337">
        <v>4.7</v>
      </c>
    </row>
    <row r="3338" spans="1:2" x14ac:dyDescent="0.35">
      <c r="A3338">
        <v>100</v>
      </c>
      <c r="B3338">
        <v>7</v>
      </c>
    </row>
    <row r="3339" spans="1:2" x14ac:dyDescent="0.35">
      <c r="A3339">
        <v>80</v>
      </c>
      <c r="B3339">
        <v>7.6</v>
      </c>
    </row>
    <row r="3340" spans="1:2" x14ac:dyDescent="0.35">
      <c r="A3340">
        <v>107</v>
      </c>
      <c r="B3340">
        <v>7.1</v>
      </c>
    </row>
    <row r="3341" spans="1:2" x14ac:dyDescent="0.35">
      <c r="A3341">
        <v>92</v>
      </c>
      <c r="B3341">
        <v>6.5</v>
      </c>
    </row>
    <row r="3342" spans="1:2" x14ac:dyDescent="0.35">
      <c r="A3342">
        <v>107</v>
      </c>
      <c r="B3342">
        <v>8.5</v>
      </c>
    </row>
    <row r="3343" spans="1:2" x14ac:dyDescent="0.35">
      <c r="A3343">
        <v>135</v>
      </c>
      <c r="B3343">
        <v>8.6999999999999993</v>
      </c>
    </row>
    <row r="3344" spans="1:2" x14ac:dyDescent="0.35">
      <c r="A3344">
        <v>99</v>
      </c>
      <c r="B3344">
        <v>7.1</v>
      </c>
    </row>
    <row r="3345" spans="1:2" x14ac:dyDescent="0.35">
      <c r="A3345">
        <v>115</v>
      </c>
      <c r="B3345">
        <v>8.3000000000000007</v>
      </c>
    </row>
    <row r="3346" spans="1:2" x14ac:dyDescent="0.35">
      <c r="A3346">
        <v>91</v>
      </c>
      <c r="B3346">
        <v>7.4</v>
      </c>
    </row>
    <row r="3347" spans="1:2" x14ac:dyDescent="0.35">
      <c r="A3347">
        <v>92</v>
      </c>
      <c r="B3347">
        <v>6.4</v>
      </c>
    </row>
    <row r="3348" spans="1:2" x14ac:dyDescent="0.35">
      <c r="A3348">
        <v>101</v>
      </c>
      <c r="B3348">
        <v>7.5</v>
      </c>
    </row>
    <row r="3349" spans="1:2" x14ac:dyDescent="0.35">
      <c r="A3349">
        <v>105</v>
      </c>
      <c r="B3349">
        <v>7.2</v>
      </c>
    </row>
    <row r="3350" spans="1:2" x14ac:dyDescent="0.35">
      <c r="A3350">
        <v>109</v>
      </c>
      <c r="B3350">
        <v>7.6</v>
      </c>
    </row>
    <row r="3351" spans="1:2" x14ac:dyDescent="0.35">
      <c r="A3351">
        <v>110</v>
      </c>
      <c r="B3351">
        <v>7.8</v>
      </c>
    </row>
    <row r="3352" spans="1:2" x14ac:dyDescent="0.35">
      <c r="A3352">
        <v>94</v>
      </c>
      <c r="B3352">
        <v>8.1999999999999993</v>
      </c>
    </row>
    <row r="3353" spans="1:2" x14ac:dyDescent="0.35">
      <c r="A3353">
        <v>115</v>
      </c>
      <c r="B3353">
        <v>6.6</v>
      </c>
    </row>
    <row r="3354" spans="1:2" x14ac:dyDescent="0.35">
      <c r="A3354">
        <v>98</v>
      </c>
      <c r="B3354">
        <v>5.7</v>
      </c>
    </row>
    <row r="3355" spans="1:2" x14ac:dyDescent="0.35">
      <c r="A3355">
        <v>91</v>
      </c>
      <c r="B3355">
        <v>7.4</v>
      </c>
    </row>
    <row r="3356" spans="1:2" x14ac:dyDescent="0.35">
      <c r="A3356">
        <v>120</v>
      </c>
      <c r="B3356">
        <v>8</v>
      </c>
    </row>
    <row r="3357" spans="1:2" x14ac:dyDescent="0.35">
      <c r="A3357">
        <v>87</v>
      </c>
      <c r="B3357">
        <v>5.4</v>
      </c>
    </row>
    <row r="3358" spans="1:2" x14ac:dyDescent="0.35">
      <c r="A3358">
        <v>117</v>
      </c>
      <c r="B3358">
        <v>7.4</v>
      </c>
    </row>
    <row r="3359" spans="1:2" x14ac:dyDescent="0.35">
      <c r="A3359">
        <v>85</v>
      </c>
      <c r="B3359">
        <v>5.7</v>
      </c>
    </row>
    <row r="3360" spans="1:2" x14ac:dyDescent="0.35">
      <c r="A3360">
        <v>110</v>
      </c>
      <c r="B3360">
        <v>6.8</v>
      </c>
    </row>
    <row r="3361" spans="1:2" x14ac:dyDescent="0.35">
      <c r="A3361">
        <v>113</v>
      </c>
      <c r="B3361">
        <v>5.4</v>
      </c>
    </row>
    <row r="3362" spans="1:2" x14ac:dyDescent="0.35">
      <c r="A3362">
        <v>98</v>
      </c>
      <c r="B3362">
        <v>5.0999999999999996</v>
      </c>
    </row>
    <row r="3363" spans="1:2" x14ac:dyDescent="0.35">
      <c r="A3363">
        <v>86</v>
      </c>
      <c r="B3363">
        <v>5.9</v>
      </c>
    </row>
    <row r="3364" spans="1:2" x14ac:dyDescent="0.35">
      <c r="A3364">
        <v>161</v>
      </c>
      <c r="B3364">
        <v>8.1999999999999993</v>
      </c>
    </row>
    <row r="3365" spans="1:2" x14ac:dyDescent="0.35">
      <c r="A3365">
        <v>100</v>
      </c>
      <c r="B3365">
        <v>5.3</v>
      </c>
    </row>
    <row r="3366" spans="1:2" x14ac:dyDescent="0.35">
      <c r="A3366">
        <v>91</v>
      </c>
      <c r="B3366">
        <v>4.3</v>
      </c>
    </row>
    <row r="3367" spans="1:2" x14ac:dyDescent="0.35">
      <c r="A3367">
        <v>100</v>
      </c>
      <c r="B3367">
        <v>7.2</v>
      </c>
    </row>
    <row r="3368" spans="1:2" x14ac:dyDescent="0.35">
      <c r="A3368">
        <v>84</v>
      </c>
      <c r="B3368">
        <v>5.9</v>
      </c>
    </row>
    <row r="3369" spans="1:2" x14ac:dyDescent="0.35">
      <c r="A3369">
        <v>99</v>
      </c>
      <c r="B3369">
        <v>3</v>
      </c>
    </row>
    <row r="3370" spans="1:2" x14ac:dyDescent="0.35">
      <c r="A3370">
        <v>109</v>
      </c>
      <c r="B3370">
        <v>7.9</v>
      </c>
    </row>
    <row r="3371" spans="1:2" x14ac:dyDescent="0.35">
      <c r="A3371">
        <v>95</v>
      </c>
      <c r="B3371">
        <v>3.2</v>
      </c>
    </row>
    <row r="3372" spans="1:2" x14ac:dyDescent="0.35">
      <c r="A3372">
        <v>97</v>
      </c>
      <c r="B3372">
        <v>6.5</v>
      </c>
    </row>
    <row r="3373" spans="1:2" x14ac:dyDescent="0.35">
      <c r="A3373">
        <v>90</v>
      </c>
      <c r="B3373">
        <v>7</v>
      </c>
    </row>
    <row r="3374" spans="1:2" x14ac:dyDescent="0.35">
      <c r="A3374">
        <v>96</v>
      </c>
      <c r="B3374">
        <v>6.9</v>
      </c>
    </row>
    <row r="3375" spans="1:2" x14ac:dyDescent="0.35">
      <c r="A3375">
        <v>82</v>
      </c>
      <c r="B3375">
        <v>4.4000000000000004</v>
      </c>
    </row>
    <row r="3376" spans="1:2" x14ac:dyDescent="0.35">
      <c r="A3376">
        <v>109</v>
      </c>
      <c r="B3376">
        <v>6</v>
      </c>
    </row>
    <row r="3377" spans="1:2" x14ac:dyDescent="0.35">
      <c r="A3377">
        <v>98</v>
      </c>
      <c r="B3377">
        <v>5.3</v>
      </c>
    </row>
    <row r="3378" spans="1:2" x14ac:dyDescent="0.35">
      <c r="A3378">
        <v>95</v>
      </c>
      <c r="B3378">
        <v>5.3</v>
      </c>
    </row>
    <row r="3379" spans="1:2" x14ac:dyDescent="0.35">
      <c r="A3379">
        <v>104</v>
      </c>
      <c r="B3379">
        <v>7.1</v>
      </c>
    </row>
    <row r="3380" spans="1:2" x14ac:dyDescent="0.35">
      <c r="A3380">
        <v>87</v>
      </c>
      <c r="B3380">
        <v>5.4</v>
      </c>
    </row>
    <row r="3381" spans="1:2" x14ac:dyDescent="0.35">
      <c r="A3381">
        <v>108</v>
      </c>
      <c r="B3381">
        <v>6.9</v>
      </c>
    </row>
    <row r="3382" spans="1:2" x14ac:dyDescent="0.35">
      <c r="A3382">
        <v>94</v>
      </c>
      <c r="B3382">
        <v>7.3</v>
      </c>
    </row>
    <row r="3383" spans="1:2" x14ac:dyDescent="0.35">
      <c r="A3383">
        <v>134</v>
      </c>
      <c r="B3383">
        <v>7.8</v>
      </c>
    </row>
    <row r="3384" spans="1:2" x14ac:dyDescent="0.35">
      <c r="A3384">
        <v>89</v>
      </c>
      <c r="B3384">
        <v>6.6</v>
      </c>
    </row>
    <row r="3385" spans="1:2" x14ac:dyDescent="0.35">
      <c r="A3385">
        <v>102</v>
      </c>
      <c r="B3385">
        <v>5.4</v>
      </c>
    </row>
    <row r="3386" spans="1:2" x14ac:dyDescent="0.35">
      <c r="A3386">
        <v>120</v>
      </c>
      <c r="B3386">
        <v>8.4</v>
      </c>
    </row>
    <row r="3387" spans="1:2" x14ac:dyDescent="0.35">
      <c r="A3387">
        <v>110</v>
      </c>
      <c r="B3387">
        <v>6.3</v>
      </c>
    </row>
    <row r="3388" spans="1:2" x14ac:dyDescent="0.35">
      <c r="A3388">
        <v>86</v>
      </c>
      <c r="B3388">
        <v>6.1</v>
      </c>
    </row>
    <row r="3389" spans="1:2" x14ac:dyDescent="0.35">
      <c r="A3389">
        <v>101</v>
      </c>
      <c r="B3389">
        <v>5</v>
      </c>
    </row>
    <row r="3390" spans="1:2" x14ac:dyDescent="0.35">
      <c r="A3390">
        <v>87</v>
      </c>
      <c r="B3390">
        <v>7.2</v>
      </c>
    </row>
    <row r="3391" spans="1:2" x14ac:dyDescent="0.35">
      <c r="A3391">
        <v>87</v>
      </c>
      <c r="B3391">
        <v>5.3</v>
      </c>
    </row>
    <row r="3392" spans="1:2" x14ac:dyDescent="0.35">
      <c r="A3392">
        <v>93</v>
      </c>
      <c r="B3392">
        <v>5.3</v>
      </c>
    </row>
    <row r="3393" spans="1:2" x14ac:dyDescent="0.35">
      <c r="A3393">
        <v>98</v>
      </c>
      <c r="B3393">
        <v>7.4</v>
      </c>
    </row>
    <row r="3394" spans="1:2" x14ac:dyDescent="0.35">
      <c r="A3394">
        <v>100</v>
      </c>
      <c r="B3394">
        <v>5.9</v>
      </c>
    </row>
    <row r="3395" spans="1:2" x14ac:dyDescent="0.35">
      <c r="A3395">
        <v>88</v>
      </c>
      <c r="B3395">
        <v>4.0999999999999996</v>
      </c>
    </row>
    <row r="3396" spans="1:2" x14ac:dyDescent="0.35">
      <c r="A3396">
        <v>97</v>
      </c>
      <c r="B3396">
        <v>6.7</v>
      </c>
    </row>
    <row r="3397" spans="1:2" x14ac:dyDescent="0.35">
      <c r="A3397">
        <v>122</v>
      </c>
      <c r="B3397">
        <v>5.8</v>
      </c>
    </row>
    <row r="3398" spans="1:2" x14ac:dyDescent="0.35">
      <c r="A3398">
        <v>96</v>
      </c>
      <c r="B3398">
        <v>5.9</v>
      </c>
    </row>
    <row r="3399" spans="1:2" x14ac:dyDescent="0.35">
      <c r="A3399">
        <v>113</v>
      </c>
      <c r="B3399">
        <v>8</v>
      </c>
    </row>
    <row r="3400" spans="1:2" x14ac:dyDescent="0.35">
      <c r="A3400">
        <v>105</v>
      </c>
      <c r="B3400">
        <v>6.5</v>
      </c>
    </row>
    <row r="3401" spans="1:2" x14ac:dyDescent="0.35">
      <c r="A3401">
        <v>93</v>
      </c>
      <c r="B3401">
        <v>6.4</v>
      </c>
    </row>
    <row r="3402" spans="1:2" x14ac:dyDescent="0.35">
      <c r="A3402">
        <v>89</v>
      </c>
      <c r="B3402">
        <v>6.8</v>
      </c>
    </row>
    <row r="3403" spans="1:2" x14ac:dyDescent="0.35">
      <c r="A3403">
        <v>116</v>
      </c>
      <c r="B3403">
        <v>7.4</v>
      </c>
    </row>
    <row r="3404" spans="1:2" x14ac:dyDescent="0.35">
      <c r="A3404">
        <v>120</v>
      </c>
      <c r="B3404">
        <v>8.3000000000000007</v>
      </c>
    </row>
    <row r="3405" spans="1:2" x14ac:dyDescent="0.35">
      <c r="A3405">
        <v>88</v>
      </c>
      <c r="B3405">
        <v>5.3</v>
      </c>
    </row>
    <row r="3406" spans="1:2" x14ac:dyDescent="0.35">
      <c r="A3406">
        <v>102</v>
      </c>
      <c r="B3406">
        <v>8.1</v>
      </c>
    </row>
    <row r="3407" spans="1:2" x14ac:dyDescent="0.35">
      <c r="A3407">
        <v>106</v>
      </c>
      <c r="B3407">
        <v>8</v>
      </c>
    </row>
    <row r="3408" spans="1:2" x14ac:dyDescent="0.35">
      <c r="A3408">
        <v>95</v>
      </c>
      <c r="B3408">
        <v>5.7</v>
      </c>
    </row>
    <row r="3409" spans="1:2" x14ac:dyDescent="0.35">
      <c r="A3409">
        <v>113</v>
      </c>
      <c r="B3409">
        <v>7.1</v>
      </c>
    </row>
    <row r="3410" spans="1:2" x14ac:dyDescent="0.35">
      <c r="A3410">
        <v>93</v>
      </c>
      <c r="B3410">
        <v>7.8</v>
      </c>
    </row>
    <row r="3411" spans="1:2" x14ac:dyDescent="0.35">
      <c r="A3411">
        <v>97</v>
      </c>
      <c r="B3411">
        <v>5.9</v>
      </c>
    </row>
    <row r="3412" spans="1:2" x14ac:dyDescent="0.35">
      <c r="A3412">
        <v>140</v>
      </c>
      <c r="B3412">
        <v>7.8</v>
      </c>
    </row>
    <row r="3413" spans="1:2" x14ac:dyDescent="0.35">
      <c r="A3413">
        <v>86</v>
      </c>
      <c r="B3413">
        <v>6</v>
      </c>
    </row>
    <row r="3414" spans="1:2" x14ac:dyDescent="0.35">
      <c r="A3414">
        <v>66</v>
      </c>
      <c r="B3414">
        <v>7.2</v>
      </c>
    </row>
    <row r="3415" spans="1:2" x14ac:dyDescent="0.35">
      <c r="A3415">
        <v>86</v>
      </c>
      <c r="B3415">
        <v>5.0999999999999996</v>
      </c>
    </row>
    <row r="3416" spans="1:2" x14ac:dyDescent="0.35">
      <c r="A3416">
        <v>87</v>
      </c>
      <c r="B3416">
        <v>5.0999999999999996</v>
      </c>
    </row>
    <row r="3417" spans="1:2" x14ac:dyDescent="0.35">
      <c r="A3417">
        <v>149</v>
      </c>
      <c r="B3417">
        <v>6.9</v>
      </c>
    </row>
    <row r="3418" spans="1:2" x14ac:dyDescent="0.35">
      <c r="A3418">
        <v>98</v>
      </c>
      <c r="B3418">
        <v>4.5999999999999996</v>
      </c>
    </row>
    <row r="3419" spans="1:2" x14ac:dyDescent="0.35">
      <c r="A3419">
        <v>75</v>
      </c>
      <c r="B3419">
        <v>6.7</v>
      </c>
    </row>
    <row r="3420" spans="1:2" x14ac:dyDescent="0.35">
      <c r="A3420">
        <v>104</v>
      </c>
      <c r="B3420">
        <v>7.1</v>
      </c>
    </row>
    <row r="3421" spans="1:2" x14ac:dyDescent="0.35">
      <c r="A3421">
        <v>102</v>
      </c>
      <c r="B3421">
        <v>7.6</v>
      </c>
    </row>
    <row r="3422" spans="1:2" x14ac:dyDescent="0.35">
      <c r="A3422">
        <v>105</v>
      </c>
      <c r="B3422">
        <v>8.1</v>
      </c>
    </row>
    <row r="3423" spans="1:2" x14ac:dyDescent="0.35">
      <c r="A3423">
        <v>107</v>
      </c>
      <c r="B3423">
        <v>7</v>
      </c>
    </row>
    <row r="3424" spans="1:2" x14ac:dyDescent="0.35">
      <c r="A3424">
        <v>89</v>
      </c>
      <c r="B3424">
        <v>7.1</v>
      </c>
    </row>
    <row r="3425" spans="1:2" x14ac:dyDescent="0.35">
      <c r="A3425">
        <v>106</v>
      </c>
      <c r="B3425">
        <v>7.6</v>
      </c>
    </row>
    <row r="3426" spans="1:2" x14ac:dyDescent="0.35">
      <c r="A3426">
        <v>95</v>
      </c>
      <c r="B3426">
        <v>7.1</v>
      </c>
    </row>
    <row r="3427" spans="1:2" x14ac:dyDescent="0.35">
      <c r="A3427">
        <v>34</v>
      </c>
      <c r="B3427">
        <v>7.1</v>
      </c>
    </row>
    <row r="3428" spans="1:2" x14ac:dyDescent="0.35">
      <c r="A3428">
        <v>101</v>
      </c>
      <c r="B3428">
        <v>7.7</v>
      </c>
    </row>
    <row r="3429" spans="1:2" x14ac:dyDescent="0.35">
      <c r="A3429">
        <v>112</v>
      </c>
      <c r="B3429">
        <v>7.6</v>
      </c>
    </row>
    <row r="3430" spans="1:2" x14ac:dyDescent="0.35">
      <c r="A3430">
        <v>100</v>
      </c>
      <c r="B3430">
        <v>6.6</v>
      </c>
    </row>
    <row r="3431" spans="1:2" x14ac:dyDescent="0.35">
      <c r="A3431">
        <v>100</v>
      </c>
      <c r="B3431">
        <v>5.7</v>
      </c>
    </row>
    <row r="3432" spans="1:2" x14ac:dyDescent="0.35">
      <c r="A3432">
        <v>80</v>
      </c>
      <c r="B3432">
        <v>7.1</v>
      </c>
    </row>
    <row r="3433" spans="1:2" x14ac:dyDescent="0.35">
      <c r="A3433">
        <v>106</v>
      </c>
      <c r="B3433">
        <v>6.2</v>
      </c>
    </row>
    <row r="3434" spans="1:2" x14ac:dyDescent="0.35">
      <c r="A3434">
        <v>103</v>
      </c>
      <c r="B3434">
        <v>6.1</v>
      </c>
    </row>
    <row r="3435" spans="1:2" x14ac:dyDescent="0.35">
      <c r="A3435">
        <v>90</v>
      </c>
      <c r="B3435">
        <v>5.9</v>
      </c>
    </row>
    <row r="3436" spans="1:2" x14ac:dyDescent="0.35">
      <c r="A3436">
        <v>96</v>
      </c>
      <c r="B3436">
        <v>6.8</v>
      </c>
    </row>
    <row r="3437" spans="1:2" x14ac:dyDescent="0.35">
      <c r="A3437">
        <v>120</v>
      </c>
      <c r="B3437">
        <v>6.8</v>
      </c>
    </row>
    <row r="3438" spans="1:2" x14ac:dyDescent="0.35">
      <c r="A3438">
        <v>101</v>
      </c>
      <c r="B3438">
        <v>5.0999999999999996</v>
      </c>
    </row>
    <row r="3439" spans="1:2" x14ac:dyDescent="0.35">
      <c r="A3439">
        <v>101</v>
      </c>
      <c r="B3439">
        <v>7.7</v>
      </c>
    </row>
    <row r="3440" spans="1:2" x14ac:dyDescent="0.35">
      <c r="A3440">
        <v>105</v>
      </c>
      <c r="B3440">
        <v>3.9</v>
      </c>
    </row>
    <row r="3441" spans="1:2" x14ac:dyDescent="0.35">
      <c r="A3441">
        <v>120</v>
      </c>
      <c r="B3441">
        <v>7.8</v>
      </c>
    </row>
    <row r="3442" spans="1:2" x14ac:dyDescent="0.35">
      <c r="A3442">
        <v>91</v>
      </c>
      <c r="B3442">
        <v>5.7</v>
      </c>
    </row>
    <row r="3443" spans="1:2" x14ac:dyDescent="0.35">
      <c r="A3443">
        <v>92</v>
      </c>
      <c r="B3443">
        <v>4.7</v>
      </c>
    </row>
    <row r="3444" spans="1:2" x14ac:dyDescent="0.35">
      <c r="A3444">
        <v>117</v>
      </c>
      <c r="B3444">
        <v>5.9</v>
      </c>
    </row>
    <row r="3445" spans="1:2" x14ac:dyDescent="0.35">
      <c r="A3445">
        <v>120</v>
      </c>
      <c r="B3445">
        <v>5.9</v>
      </c>
    </row>
    <row r="3446" spans="1:2" x14ac:dyDescent="0.35">
      <c r="A3446">
        <v>172</v>
      </c>
      <c r="B3446">
        <v>8.1</v>
      </c>
    </row>
    <row r="3447" spans="1:2" x14ac:dyDescent="0.35">
      <c r="A3447">
        <v>89</v>
      </c>
      <c r="B3447">
        <v>7.6</v>
      </c>
    </row>
    <row r="3448" spans="1:2" x14ac:dyDescent="0.35">
      <c r="A3448">
        <v>125</v>
      </c>
      <c r="B3448">
        <v>7.2</v>
      </c>
    </row>
    <row r="3449" spans="1:2" x14ac:dyDescent="0.35">
      <c r="A3449">
        <v>115</v>
      </c>
      <c r="B3449">
        <v>7.5</v>
      </c>
    </row>
    <row r="3450" spans="1:2" x14ac:dyDescent="0.35">
      <c r="A3450">
        <v>96</v>
      </c>
      <c r="B3450">
        <v>5.0999999999999996</v>
      </c>
    </row>
    <row r="3451" spans="1:2" x14ac:dyDescent="0.35">
      <c r="A3451">
        <v>100</v>
      </c>
      <c r="B3451">
        <v>6.9</v>
      </c>
    </row>
    <row r="3452" spans="1:2" x14ac:dyDescent="0.35">
      <c r="A3452">
        <v>87</v>
      </c>
      <c r="B3452">
        <v>7.6</v>
      </c>
    </row>
    <row r="3453" spans="1:2" x14ac:dyDescent="0.35">
      <c r="A3453">
        <v>102</v>
      </c>
      <c r="B3453">
        <v>7.6</v>
      </c>
    </row>
    <row r="3454" spans="1:2" x14ac:dyDescent="0.35">
      <c r="A3454">
        <v>118</v>
      </c>
      <c r="B3454">
        <v>7.6</v>
      </c>
    </row>
    <row r="3455" spans="1:2" x14ac:dyDescent="0.35">
      <c r="A3455">
        <v>86</v>
      </c>
      <c r="B3455">
        <v>5.3</v>
      </c>
    </row>
    <row r="3456" spans="1:2" x14ac:dyDescent="0.35">
      <c r="A3456">
        <v>137</v>
      </c>
      <c r="B3456">
        <v>8.5</v>
      </c>
    </row>
    <row r="3457" spans="1:2" x14ac:dyDescent="0.35">
      <c r="A3457">
        <v>129</v>
      </c>
      <c r="B3457">
        <v>7</v>
      </c>
    </row>
    <row r="3458" spans="1:2" x14ac:dyDescent="0.35">
      <c r="A3458">
        <v>80</v>
      </c>
      <c r="B3458">
        <v>7.8</v>
      </c>
    </row>
    <row r="3459" spans="1:2" x14ac:dyDescent="0.35">
      <c r="A3459">
        <v>89</v>
      </c>
      <c r="B3459">
        <v>7.2</v>
      </c>
    </row>
    <row r="3460" spans="1:2" x14ac:dyDescent="0.35">
      <c r="A3460">
        <v>80</v>
      </c>
      <c r="B3460">
        <v>8</v>
      </c>
    </row>
    <row r="3461" spans="1:2" x14ac:dyDescent="0.35">
      <c r="A3461">
        <v>115</v>
      </c>
      <c r="B3461">
        <v>8.1</v>
      </c>
    </row>
    <row r="3462" spans="1:2" x14ac:dyDescent="0.35">
      <c r="A3462">
        <v>100</v>
      </c>
      <c r="B3462">
        <v>6.8</v>
      </c>
    </row>
    <row r="3463" spans="1:2" x14ac:dyDescent="0.35">
      <c r="A3463">
        <v>100</v>
      </c>
      <c r="B3463">
        <v>7.2</v>
      </c>
    </row>
    <row r="3464" spans="1:2" x14ac:dyDescent="0.35">
      <c r="A3464">
        <v>91</v>
      </c>
      <c r="B3464">
        <v>7.4</v>
      </c>
    </row>
    <row r="3465" spans="1:2" x14ac:dyDescent="0.35">
      <c r="A3465">
        <v>96</v>
      </c>
      <c r="B3465">
        <v>6.1</v>
      </c>
    </row>
    <row r="3466" spans="1:2" x14ac:dyDescent="0.35">
      <c r="A3466">
        <v>116</v>
      </c>
      <c r="B3466">
        <v>7</v>
      </c>
    </row>
    <row r="3467" spans="1:2" x14ac:dyDescent="0.35">
      <c r="A3467">
        <v>97</v>
      </c>
      <c r="B3467">
        <v>5.3</v>
      </c>
    </row>
    <row r="3468" spans="1:2" x14ac:dyDescent="0.35">
      <c r="A3468">
        <v>101</v>
      </c>
      <c r="B3468">
        <v>4.7</v>
      </c>
    </row>
    <row r="3469" spans="1:2" x14ac:dyDescent="0.35">
      <c r="A3469">
        <v>98</v>
      </c>
      <c r="B3469">
        <v>5.7</v>
      </c>
    </row>
    <row r="3470" spans="1:2" x14ac:dyDescent="0.35">
      <c r="A3470">
        <v>101</v>
      </c>
      <c r="B3470">
        <v>6.5</v>
      </c>
    </row>
    <row r="3471" spans="1:2" x14ac:dyDescent="0.35">
      <c r="A3471">
        <v>90</v>
      </c>
      <c r="B3471">
        <v>8</v>
      </c>
    </row>
    <row r="3472" spans="1:2" x14ac:dyDescent="0.35">
      <c r="A3472">
        <v>120</v>
      </c>
      <c r="B3472">
        <v>3.3</v>
      </c>
    </row>
    <row r="3473" spans="1:2" x14ac:dyDescent="0.35">
      <c r="A3473">
        <v>102</v>
      </c>
      <c r="B3473">
        <v>8.3000000000000007</v>
      </c>
    </row>
    <row r="3474" spans="1:2" x14ac:dyDescent="0.35">
      <c r="A3474">
        <v>102</v>
      </c>
      <c r="B3474">
        <v>6.9</v>
      </c>
    </row>
    <row r="3475" spans="1:2" x14ac:dyDescent="0.35">
      <c r="A3475">
        <v>100</v>
      </c>
      <c r="B3475">
        <v>8.1</v>
      </c>
    </row>
    <row r="3476" spans="1:2" x14ac:dyDescent="0.35">
      <c r="A3476">
        <v>89</v>
      </c>
      <c r="B3476">
        <v>6.8</v>
      </c>
    </row>
    <row r="3477" spans="1:2" x14ac:dyDescent="0.35">
      <c r="A3477">
        <v>86</v>
      </c>
      <c r="B3477">
        <v>4.5999999999999996</v>
      </c>
    </row>
    <row r="3478" spans="1:2" x14ac:dyDescent="0.35">
      <c r="A3478">
        <v>96</v>
      </c>
      <c r="B3478">
        <v>7</v>
      </c>
    </row>
    <row r="3479" spans="1:2" x14ac:dyDescent="0.35">
      <c r="A3479">
        <v>91</v>
      </c>
      <c r="B3479">
        <v>6.7</v>
      </c>
    </row>
    <row r="3480" spans="1:2" x14ac:dyDescent="0.35">
      <c r="A3480">
        <v>153</v>
      </c>
      <c r="B3480">
        <v>2.8</v>
      </c>
    </row>
    <row r="3481" spans="1:2" x14ac:dyDescent="0.35">
      <c r="A3481">
        <v>85</v>
      </c>
      <c r="B3481">
        <v>5.8</v>
      </c>
    </row>
    <row r="3482" spans="1:2" x14ac:dyDescent="0.35">
      <c r="A3482">
        <v>129</v>
      </c>
      <c r="B3482">
        <v>4.5</v>
      </c>
    </row>
    <row r="3483" spans="1:2" x14ac:dyDescent="0.35">
      <c r="A3483">
        <v>95</v>
      </c>
      <c r="B3483">
        <v>6.2</v>
      </c>
    </row>
    <row r="3484" spans="1:2" x14ac:dyDescent="0.35">
      <c r="A3484">
        <v>92</v>
      </c>
      <c r="B3484">
        <v>6.6</v>
      </c>
    </row>
    <row r="3485" spans="1:2" x14ac:dyDescent="0.35">
      <c r="A3485">
        <v>96</v>
      </c>
      <c r="B3485">
        <v>6.6</v>
      </c>
    </row>
    <row r="3486" spans="1:2" x14ac:dyDescent="0.35">
      <c r="A3486">
        <v>119</v>
      </c>
      <c r="B3486">
        <v>7.8</v>
      </c>
    </row>
    <row r="3487" spans="1:2" x14ac:dyDescent="0.35">
      <c r="A3487">
        <v>92</v>
      </c>
      <c r="B3487">
        <v>7.7</v>
      </c>
    </row>
    <row r="3488" spans="1:2" x14ac:dyDescent="0.35">
      <c r="A3488">
        <v>106</v>
      </c>
      <c r="B3488">
        <v>5.7</v>
      </c>
    </row>
    <row r="3489" spans="1:2" x14ac:dyDescent="0.35">
      <c r="A3489">
        <v>99</v>
      </c>
      <c r="B3489">
        <v>7.1</v>
      </c>
    </row>
    <row r="3490" spans="1:2" x14ac:dyDescent="0.35">
      <c r="A3490">
        <v>103</v>
      </c>
      <c r="B3490">
        <v>6.4</v>
      </c>
    </row>
    <row r="3491" spans="1:2" x14ac:dyDescent="0.35">
      <c r="A3491">
        <v>95</v>
      </c>
      <c r="B3491">
        <v>7</v>
      </c>
    </row>
    <row r="3492" spans="1:2" x14ac:dyDescent="0.35">
      <c r="A3492">
        <v>95</v>
      </c>
      <c r="B3492">
        <v>5.8</v>
      </c>
    </row>
    <row r="3493" spans="1:2" x14ac:dyDescent="0.35">
      <c r="A3493">
        <v>90</v>
      </c>
      <c r="B3493">
        <v>7.8</v>
      </c>
    </row>
    <row r="3494" spans="1:2" x14ac:dyDescent="0.35">
      <c r="A3494">
        <v>89</v>
      </c>
      <c r="B3494">
        <v>7.2</v>
      </c>
    </row>
    <row r="3495" spans="1:2" x14ac:dyDescent="0.35">
      <c r="A3495">
        <v>87</v>
      </c>
      <c r="B3495">
        <v>5.6</v>
      </c>
    </row>
    <row r="3496" spans="1:2" x14ac:dyDescent="0.35">
      <c r="A3496">
        <v>118</v>
      </c>
      <c r="B3496">
        <v>6.8</v>
      </c>
    </row>
    <row r="3497" spans="1:2" x14ac:dyDescent="0.35">
      <c r="A3497">
        <v>93</v>
      </c>
      <c r="B3497">
        <v>7.3</v>
      </c>
    </row>
    <row r="3498" spans="1:2" x14ac:dyDescent="0.35">
      <c r="A3498">
        <v>109</v>
      </c>
      <c r="B3498">
        <v>7.3</v>
      </c>
    </row>
    <row r="3499" spans="1:2" x14ac:dyDescent="0.35">
      <c r="A3499">
        <v>90</v>
      </c>
      <c r="B3499">
        <v>6.6</v>
      </c>
    </row>
    <row r="3500" spans="1:2" x14ac:dyDescent="0.35">
      <c r="A3500">
        <v>108</v>
      </c>
      <c r="B3500">
        <v>7.5</v>
      </c>
    </row>
    <row r="3501" spans="1:2" x14ac:dyDescent="0.35">
      <c r="A3501">
        <v>81</v>
      </c>
      <c r="B3501">
        <v>7.8</v>
      </c>
    </row>
    <row r="3502" spans="1:2" x14ac:dyDescent="0.35">
      <c r="A3502">
        <v>93</v>
      </c>
      <c r="B3502">
        <v>6.7</v>
      </c>
    </row>
    <row r="3503" spans="1:2" x14ac:dyDescent="0.35">
      <c r="A3503">
        <v>138</v>
      </c>
      <c r="B3503">
        <v>7.5</v>
      </c>
    </row>
    <row r="3504" spans="1:2" x14ac:dyDescent="0.35">
      <c r="A3504">
        <v>105</v>
      </c>
      <c r="B3504">
        <v>6.3</v>
      </c>
    </row>
    <row r="3505" spans="1:2" x14ac:dyDescent="0.35">
      <c r="A3505">
        <v>98</v>
      </c>
      <c r="B3505">
        <v>6.3</v>
      </c>
    </row>
    <row r="3506" spans="1:2" x14ac:dyDescent="0.35">
      <c r="A3506">
        <v>86</v>
      </c>
      <c r="B3506">
        <v>6.8</v>
      </c>
    </row>
    <row r="3507" spans="1:2" x14ac:dyDescent="0.35">
      <c r="A3507">
        <v>104</v>
      </c>
      <c r="B3507">
        <v>7.8</v>
      </c>
    </row>
    <row r="3508" spans="1:2" x14ac:dyDescent="0.35">
      <c r="A3508">
        <v>100</v>
      </c>
      <c r="B3508">
        <v>6.9</v>
      </c>
    </row>
    <row r="3509" spans="1:2" x14ac:dyDescent="0.35">
      <c r="A3509">
        <v>84</v>
      </c>
      <c r="B3509">
        <v>4.3</v>
      </c>
    </row>
    <row r="3510" spans="1:2" x14ac:dyDescent="0.35">
      <c r="A3510">
        <v>105</v>
      </c>
      <c r="B3510">
        <v>3.5</v>
      </c>
    </row>
    <row r="3511" spans="1:2" x14ac:dyDescent="0.35">
      <c r="A3511">
        <v>95</v>
      </c>
      <c r="B3511">
        <v>7.2</v>
      </c>
    </row>
    <row r="3512" spans="1:2" x14ac:dyDescent="0.35">
      <c r="A3512">
        <v>90</v>
      </c>
      <c r="B3512">
        <v>7.3</v>
      </c>
    </row>
    <row r="3513" spans="1:2" x14ac:dyDescent="0.35">
      <c r="A3513">
        <v>144</v>
      </c>
      <c r="B3513">
        <v>5.0999999999999996</v>
      </c>
    </row>
    <row r="3514" spans="1:2" x14ac:dyDescent="0.35">
      <c r="A3514">
        <v>123</v>
      </c>
      <c r="B3514">
        <v>7.2</v>
      </c>
    </row>
    <row r="3515" spans="1:2" x14ac:dyDescent="0.35">
      <c r="A3515">
        <v>111</v>
      </c>
      <c r="B3515">
        <v>5.4</v>
      </c>
    </row>
    <row r="3516" spans="1:2" x14ac:dyDescent="0.35">
      <c r="A3516">
        <v>108</v>
      </c>
      <c r="B3516">
        <v>7.1</v>
      </c>
    </row>
    <row r="3517" spans="1:2" x14ac:dyDescent="0.35">
      <c r="A3517">
        <v>92</v>
      </c>
      <c r="B3517">
        <v>6.8</v>
      </c>
    </row>
    <row r="3518" spans="1:2" x14ac:dyDescent="0.35">
      <c r="A3518">
        <v>91</v>
      </c>
      <c r="B3518">
        <v>7</v>
      </c>
    </row>
    <row r="3519" spans="1:2" x14ac:dyDescent="0.35">
      <c r="A3519">
        <v>88</v>
      </c>
      <c r="B3519">
        <v>7.4</v>
      </c>
    </row>
    <row r="3520" spans="1:2" x14ac:dyDescent="0.35">
      <c r="A3520">
        <v>97</v>
      </c>
      <c r="B3520">
        <v>6.7</v>
      </c>
    </row>
    <row r="3521" spans="1:2" x14ac:dyDescent="0.35">
      <c r="A3521">
        <v>90</v>
      </c>
      <c r="B3521">
        <v>9.1</v>
      </c>
    </row>
    <row r="3522" spans="1:2" x14ac:dyDescent="0.35">
      <c r="A3522">
        <v>103</v>
      </c>
      <c r="B3522">
        <v>7.2</v>
      </c>
    </row>
    <row r="3523" spans="1:2" x14ac:dyDescent="0.35">
      <c r="A3523">
        <v>110</v>
      </c>
      <c r="B3523">
        <v>7.5</v>
      </c>
    </row>
    <row r="3524" spans="1:2" x14ac:dyDescent="0.35">
      <c r="A3524">
        <v>103</v>
      </c>
      <c r="B3524">
        <v>6.8</v>
      </c>
    </row>
    <row r="3525" spans="1:2" x14ac:dyDescent="0.35">
      <c r="A3525">
        <v>114</v>
      </c>
      <c r="B3525">
        <v>7.9</v>
      </c>
    </row>
    <row r="3526" spans="1:2" x14ac:dyDescent="0.35">
      <c r="A3526">
        <v>112</v>
      </c>
      <c r="B3526">
        <v>6.7</v>
      </c>
    </row>
    <row r="3527" spans="1:2" x14ac:dyDescent="0.35">
      <c r="A3527">
        <v>104</v>
      </c>
      <c r="B3527">
        <v>5.8</v>
      </c>
    </row>
    <row r="3528" spans="1:2" x14ac:dyDescent="0.35">
      <c r="A3528">
        <v>99</v>
      </c>
      <c r="B3528">
        <v>6.5</v>
      </c>
    </row>
    <row r="3529" spans="1:2" x14ac:dyDescent="0.35">
      <c r="A3529">
        <v>98</v>
      </c>
      <c r="B3529">
        <v>7.2</v>
      </c>
    </row>
    <row r="3530" spans="1:2" x14ac:dyDescent="0.35">
      <c r="A3530">
        <v>100</v>
      </c>
      <c r="B3530">
        <v>6.5</v>
      </c>
    </row>
    <row r="3531" spans="1:2" x14ac:dyDescent="0.35">
      <c r="A3531">
        <v>80</v>
      </c>
      <c r="B3531">
        <v>6.2</v>
      </c>
    </row>
    <row r="3532" spans="1:2" x14ac:dyDescent="0.35">
      <c r="A3532">
        <v>87</v>
      </c>
      <c r="B3532">
        <v>8.6</v>
      </c>
    </row>
    <row r="3533" spans="1:2" x14ac:dyDescent="0.35">
      <c r="A3533">
        <v>91</v>
      </c>
      <c r="B3533">
        <v>6.5</v>
      </c>
    </row>
    <row r="3534" spans="1:2" x14ac:dyDescent="0.35">
      <c r="A3534">
        <v>84</v>
      </c>
      <c r="B3534">
        <v>6.3</v>
      </c>
    </row>
    <row r="3535" spans="1:2" x14ac:dyDescent="0.35">
      <c r="A3535">
        <v>90</v>
      </c>
      <c r="B3535">
        <v>4.3</v>
      </c>
    </row>
    <row r="3536" spans="1:2" x14ac:dyDescent="0.35">
      <c r="A3536">
        <v>98</v>
      </c>
      <c r="B3536">
        <v>6.1</v>
      </c>
    </row>
    <row r="3537" spans="1:2" x14ac:dyDescent="0.35">
      <c r="A3537">
        <v>124</v>
      </c>
      <c r="B3537">
        <v>5.8</v>
      </c>
    </row>
    <row r="3538" spans="1:2" x14ac:dyDescent="0.35">
      <c r="A3538">
        <v>95</v>
      </c>
      <c r="B3538">
        <v>6.7</v>
      </c>
    </row>
    <row r="3539" spans="1:2" x14ac:dyDescent="0.35">
      <c r="A3539">
        <v>90</v>
      </c>
      <c r="B3539">
        <v>6.7</v>
      </c>
    </row>
    <row r="3540" spans="1:2" x14ac:dyDescent="0.35">
      <c r="A3540">
        <v>101</v>
      </c>
      <c r="B3540">
        <v>5.0999999999999996</v>
      </c>
    </row>
    <row r="3541" spans="1:2" x14ac:dyDescent="0.35">
      <c r="A3541">
        <v>83</v>
      </c>
      <c r="B3541">
        <v>7.7</v>
      </c>
    </row>
    <row r="3542" spans="1:2" x14ac:dyDescent="0.35">
      <c r="A3542">
        <v>106</v>
      </c>
      <c r="B3542">
        <v>6.7</v>
      </c>
    </row>
    <row r="3543" spans="1:2" x14ac:dyDescent="0.35">
      <c r="A3543">
        <v>94</v>
      </c>
      <c r="B3543">
        <v>6.6</v>
      </c>
    </row>
    <row r="3544" spans="1:2" x14ac:dyDescent="0.35">
      <c r="A3544">
        <v>120</v>
      </c>
      <c r="B3544">
        <v>8.1999999999999993</v>
      </c>
    </row>
    <row r="3545" spans="1:2" x14ac:dyDescent="0.35">
      <c r="A3545">
        <v>105</v>
      </c>
      <c r="B3545">
        <v>8.1</v>
      </c>
    </row>
    <row r="3546" spans="1:2" x14ac:dyDescent="0.35">
      <c r="A3546">
        <v>95</v>
      </c>
      <c r="B3546">
        <v>7.2</v>
      </c>
    </row>
    <row r="3547" spans="1:2" x14ac:dyDescent="0.35">
      <c r="A3547">
        <v>135</v>
      </c>
      <c r="B3547">
        <v>7.4</v>
      </c>
    </row>
    <row r="3548" spans="1:2" x14ac:dyDescent="0.35">
      <c r="A3548">
        <v>105</v>
      </c>
      <c r="B3548">
        <v>6.5</v>
      </c>
    </row>
    <row r="3549" spans="1:2" x14ac:dyDescent="0.35">
      <c r="A3549">
        <v>83</v>
      </c>
      <c r="B3549">
        <v>5.7</v>
      </c>
    </row>
    <row r="3550" spans="1:2" x14ac:dyDescent="0.35">
      <c r="A3550">
        <v>87</v>
      </c>
      <c r="B3550">
        <v>6.2</v>
      </c>
    </row>
    <row r="3551" spans="1:2" x14ac:dyDescent="0.35">
      <c r="A3551">
        <v>97</v>
      </c>
      <c r="B3551">
        <v>3.3</v>
      </c>
    </row>
    <row r="3552" spans="1:2" x14ac:dyDescent="0.35">
      <c r="A3552">
        <v>87</v>
      </c>
      <c r="B3552">
        <v>6.1</v>
      </c>
    </row>
    <row r="3553" spans="1:2" x14ac:dyDescent="0.35">
      <c r="A3553">
        <v>80</v>
      </c>
      <c r="B3553">
        <v>5.7</v>
      </c>
    </row>
    <row r="3554" spans="1:2" x14ac:dyDescent="0.35">
      <c r="A3554">
        <v>100</v>
      </c>
      <c r="B3554">
        <v>7.2</v>
      </c>
    </row>
    <row r="3555" spans="1:2" x14ac:dyDescent="0.35">
      <c r="A3555">
        <v>103</v>
      </c>
      <c r="B3555">
        <v>7.7</v>
      </c>
    </row>
    <row r="3556" spans="1:2" x14ac:dyDescent="0.35">
      <c r="A3556">
        <v>100</v>
      </c>
      <c r="B3556">
        <v>7.1</v>
      </c>
    </row>
    <row r="3557" spans="1:2" x14ac:dyDescent="0.35">
      <c r="A3557">
        <v>89</v>
      </c>
      <c r="B3557">
        <v>7</v>
      </c>
    </row>
    <row r="3558" spans="1:2" x14ac:dyDescent="0.35">
      <c r="A3558">
        <v>114</v>
      </c>
      <c r="B3558">
        <v>7.4</v>
      </c>
    </row>
    <row r="3559" spans="1:2" x14ac:dyDescent="0.35">
      <c r="A3559">
        <v>111</v>
      </c>
      <c r="B3559">
        <v>7.7</v>
      </c>
    </row>
    <row r="3560" spans="1:2" x14ac:dyDescent="0.35">
      <c r="A3560">
        <v>85</v>
      </c>
      <c r="B3560">
        <v>6.6</v>
      </c>
    </row>
    <row r="3561" spans="1:2" x14ac:dyDescent="0.35">
      <c r="A3561">
        <v>113</v>
      </c>
      <c r="B3561">
        <v>6</v>
      </c>
    </row>
    <row r="3562" spans="1:2" x14ac:dyDescent="0.35">
      <c r="A3562">
        <v>99</v>
      </c>
      <c r="B3562">
        <v>8.4</v>
      </c>
    </row>
    <row r="3563" spans="1:2" x14ac:dyDescent="0.35">
      <c r="A3563">
        <v>142</v>
      </c>
      <c r="B3563">
        <v>8.9</v>
      </c>
    </row>
    <row r="3564" spans="1:2" x14ac:dyDescent="0.35">
      <c r="A3564">
        <v>112</v>
      </c>
      <c r="B3564">
        <v>7.9</v>
      </c>
    </row>
    <row r="3565" spans="1:2" x14ac:dyDescent="0.35">
      <c r="A3565">
        <v>108</v>
      </c>
      <c r="B3565">
        <v>6</v>
      </c>
    </row>
    <row r="3566" spans="1:2" x14ac:dyDescent="0.35">
      <c r="A3566">
        <v>88</v>
      </c>
      <c r="B3566">
        <v>6.1</v>
      </c>
    </row>
    <row r="3567" spans="1:2" x14ac:dyDescent="0.35">
      <c r="A3567">
        <v>97</v>
      </c>
      <c r="B3567">
        <v>7.4</v>
      </c>
    </row>
    <row r="3568" spans="1:2" x14ac:dyDescent="0.35">
      <c r="A3568">
        <v>85</v>
      </c>
      <c r="B3568">
        <v>6.2</v>
      </c>
    </row>
    <row r="3569" spans="1:2" x14ac:dyDescent="0.35">
      <c r="A3569">
        <v>110</v>
      </c>
      <c r="B3569">
        <v>7.2</v>
      </c>
    </row>
    <row r="3570" spans="1:2" x14ac:dyDescent="0.35">
      <c r="A3570">
        <v>91</v>
      </c>
      <c r="B3570">
        <v>6.2</v>
      </c>
    </row>
    <row r="3571" spans="1:2" x14ac:dyDescent="0.35">
      <c r="A3571">
        <v>94</v>
      </c>
      <c r="B3571">
        <v>6.8</v>
      </c>
    </row>
    <row r="3572" spans="1:2" x14ac:dyDescent="0.35">
      <c r="A3572">
        <v>90</v>
      </c>
      <c r="B3572">
        <v>7.7</v>
      </c>
    </row>
    <row r="3573" spans="1:2" x14ac:dyDescent="0.35">
      <c r="A3573">
        <v>92</v>
      </c>
      <c r="B3573">
        <v>5.9</v>
      </c>
    </row>
    <row r="3574" spans="1:2" x14ac:dyDescent="0.35">
      <c r="A3574">
        <v>73</v>
      </c>
      <c r="B3574">
        <v>7</v>
      </c>
    </row>
    <row r="3575" spans="1:2" x14ac:dyDescent="0.35">
      <c r="A3575">
        <v>110</v>
      </c>
      <c r="B3575">
        <v>6.1</v>
      </c>
    </row>
    <row r="3576" spans="1:2" x14ac:dyDescent="0.35">
      <c r="A3576">
        <v>102</v>
      </c>
      <c r="B3576">
        <v>7.6</v>
      </c>
    </row>
    <row r="3577" spans="1:2" x14ac:dyDescent="0.35">
      <c r="A3577">
        <v>145</v>
      </c>
      <c r="B3577">
        <v>8.1</v>
      </c>
    </row>
    <row r="3578" spans="1:2" x14ac:dyDescent="0.35">
      <c r="A3578">
        <v>83</v>
      </c>
      <c r="B3578">
        <v>5.7</v>
      </c>
    </row>
    <row r="3579" spans="1:2" x14ac:dyDescent="0.35">
      <c r="A3579">
        <v>91</v>
      </c>
      <c r="B3579">
        <v>6.6</v>
      </c>
    </row>
    <row r="3580" spans="1:2" x14ac:dyDescent="0.35">
      <c r="A3580">
        <v>110</v>
      </c>
      <c r="B3580">
        <v>7.3</v>
      </c>
    </row>
    <row r="3581" spans="1:2" x14ac:dyDescent="0.35">
      <c r="A3581">
        <v>86</v>
      </c>
      <c r="B3581">
        <v>5</v>
      </c>
    </row>
    <row r="3582" spans="1:2" x14ac:dyDescent="0.35">
      <c r="A3582">
        <v>86</v>
      </c>
      <c r="B3582">
        <v>7</v>
      </c>
    </row>
    <row r="3583" spans="1:2" x14ac:dyDescent="0.35">
      <c r="A3583">
        <v>120</v>
      </c>
      <c r="B3583">
        <v>3.4</v>
      </c>
    </row>
    <row r="3584" spans="1:2" x14ac:dyDescent="0.35">
      <c r="A3584">
        <v>90</v>
      </c>
      <c r="B3584">
        <v>5.9</v>
      </c>
    </row>
    <row r="3585" spans="1:2" x14ac:dyDescent="0.35">
      <c r="A3585">
        <v>99</v>
      </c>
      <c r="B3585">
        <v>6</v>
      </c>
    </row>
    <row r="3586" spans="1:2" x14ac:dyDescent="0.35">
      <c r="A3586">
        <v>112</v>
      </c>
      <c r="B3586">
        <v>7.4</v>
      </c>
    </row>
    <row r="3587" spans="1:2" x14ac:dyDescent="0.35">
      <c r="A3587">
        <v>103</v>
      </c>
      <c r="B3587">
        <v>7.4</v>
      </c>
    </row>
    <row r="3588" spans="1:2" x14ac:dyDescent="0.35">
      <c r="A3588">
        <v>83</v>
      </c>
      <c r="B3588">
        <v>4.2</v>
      </c>
    </row>
    <row r="3589" spans="1:2" x14ac:dyDescent="0.35">
      <c r="A3589">
        <v>109</v>
      </c>
      <c r="B3589">
        <v>6.2</v>
      </c>
    </row>
    <row r="3590" spans="1:2" x14ac:dyDescent="0.35">
      <c r="A3590">
        <v>100</v>
      </c>
      <c r="B3590">
        <v>5.4</v>
      </c>
    </row>
    <row r="3591" spans="1:2" x14ac:dyDescent="0.35">
      <c r="A3591">
        <v>95</v>
      </c>
      <c r="B3591">
        <v>7.2</v>
      </c>
    </row>
    <row r="3592" spans="1:2" x14ac:dyDescent="0.35">
      <c r="A3592">
        <v>104</v>
      </c>
      <c r="B3592">
        <v>6.7</v>
      </c>
    </row>
    <row r="3593" spans="1:2" x14ac:dyDescent="0.35">
      <c r="A3593">
        <v>97</v>
      </c>
      <c r="B3593">
        <v>7.2</v>
      </c>
    </row>
    <row r="3594" spans="1:2" x14ac:dyDescent="0.35">
      <c r="A3594">
        <v>91</v>
      </c>
      <c r="B3594">
        <v>7.4</v>
      </c>
    </row>
    <row r="3595" spans="1:2" x14ac:dyDescent="0.35">
      <c r="A3595">
        <v>84</v>
      </c>
      <c r="B3595">
        <v>5.6</v>
      </c>
    </row>
    <row r="3596" spans="1:2" x14ac:dyDescent="0.35">
      <c r="A3596">
        <v>86</v>
      </c>
      <c r="B3596">
        <v>6.8</v>
      </c>
    </row>
    <row r="3597" spans="1:2" x14ac:dyDescent="0.35">
      <c r="A3597">
        <v>92</v>
      </c>
      <c r="B3597">
        <v>7.7</v>
      </c>
    </row>
    <row r="3598" spans="1:2" x14ac:dyDescent="0.35">
      <c r="A3598">
        <v>94</v>
      </c>
      <c r="B3598">
        <v>7</v>
      </c>
    </row>
    <row r="3599" spans="1:2" x14ac:dyDescent="0.35">
      <c r="A3599">
        <v>100</v>
      </c>
      <c r="B3599">
        <v>7.2</v>
      </c>
    </row>
    <row r="3600" spans="1:2" x14ac:dyDescent="0.35">
      <c r="A3600">
        <v>119</v>
      </c>
      <c r="B3600">
        <v>7.2</v>
      </c>
    </row>
    <row r="3601" spans="1:2" x14ac:dyDescent="0.35">
      <c r="A3601">
        <v>167</v>
      </c>
      <c r="B3601">
        <v>6.2</v>
      </c>
    </row>
    <row r="3602" spans="1:2" x14ac:dyDescent="0.35">
      <c r="A3602">
        <v>92</v>
      </c>
      <c r="B3602">
        <v>6.2</v>
      </c>
    </row>
    <row r="3603" spans="1:2" x14ac:dyDescent="0.35">
      <c r="A3603">
        <v>108</v>
      </c>
      <c r="B3603">
        <v>6.9</v>
      </c>
    </row>
    <row r="3604" spans="1:2" x14ac:dyDescent="0.35">
      <c r="A3604">
        <v>97</v>
      </c>
      <c r="B3604">
        <v>7</v>
      </c>
    </row>
    <row r="3605" spans="1:2" x14ac:dyDescent="0.35">
      <c r="A3605">
        <v>88</v>
      </c>
      <c r="B3605">
        <v>6.7</v>
      </c>
    </row>
    <row r="3606" spans="1:2" x14ac:dyDescent="0.35">
      <c r="A3606">
        <v>100</v>
      </c>
      <c r="B3606">
        <v>3.6</v>
      </c>
    </row>
    <row r="3607" spans="1:2" x14ac:dyDescent="0.35">
      <c r="A3607">
        <v>88</v>
      </c>
      <c r="B3607">
        <v>7.4</v>
      </c>
    </row>
    <row r="3608" spans="1:2" x14ac:dyDescent="0.35">
      <c r="A3608">
        <v>79</v>
      </c>
      <c r="B3608">
        <v>6.1</v>
      </c>
    </row>
    <row r="3609" spans="1:2" x14ac:dyDescent="0.35">
      <c r="A3609">
        <v>96</v>
      </c>
      <c r="B3609">
        <v>8.1999999999999993</v>
      </c>
    </row>
    <row r="3610" spans="1:2" x14ac:dyDescent="0.35">
      <c r="A3610">
        <v>53</v>
      </c>
      <c r="B3610">
        <v>7.7</v>
      </c>
    </row>
    <row r="3611" spans="1:2" x14ac:dyDescent="0.35">
      <c r="A3611">
        <v>97</v>
      </c>
      <c r="B3611">
        <v>7.3</v>
      </c>
    </row>
    <row r="3612" spans="1:2" x14ac:dyDescent="0.35">
      <c r="A3612">
        <v>91</v>
      </c>
      <c r="B3612">
        <v>7.6</v>
      </c>
    </row>
    <row r="3613" spans="1:2" x14ac:dyDescent="0.35">
      <c r="A3613">
        <v>93</v>
      </c>
      <c r="B3613">
        <v>6.8</v>
      </c>
    </row>
    <row r="3614" spans="1:2" x14ac:dyDescent="0.35">
      <c r="A3614">
        <v>112</v>
      </c>
      <c r="B3614">
        <v>5.6</v>
      </c>
    </row>
    <row r="3615" spans="1:2" x14ac:dyDescent="0.35">
      <c r="A3615">
        <v>160</v>
      </c>
      <c r="B3615">
        <v>4.8</v>
      </c>
    </row>
    <row r="3616" spans="1:2" x14ac:dyDescent="0.35">
      <c r="A3616">
        <v>95</v>
      </c>
      <c r="B3616">
        <v>6.4</v>
      </c>
    </row>
    <row r="3617" spans="1:2" x14ac:dyDescent="0.35">
      <c r="A3617">
        <v>93</v>
      </c>
      <c r="B3617">
        <v>6.8</v>
      </c>
    </row>
    <row r="3618" spans="1:2" x14ac:dyDescent="0.35">
      <c r="A3618">
        <v>88</v>
      </c>
      <c r="B3618">
        <v>6.1</v>
      </c>
    </row>
    <row r="3619" spans="1:2" x14ac:dyDescent="0.35">
      <c r="A3619">
        <v>82</v>
      </c>
      <c r="B3619">
        <v>6</v>
      </c>
    </row>
    <row r="3620" spans="1:2" x14ac:dyDescent="0.35">
      <c r="A3620">
        <v>78</v>
      </c>
      <c r="B3620">
        <v>6.1</v>
      </c>
    </row>
    <row r="3621" spans="1:2" x14ac:dyDescent="0.35">
      <c r="A3621">
        <v>97</v>
      </c>
      <c r="B3621">
        <v>5.5</v>
      </c>
    </row>
    <row r="3622" spans="1:2" x14ac:dyDescent="0.35">
      <c r="A3622">
        <v>81</v>
      </c>
      <c r="B3622">
        <v>6.9</v>
      </c>
    </row>
    <row r="3623" spans="1:2" x14ac:dyDescent="0.35">
      <c r="A3623">
        <v>88</v>
      </c>
      <c r="B3623">
        <v>4.0999999999999996</v>
      </c>
    </row>
    <row r="3624" spans="1:2" x14ac:dyDescent="0.35">
      <c r="A3624">
        <v>96</v>
      </c>
      <c r="B3624">
        <v>5.4</v>
      </c>
    </row>
    <row r="3625" spans="1:2" x14ac:dyDescent="0.35">
      <c r="A3625">
        <v>143</v>
      </c>
      <c r="B3625">
        <v>7</v>
      </c>
    </row>
    <row r="3626" spans="1:2" x14ac:dyDescent="0.35">
      <c r="A3626">
        <v>108</v>
      </c>
      <c r="B3626">
        <v>8.1999999999999993</v>
      </c>
    </row>
    <row r="3627" spans="1:2" x14ac:dyDescent="0.35">
      <c r="A3627">
        <v>100</v>
      </c>
      <c r="B3627">
        <v>5.7</v>
      </c>
    </row>
    <row r="3628" spans="1:2" x14ac:dyDescent="0.35">
      <c r="A3628">
        <v>113</v>
      </c>
      <c r="B3628">
        <v>7.9</v>
      </c>
    </row>
    <row r="3629" spans="1:2" x14ac:dyDescent="0.35">
      <c r="A3629">
        <v>104</v>
      </c>
      <c r="B3629">
        <v>7.1</v>
      </c>
    </row>
    <row r="3630" spans="1:2" x14ac:dyDescent="0.35">
      <c r="A3630">
        <v>91</v>
      </c>
      <c r="B3630">
        <v>6.4</v>
      </c>
    </row>
    <row r="3631" spans="1:2" x14ac:dyDescent="0.35">
      <c r="A3631">
        <v>85</v>
      </c>
      <c r="B3631">
        <v>7.5</v>
      </c>
    </row>
    <row r="3632" spans="1:2" x14ac:dyDescent="0.35">
      <c r="A3632">
        <v>101</v>
      </c>
      <c r="B3632">
        <v>6.4</v>
      </c>
    </row>
    <row r="3633" spans="1:2" x14ac:dyDescent="0.35">
      <c r="A3633">
        <v>88</v>
      </c>
      <c r="B3633">
        <v>7.3</v>
      </c>
    </row>
    <row r="3634" spans="1:2" x14ac:dyDescent="0.35">
      <c r="A3634">
        <v>107</v>
      </c>
      <c r="B3634">
        <v>7.2</v>
      </c>
    </row>
    <row r="3635" spans="1:2" x14ac:dyDescent="0.35">
      <c r="A3635">
        <v>88</v>
      </c>
      <c r="B3635">
        <v>6</v>
      </c>
    </row>
    <row r="3636" spans="1:2" x14ac:dyDescent="0.35">
      <c r="A3636">
        <v>95</v>
      </c>
      <c r="B3636">
        <v>5.6</v>
      </c>
    </row>
    <row r="3637" spans="1:2" x14ac:dyDescent="0.35">
      <c r="A3637">
        <v>123</v>
      </c>
      <c r="B3637">
        <v>8.4</v>
      </c>
    </row>
    <row r="3638" spans="1:2" x14ac:dyDescent="0.35">
      <c r="A3638">
        <v>88</v>
      </c>
      <c r="B3638">
        <v>7.5</v>
      </c>
    </row>
    <row r="3639" spans="1:2" x14ac:dyDescent="0.35">
      <c r="A3639">
        <v>114</v>
      </c>
      <c r="B3639">
        <v>7.2</v>
      </c>
    </row>
    <row r="3640" spans="1:2" x14ac:dyDescent="0.35">
      <c r="A3640">
        <v>88</v>
      </c>
      <c r="B3640">
        <v>7.2</v>
      </c>
    </row>
    <row r="3641" spans="1:2" x14ac:dyDescent="0.35">
      <c r="A3641">
        <v>104</v>
      </c>
      <c r="B3641">
        <v>6.5</v>
      </c>
    </row>
    <row r="3642" spans="1:2" x14ac:dyDescent="0.35">
      <c r="A3642">
        <v>93</v>
      </c>
      <c r="B3642">
        <v>5.0999999999999996</v>
      </c>
    </row>
    <row r="3643" spans="1:2" x14ac:dyDescent="0.35">
      <c r="A3643">
        <v>91</v>
      </c>
      <c r="B3643">
        <v>6.4</v>
      </c>
    </row>
    <row r="3644" spans="1:2" x14ac:dyDescent="0.35">
      <c r="A3644">
        <v>90</v>
      </c>
      <c r="B3644">
        <v>6.8</v>
      </c>
    </row>
    <row r="3645" spans="1:2" x14ac:dyDescent="0.35">
      <c r="A3645">
        <v>112</v>
      </c>
      <c r="B3645">
        <v>7.5</v>
      </c>
    </row>
    <row r="3646" spans="1:2" x14ac:dyDescent="0.35">
      <c r="A3646">
        <v>86</v>
      </c>
      <c r="B3646">
        <v>6.9</v>
      </c>
    </row>
    <row r="3647" spans="1:2" x14ac:dyDescent="0.35">
      <c r="A3647">
        <v>86</v>
      </c>
      <c r="B3647">
        <v>7</v>
      </c>
    </row>
    <row r="3648" spans="1:2" x14ac:dyDescent="0.35">
      <c r="A3648">
        <v>95</v>
      </c>
      <c r="B3648">
        <v>6.3</v>
      </c>
    </row>
    <row r="3649" spans="1:2" x14ac:dyDescent="0.35">
      <c r="A3649">
        <v>101</v>
      </c>
      <c r="B3649">
        <v>5.5</v>
      </c>
    </row>
    <row r="3650" spans="1:2" x14ac:dyDescent="0.35">
      <c r="A3650">
        <v>88</v>
      </c>
      <c r="B3650">
        <v>6.6</v>
      </c>
    </row>
    <row r="3651" spans="1:2" x14ac:dyDescent="0.35">
      <c r="A3651">
        <v>99</v>
      </c>
      <c r="B3651">
        <v>5.2</v>
      </c>
    </row>
    <row r="3652" spans="1:2" x14ac:dyDescent="0.35">
      <c r="A3652">
        <v>170</v>
      </c>
      <c r="B3652">
        <v>8.3000000000000007</v>
      </c>
    </row>
    <row r="3653" spans="1:2" x14ac:dyDescent="0.35">
      <c r="A3653">
        <v>97</v>
      </c>
      <c r="B3653">
        <v>7.2</v>
      </c>
    </row>
    <row r="3654" spans="1:2" x14ac:dyDescent="0.35">
      <c r="A3654">
        <v>106</v>
      </c>
      <c r="B3654">
        <v>7.2</v>
      </c>
    </row>
    <row r="3655" spans="1:2" x14ac:dyDescent="0.35">
      <c r="A3655">
        <v>107</v>
      </c>
      <c r="B3655">
        <v>6.5</v>
      </c>
    </row>
    <row r="3656" spans="1:2" x14ac:dyDescent="0.35">
      <c r="A3656">
        <v>84</v>
      </c>
      <c r="B3656">
        <v>6.5</v>
      </c>
    </row>
    <row r="3657" spans="1:2" x14ac:dyDescent="0.35">
      <c r="A3657">
        <v>81</v>
      </c>
      <c r="B3657">
        <v>7.8</v>
      </c>
    </row>
    <row r="3658" spans="1:2" x14ac:dyDescent="0.35">
      <c r="A3658">
        <v>81</v>
      </c>
      <c r="B3658">
        <v>6.4</v>
      </c>
    </row>
    <row r="3659" spans="1:2" x14ac:dyDescent="0.35">
      <c r="A3659">
        <v>215</v>
      </c>
      <c r="B3659">
        <v>8.1</v>
      </c>
    </row>
    <row r="3660" spans="1:2" x14ac:dyDescent="0.35">
      <c r="A3660">
        <v>106</v>
      </c>
      <c r="B3660">
        <v>5.6</v>
      </c>
    </row>
    <row r="3661" spans="1:2" x14ac:dyDescent="0.35">
      <c r="A3661">
        <v>103</v>
      </c>
      <c r="B3661">
        <v>5.6</v>
      </c>
    </row>
    <row r="3662" spans="1:2" x14ac:dyDescent="0.35">
      <c r="A3662">
        <v>90</v>
      </c>
      <c r="B3662">
        <v>6.6</v>
      </c>
    </row>
    <row r="3663" spans="1:2" x14ac:dyDescent="0.35">
      <c r="A3663">
        <v>87</v>
      </c>
      <c r="B3663">
        <v>7.7</v>
      </c>
    </row>
    <row r="3664" spans="1:2" x14ac:dyDescent="0.35">
      <c r="A3664">
        <v>80</v>
      </c>
      <c r="B3664">
        <v>7.2</v>
      </c>
    </row>
    <row r="3665" spans="1:2" x14ac:dyDescent="0.35">
      <c r="A3665">
        <v>122</v>
      </c>
      <c r="B3665">
        <v>6.5</v>
      </c>
    </row>
    <row r="3666" spans="1:2" x14ac:dyDescent="0.35">
      <c r="A3666">
        <v>86</v>
      </c>
      <c r="B3666">
        <v>6.1</v>
      </c>
    </row>
    <row r="3667" spans="1:2" x14ac:dyDescent="0.35">
      <c r="A3667">
        <v>79</v>
      </c>
      <c r="B3667">
        <v>5.7</v>
      </c>
    </row>
    <row r="3668" spans="1:2" x14ac:dyDescent="0.35">
      <c r="A3668">
        <v>97</v>
      </c>
      <c r="B3668">
        <v>5.9</v>
      </c>
    </row>
    <row r="3669" spans="1:2" x14ac:dyDescent="0.35">
      <c r="A3669">
        <v>89</v>
      </c>
      <c r="B3669">
        <v>7.7</v>
      </c>
    </row>
    <row r="3670" spans="1:2" x14ac:dyDescent="0.35">
      <c r="A3670">
        <v>120</v>
      </c>
      <c r="B3670">
        <v>7.1</v>
      </c>
    </row>
    <row r="3671" spans="1:2" x14ac:dyDescent="0.35">
      <c r="A3671">
        <v>108</v>
      </c>
      <c r="B3671">
        <v>7.6</v>
      </c>
    </row>
    <row r="3672" spans="1:2" x14ac:dyDescent="0.35">
      <c r="A3672">
        <v>102</v>
      </c>
      <c r="B3672">
        <v>6.4</v>
      </c>
    </row>
    <row r="3673" spans="1:2" x14ac:dyDescent="0.35">
      <c r="A3673">
        <v>83</v>
      </c>
      <c r="B3673">
        <v>7.4</v>
      </c>
    </row>
    <row r="3674" spans="1:2" x14ac:dyDescent="0.35">
      <c r="A3674">
        <v>93</v>
      </c>
      <c r="B3674">
        <v>6.8</v>
      </c>
    </row>
    <row r="3675" spans="1:2" x14ac:dyDescent="0.35">
      <c r="A3675">
        <v>86</v>
      </c>
      <c r="B3675">
        <v>6.5</v>
      </c>
    </row>
    <row r="3676" spans="1:2" x14ac:dyDescent="0.35">
      <c r="A3676">
        <v>101</v>
      </c>
      <c r="B3676">
        <v>6</v>
      </c>
    </row>
    <row r="3677" spans="1:2" x14ac:dyDescent="0.35">
      <c r="A3677">
        <v>111</v>
      </c>
      <c r="B3677">
        <v>7.3</v>
      </c>
    </row>
    <row r="3678" spans="1:2" x14ac:dyDescent="0.35">
      <c r="A3678">
        <v>90</v>
      </c>
      <c r="B3678">
        <v>7.3</v>
      </c>
    </row>
    <row r="3679" spans="1:2" x14ac:dyDescent="0.35">
      <c r="A3679">
        <v>86</v>
      </c>
      <c r="B3679">
        <v>6.5</v>
      </c>
    </row>
    <row r="3680" spans="1:2" x14ac:dyDescent="0.35">
      <c r="A3680">
        <v>98</v>
      </c>
      <c r="B3680">
        <v>6</v>
      </c>
    </row>
    <row r="3681" spans="1:2" x14ac:dyDescent="0.35">
      <c r="A3681">
        <v>91</v>
      </c>
      <c r="B3681">
        <v>5.3</v>
      </c>
    </row>
    <row r="3682" spans="1:2" x14ac:dyDescent="0.35">
      <c r="A3682">
        <v>91</v>
      </c>
      <c r="B3682">
        <v>6.6</v>
      </c>
    </row>
    <row r="3683" spans="1:2" x14ac:dyDescent="0.35">
      <c r="A3683">
        <v>88</v>
      </c>
      <c r="B3683">
        <v>7.1</v>
      </c>
    </row>
    <row r="3684" spans="1:2" x14ac:dyDescent="0.35">
      <c r="A3684">
        <v>202</v>
      </c>
      <c r="B3684">
        <v>8.6999999999999993</v>
      </c>
    </row>
    <row r="3685" spans="1:2" x14ac:dyDescent="0.35">
      <c r="A3685">
        <v>89</v>
      </c>
      <c r="B3685">
        <v>8.4</v>
      </c>
    </row>
    <row r="3686" spans="1:2" x14ac:dyDescent="0.35">
      <c r="A3686">
        <v>84</v>
      </c>
      <c r="B3686">
        <v>6.2</v>
      </c>
    </row>
    <row r="3687" spans="1:2" x14ac:dyDescent="0.35">
      <c r="A3687">
        <v>82</v>
      </c>
      <c r="B3687">
        <v>5.8</v>
      </c>
    </row>
    <row r="3688" spans="1:2" x14ac:dyDescent="0.35">
      <c r="A3688">
        <v>100</v>
      </c>
      <c r="B3688">
        <v>5.7</v>
      </c>
    </row>
    <row r="3689" spans="1:2" x14ac:dyDescent="0.35">
      <c r="A3689">
        <v>112</v>
      </c>
      <c r="B3689">
        <v>6.1</v>
      </c>
    </row>
    <row r="3690" spans="1:2" x14ac:dyDescent="0.35">
      <c r="A3690">
        <v>94</v>
      </c>
      <c r="B3690">
        <v>6.4</v>
      </c>
    </row>
    <row r="3691" spans="1:2" x14ac:dyDescent="0.35">
      <c r="A3691">
        <v>91</v>
      </c>
      <c r="B3691">
        <v>6.5</v>
      </c>
    </row>
    <row r="3692" spans="1:2" x14ac:dyDescent="0.35">
      <c r="A3692">
        <v>87</v>
      </c>
      <c r="B3692">
        <v>4.5999999999999996</v>
      </c>
    </row>
    <row r="3693" spans="1:2" x14ac:dyDescent="0.35">
      <c r="A3693">
        <v>82</v>
      </c>
      <c r="B3693">
        <v>6.8</v>
      </c>
    </row>
    <row r="3694" spans="1:2" x14ac:dyDescent="0.35">
      <c r="A3694">
        <v>91</v>
      </c>
      <c r="B3694">
        <v>5.9</v>
      </c>
    </row>
    <row r="3695" spans="1:2" x14ac:dyDescent="0.35">
      <c r="A3695">
        <v>107</v>
      </c>
      <c r="B3695">
        <v>7.7</v>
      </c>
    </row>
    <row r="3696" spans="1:2" x14ac:dyDescent="0.35">
      <c r="A3696">
        <v>84</v>
      </c>
      <c r="B3696">
        <v>7.1</v>
      </c>
    </row>
    <row r="3697" spans="1:2" x14ac:dyDescent="0.35">
      <c r="A3697">
        <v>103</v>
      </c>
      <c r="B3697">
        <v>6.2</v>
      </c>
    </row>
    <row r="3698" spans="1:2" x14ac:dyDescent="0.35">
      <c r="A3698">
        <v>89</v>
      </c>
      <c r="B3698">
        <v>7.7</v>
      </c>
    </row>
    <row r="3699" spans="1:2" x14ac:dyDescent="0.35">
      <c r="A3699">
        <v>98</v>
      </c>
      <c r="B3699">
        <v>7.5</v>
      </c>
    </row>
    <row r="3700" spans="1:2" x14ac:dyDescent="0.35">
      <c r="A3700">
        <v>133</v>
      </c>
      <c r="B3700">
        <v>7.6</v>
      </c>
    </row>
    <row r="3701" spans="1:2" x14ac:dyDescent="0.35">
      <c r="A3701">
        <v>92</v>
      </c>
      <c r="B3701">
        <v>6.9</v>
      </c>
    </row>
    <row r="3702" spans="1:2" x14ac:dyDescent="0.35">
      <c r="A3702">
        <v>90</v>
      </c>
      <c r="B3702">
        <v>7.1</v>
      </c>
    </row>
    <row r="3703" spans="1:2" x14ac:dyDescent="0.35">
      <c r="A3703">
        <v>84</v>
      </c>
      <c r="B3703">
        <v>6.3</v>
      </c>
    </row>
    <row r="3704" spans="1:2" x14ac:dyDescent="0.35">
      <c r="A3704">
        <v>91</v>
      </c>
      <c r="B3704">
        <v>8.3000000000000007</v>
      </c>
    </row>
    <row r="3705" spans="1:2" x14ac:dyDescent="0.35">
      <c r="A3705">
        <v>90</v>
      </c>
      <c r="B3705">
        <v>7.1</v>
      </c>
    </row>
    <row r="3706" spans="1:2" x14ac:dyDescent="0.35">
      <c r="A3706">
        <v>96</v>
      </c>
      <c r="B3706">
        <v>4.7</v>
      </c>
    </row>
    <row r="3707" spans="1:2" x14ac:dyDescent="0.35">
      <c r="A3707">
        <v>88</v>
      </c>
      <c r="B3707">
        <v>7.2</v>
      </c>
    </row>
    <row r="3708" spans="1:2" x14ac:dyDescent="0.35">
      <c r="A3708">
        <v>92</v>
      </c>
      <c r="B3708">
        <v>5.0999999999999996</v>
      </c>
    </row>
    <row r="3709" spans="1:2" x14ac:dyDescent="0.35">
      <c r="A3709">
        <v>82</v>
      </c>
      <c r="B3709">
        <v>6.9</v>
      </c>
    </row>
    <row r="3710" spans="1:2" x14ac:dyDescent="0.35">
      <c r="A3710">
        <v>101</v>
      </c>
      <c r="B3710">
        <v>6.1</v>
      </c>
    </row>
    <row r="3711" spans="1:2" x14ac:dyDescent="0.35">
      <c r="A3711">
        <v>123</v>
      </c>
      <c r="B3711">
        <v>8</v>
      </c>
    </row>
    <row r="3712" spans="1:2" x14ac:dyDescent="0.35">
      <c r="A3712">
        <v>86</v>
      </c>
      <c r="B3712">
        <v>7</v>
      </c>
    </row>
    <row r="3713" spans="1:2" x14ac:dyDescent="0.35">
      <c r="A3713">
        <v>100</v>
      </c>
      <c r="B3713">
        <v>6.3</v>
      </c>
    </row>
    <row r="3714" spans="1:2" x14ac:dyDescent="0.35">
      <c r="A3714">
        <v>89</v>
      </c>
      <c r="B3714">
        <v>6.1</v>
      </c>
    </row>
    <row r="3715" spans="1:2" x14ac:dyDescent="0.35">
      <c r="A3715">
        <v>84</v>
      </c>
      <c r="B3715">
        <v>7.2</v>
      </c>
    </row>
    <row r="3716" spans="1:2" x14ac:dyDescent="0.35">
      <c r="A3716">
        <v>88</v>
      </c>
      <c r="B3716">
        <v>7.8</v>
      </c>
    </row>
    <row r="3717" spans="1:2" x14ac:dyDescent="0.35">
      <c r="A3717">
        <v>90</v>
      </c>
      <c r="B3717">
        <v>4.7</v>
      </c>
    </row>
    <row r="3718" spans="1:2" x14ac:dyDescent="0.35">
      <c r="A3718">
        <v>102</v>
      </c>
      <c r="B3718">
        <v>6.7</v>
      </c>
    </row>
    <row r="3719" spans="1:2" x14ac:dyDescent="0.35">
      <c r="A3719">
        <v>98</v>
      </c>
      <c r="B3719">
        <v>6.6</v>
      </c>
    </row>
    <row r="3720" spans="1:2" x14ac:dyDescent="0.35">
      <c r="A3720">
        <v>91</v>
      </c>
      <c r="B3720">
        <v>6.9</v>
      </c>
    </row>
    <row r="3721" spans="1:2" x14ac:dyDescent="0.35">
      <c r="A3721">
        <v>80</v>
      </c>
      <c r="B3721">
        <v>7.1</v>
      </c>
    </row>
    <row r="3722" spans="1:2" x14ac:dyDescent="0.35">
      <c r="A3722">
        <v>76</v>
      </c>
      <c r="B3722">
        <v>6.7</v>
      </c>
    </row>
    <row r="3723" spans="1:2" x14ac:dyDescent="0.35">
      <c r="A3723">
        <v>80</v>
      </c>
      <c r="B3723">
        <v>7.1</v>
      </c>
    </row>
    <row r="3724" spans="1:2" x14ac:dyDescent="0.35">
      <c r="A3724">
        <v>102</v>
      </c>
      <c r="B3724">
        <v>7.6</v>
      </c>
    </row>
    <row r="3725" spans="1:2" x14ac:dyDescent="0.35">
      <c r="A3725">
        <v>95</v>
      </c>
      <c r="B3725">
        <v>8.1</v>
      </c>
    </row>
    <row r="3726" spans="1:2" x14ac:dyDescent="0.35">
      <c r="A3726">
        <v>94</v>
      </c>
      <c r="B3726">
        <v>5.5</v>
      </c>
    </row>
    <row r="3727" spans="1:2" x14ac:dyDescent="0.35">
      <c r="A3727">
        <v>109</v>
      </c>
      <c r="B3727">
        <v>6.6</v>
      </c>
    </row>
    <row r="3728" spans="1:2" x14ac:dyDescent="0.35">
      <c r="A3728">
        <v>95</v>
      </c>
      <c r="B3728">
        <v>4.8</v>
      </c>
    </row>
    <row r="3729" spans="1:2" x14ac:dyDescent="0.35">
      <c r="A3729">
        <v>90</v>
      </c>
      <c r="B3729">
        <v>6.4</v>
      </c>
    </row>
    <row r="3730" spans="1:2" x14ac:dyDescent="0.35">
      <c r="A3730">
        <v>113</v>
      </c>
      <c r="B3730">
        <v>7.3</v>
      </c>
    </row>
    <row r="3731" spans="1:2" x14ac:dyDescent="0.35">
      <c r="A3731">
        <v>91</v>
      </c>
      <c r="B3731">
        <v>6.9</v>
      </c>
    </row>
    <row r="3732" spans="1:2" x14ac:dyDescent="0.35">
      <c r="A3732">
        <v>98</v>
      </c>
      <c r="B3732">
        <v>7.2</v>
      </c>
    </row>
    <row r="3733" spans="1:2" x14ac:dyDescent="0.35">
      <c r="A3733">
        <v>94</v>
      </c>
      <c r="B3733">
        <v>6.5</v>
      </c>
    </row>
    <row r="3734" spans="1:2" x14ac:dyDescent="0.35">
      <c r="A3734">
        <v>96</v>
      </c>
      <c r="B3734">
        <v>6.6</v>
      </c>
    </row>
    <row r="3735" spans="1:2" x14ac:dyDescent="0.35">
      <c r="A3735">
        <v>100</v>
      </c>
      <c r="B3735">
        <v>6.7</v>
      </c>
    </row>
    <row r="3736" spans="1:2" x14ac:dyDescent="0.35">
      <c r="A3736">
        <v>90</v>
      </c>
      <c r="B3736">
        <v>7.3</v>
      </c>
    </row>
    <row r="3737" spans="1:2" x14ac:dyDescent="0.35">
      <c r="A3737">
        <v>76</v>
      </c>
      <c r="B3737">
        <v>6.4</v>
      </c>
    </row>
    <row r="3738" spans="1:2" x14ac:dyDescent="0.35">
      <c r="A3738">
        <v>75</v>
      </c>
      <c r="B3738">
        <v>7</v>
      </c>
    </row>
    <row r="3739" spans="1:2" x14ac:dyDescent="0.35">
      <c r="A3739">
        <v>78</v>
      </c>
      <c r="B3739">
        <v>5.5</v>
      </c>
    </row>
    <row r="3740" spans="1:2" x14ac:dyDescent="0.35">
      <c r="A3740">
        <v>90</v>
      </c>
      <c r="B3740">
        <v>6.7</v>
      </c>
    </row>
    <row r="3741" spans="1:2" x14ac:dyDescent="0.35">
      <c r="A3741">
        <v>92</v>
      </c>
      <c r="B3741">
        <v>6.1</v>
      </c>
    </row>
    <row r="3742" spans="1:2" x14ac:dyDescent="0.35">
      <c r="A3742">
        <v>99</v>
      </c>
      <c r="B3742">
        <v>3.9</v>
      </c>
    </row>
    <row r="3743" spans="1:2" x14ac:dyDescent="0.35">
      <c r="A3743">
        <v>81</v>
      </c>
      <c r="B3743">
        <v>6.3</v>
      </c>
    </row>
    <row r="3744" spans="1:2" x14ac:dyDescent="0.35">
      <c r="A3744">
        <v>151</v>
      </c>
      <c r="B3744">
        <v>8.3000000000000007</v>
      </c>
    </row>
    <row r="3745" spans="1:2" x14ac:dyDescent="0.35">
      <c r="A3745">
        <v>86</v>
      </c>
      <c r="B3745">
        <v>7.5</v>
      </c>
    </row>
    <row r="3746" spans="1:2" x14ac:dyDescent="0.35">
      <c r="A3746">
        <v>106</v>
      </c>
      <c r="B3746">
        <v>7</v>
      </c>
    </row>
    <row r="3747" spans="1:2" x14ac:dyDescent="0.35">
      <c r="A3747">
        <v>80</v>
      </c>
      <c r="B3747">
        <v>6.7</v>
      </c>
    </row>
    <row r="3748" spans="1:2" x14ac:dyDescent="0.35">
      <c r="A3748">
        <v>96</v>
      </c>
      <c r="B3748">
        <v>7.4</v>
      </c>
    </row>
    <row r="3749" spans="1:2" x14ac:dyDescent="0.35">
      <c r="A3749">
        <v>99</v>
      </c>
      <c r="B3749">
        <v>8</v>
      </c>
    </row>
    <row r="3750" spans="1:2" x14ac:dyDescent="0.35">
      <c r="A3750">
        <v>85</v>
      </c>
      <c r="B3750">
        <v>7.2</v>
      </c>
    </row>
    <row r="3751" spans="1:2" x14ac:dyDescent="0.35">
      <c r="A3751">
        <v>101</v>
      </c>
      <c r="B3751">
        <v>6.4</v>
      </c>
    </row>
    <row r="3752" spans="1:2" x14ac:dyDescent="0.35">
      <c r="A3752">
        <v>97</v>
      </c>
      <c r="B3752">
        <v>6.5</v>
      </c>
    </row>
    <row r="3753" spans="1:2" x14ac:dyDescent="0.35">
      <c r="A3753">
        <v>103</v>
      </c>
      <c r="B3753">
        <v>6.9</v>
      </c>
    </row>
    <row r="3754" spans="1:2" x14ac:dyDescent="0.35">
      <c r="A3754">
        <v>86</v>
      </c>
      <c r="B3754">
        <v>7.5</v>
      </c>
    </row>
    <row r="3755" spans="1:2" x14ac:dyDescent="0.35">
      <c r="A3755">
        <v>106</v>
      </c>
      <c r="B3755">
        <v>7.7</v>
      </c>
    </row>
    <row r="3756" spans="1:2" x14ac:dyDescent="0.35">
      <c r="A3756">
        <v>89</v>
      </c>
      <c r="B3756">
        <v>8.5</v>
      </c>
    </row>
    <row r="3757" spans="1:2" x14ac:dyDescent="0.35">
      <c r="A3757">
        <v>97</v>
      </c>
      <c r="B3757">
        <v>7.7</v>
      </c>
    </row>
    <row r="3758" spans="1:2" x14ac:dyDescent="0.35">
      <c r="A3758">
        <v>88</v>
      </c>
      <c r="B3758">
        <v>6.5</v>
      </c>
    </row>
    <row r="3759" spans="1:2" x14ac:dyDescent="0.35">
      <c r="A3759">
        <v>92</v>
      </c>
      <c r="B3759">
        <v>7</v>
      </c>
    </row>
    <row r="3760" spans="1:2" x14ac:dyDescent="0.35">
      <c r="A3760">
        <v>97</v>
      </c>
      <c r="B3760">
        <v>5.5</v>
      </c>
    </row>
    <row r="3761" spans="1:2" x14ac:dyDescent="0.35">
      <c r="A3761">
        <v>78</v>
      </c>
      <c r="B3761">
        <v>6.3</v>
      </c>
    </row>
    <row r="3762" spans="1:2" x14ac:dyDescent="0.35">
      <c r="A3762">
        <v>85</v>
      </c>
      <c r="B3762">
        <v>7.9</v>
      </c>
    </row>
    <row r="3763" spans="1:2" x14ac:dyDescent="0.35">
      <c r="A3763">
        <v>88</v>
      </c>
      <c r="B3763">
        <v>7.3</v>
      </c>
    </row>
    <row r="3764" spans="1:2" x14ac:dyDescent="0.35">
      <c r="A3764">
        <v>93</v>
      </c>
      <c r="B3764">
        <v>7.4</v>
      </c>
    </row>
    <row r="3765" spans="1:2" x14ac:dyDescent="0.35">
      <c r="A3765">
        <v>72</v>
      </c>
      <c r="B3765">
        <v>7</v>
      </c>
    </row>
    <row r="3766" spans="1:2" x14ac:dyDescent="0.35">
      <c r="A3766">
        <v>80</v>
      </c>
      <c r="B3766">
        <v>7.1</v>
      </c>
    </row>
    <row r="3767" spans="1:2" x14ac:dyDescent="0.35">
      <c r="A3767">
        <v>91</v>
      </c>
      <c r="B3767">
        <v>7.5</v>
      </c>
    </row>
    <row r="3768" spans="1:2" x14ac:dyDescent="0.35">
      <c r="A3768">
        <v>90</v>
      </c>
      <c r="B3768">
        <v>6.7</v>
      </c>
    </row>
    <row r="3769" spans="1:2" x14ac:dyDescent="0.35">
      <c r="A3769">
        <v>111</v>
      </c>
      <c r="B3769">
        <v>6.7</v>
      </c>
    </row>
    <row r="3770" spans="1:2" x14ac:dyDescent="0.35">
      <c r="A3770">
        <v>81</v>
      </c>
      <c r="B3770">
        <v>4.2</v>
      </c>
    </row>
    <row r="3771" spans="1:2" x14ac:dyDescent="0.35">
      <c r="A3771">
        <v>110</v>
      </c>
      <c r="B3771">
        <v>4.8</v>
      </c>
    </row>
    <row r="3772" spans="1:2" x14ac:dyDescent="0.35">
      <c r="A3772">
        <v>81</v>
      </c>
      <c r="B3772">
        <v>7</v>
      </c>
    </row>
    <row r="3773" spans="1:2" x14ac:dyDescent="0.35">
      <c r="A3773">
        <v>90</v>
      </c>
      <c r="B3773">
        <v>7</v>
      </c>
    </row>
    <row r="3774" spans="1:2" x14ac:dyDescent="0.35">
      <c r="A3774">
        <v>88</v>
      </c>
      <c r="B3774">
        <v>6.8</v>
      </c>
    </row>
    <row r="3775" spans="1:2" x14ac:dyDescent="0.35">
      <c r="A3775">
        <v>84</v>
      </c>
      <c r="B3775">
        <v>7.5</v>
      </c>
    </row>
    <row r="3776" spans="1:2" x14ac:dyDescent="0.35">
      <c r="A3776">
        <v>87</v>
      </c>
      <c r="B3776">
        <v>5.3</v>
      </c>
    </row>
    <row r="3777" spans="1:2" x14ac:dyDescent="0.35">
      <c r="A3777">
        <v>100</v>
      </c>
      <c r="B3777">
        <v>7.3</v>
      </c>
    </row>
    <row r="3778" spans="1:2" x14ac:dyDescent="0.35">
      <c r="A3778">
        <v>82</v>
      </c>
      <c r="B3778">
        <v>5.6</v>
      </c>
    </row>
    <row r="3779" spans="1:2" x14ac:dyDescent="0.35">
      <c r="A3779">
        <v>82</v>
      </c>
      <c r="B3779">
        <v>5.6</v>
      </c>
    </row>
    <row r="3780" spans="1:2" x14ac:dyDescent="0.35">
      <c r="A3780">
        <v>98</v>
      </c>
      <c r="B3780">
        <v>6.6</v>
      </c>
    </row>
    <row r="3781" spans="1:2" x14ac:dyDescent="0.35">
      <c r="A3781">
        <v>98</v>
      </c>
      <c r="B3781">
        <v>6.3</v>
      </c>
    </row>
    <row r="3782" spans="1:2" x14ac:dyDescent="0.35">
      <c r="A3782">
        <v>90</v>
      </c>
      <c r="B3782">
        <v>7.5</v>
      </c>
    </row>
    <row r="3783" spans="1:2" x14ac:dyDescent="0.35">
      <c r="A3783">
        <v>90</v>
      </c>
      <c r="B3783">
        <v>7.6</v>
      </c>
    </row>
    <row r="3784" spans="1:2" x14ac:dyDescent="0.35">
      <c r="A3784">
        <v>78</v>
      </c>
      <c r="B3784">
        <v>4.0999999999999996</v>
      </c>
    </row>
    <row r="3785" spans="1:2" x14ac:dyDescent="0.35">
      <c r="A3785">
        <v>102</v>
      </c>
      <c r="B3785">
        <v>7.8</v>
      </c>
    </row>
    <row r="3786" spans="1:2" x14ac:dyDescent="0.35">
      <c r="A3786">
        <v>65</v>
      </c>
      <c r="B3786">
        <v>6.7</v>
      </c>
    </row>
    <row r="3787" spans="1:2" x14ac:dyDescent="0.35">
      <c r="A3787">
        <v>97</v>
      </c>
      <c r="B3787">
        <v>7.3</v>
      </c>
    </row>
    <row r="3788" spans="1:2" x14ac:dyDescent="0.35">
      <c r="A3788">
        <v>100</v>
      </c>
      <c r="B3788">
        <v>7.1</v>
      </c>
    </row>
    <row r="3789" spans="1:2" x14ac:dyDescent="0.35">
      <c r="A3789">
        <v>85</v>
      </c>
      <c r="B3789">
        <v>6.6</v>
      </c>
    </row>
    <row r="3790" spans="1:2" x14ac:dyDescent="0.35">
      <c r="A3790">
        <v>88</v>
      </c>
      <c r="B3790">
        <v>6.2</v>
      </c>
    </row>
    <row r="3791" spans="1:2" x14ac:dyDescent="0.35">
      <c r="A3791">
        <v>108</v>
      </c>
      <c r="B3791">
        <v>6.1</v>
      </c>
    </row>
    <row r="3792" spans="1:2" x14ac:dyDescent="0.35">
      <c r="A3792">
        <v>110</v>
      </c>
      <c r="B3792">
        <v>6.9</v>
      </c>
    </row>
    <row r="3793" spans="1:2" x14ac:dyDescent="0.35">
      <c r="A3793">
        <v>90</v>
      </c>
      <c r="B3793">
        <v>7.5</v>
      </c>
    </row>
    <row r="3794" spans="1:2" x14ac:dyDescent="0.35">
      <c r="A3794">
        <v>111</v>
      </c>
      <c r="B3794">
        <v>7.4</v>
      </c>
    </row>
    <row r="3795" spans="1:2" x14ac:dyDescent="0.35">
      <c r="A3795">
        <v>77</v>
      </c>
      <c r="B3795">
        <v>7</v>
      </c>
    </row>
    <row r="3796" spans="1:2" x14ac:dyDescent="0.35">
      <c r="A3796">
        <v>80</v>
      </c>
      <c r="B3796">
        <v>6.3</v>
      </c>
    </row>
    <row r="3797" spans="1:2" x14ac:dyDescent="0.35">
      <c r="A3797">
        <v>81</v>
      </c>
      <c r="B3797">
        <v>6.9</v>
      </c>
    </row>
    <row r="3798" spans="1:2" x14ac:dyDescent="0.35">
      <c r="A3798">
        <v>95</v>
      </c>
      <c r="B3798">
        <v>6.4</v>
      </c>
    </row>
    <row r="3799" spans="1:2" x14ac:dyDescent="0.35">
      <c r="A3799">
        <v>90</v>
      </c>
      <c r="B3799">
        <v>6.6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A4" workbookViewId="0">
      <selection activeCell="I19" sqref="I19"/>
    </sheetView>
  </sheetViews>
  <sheetFormatPr defaultRowHeight="14.5" x14ac:dyDescent="0.35"/>
  <cols>
    <col min="1" max="1" width="10.54296875" bestFit="1" customWidth="1"/>
    <col min="7" max="7" width="9.6328125" bestFit="1" customWidth="1"/>
  </cols>
  <sheetData>
    <row r="1" spans="1:8" x14ac:dyDescent="0.35">
      <c r="A1" s="1" t="s">
        <v>27964</v>
      </c>
      <c r="B1" s="1" t="s">
        <v>27961</v>
      </c>
      <c r="C1" s="1" t="s">
        <v>27962</v>
      </c>
      <c r="F1" t="s">
        <v>27962</v>
      </c>
      <c r="G1" t="s">
        <v>27964</v>
      </c>
      <c r="H1" t="s">
        <v>27961</v>
      </c>
    </row>
    <row r="2" spans="1:8" x14ac:dyDescent="0.35">
      <c r="A2" s="2" t="s">
        <v>2221</v>
      </c>
      <c r="B2">
        <f>COUNTIF(cleaned_data!$F$2:$F$3799,'Count of Lang'!$A2)</f>
        <v>2</v>
      </c>
      <c r="C2">
        <f>_xlfn.RANK.EQ(B2,$B$2:$B$40,0)+COUNTIF($B$2:B2,B2)-1</f>
        <v>18</v>
      </c>
      <c r="F2">
        <v>1</v>
      </c>
      <c r="G2" t="str">
        <f>INDEX($A$2:$A$40, MATCH(F2,$C$2:$C$40,0))</f>
        <v>English</v>
      </c>
      <c r="H2">
        <f>INDEX($B$2:$B$40,MATCH(F2,$C$2:$C$40,0))</f>
        <v>3616</v>
      </c>
    </row>
    <row r="3" spans="1:8" x14ac:dyDescent="0.35">
      <c r="A3" s="2" t="s">
        <v>15950</v>
      </c>
      <c r="B3">
        <f>COUNTIF(cleaned_data!$F$2:$F$3799,'Count of Lang'!$A3)</f>
        <v>1</v>
      </c>
      <c r="C3">
        <f>_xlfn.RANK.EQ(B3,$B$2:$B$40,0)+COUNTIF($B$2:B3,B3)-1</f>
        <v>21</v>
      </c>
      <c r="F3">
        <v>2</v>
      </c>
      <c r="G3" t="str">
        <f t="shared" ref="G3:G40" si="0">INDEX($A$2:$A$40, MATCH(F3,$C$2:$C$40,0))</f>
        <v>French</v>
      </c>
      <c r="H3">
        <f t="shared" ref="H3:H40" si="1">INDEX($B$2:$B$40,MATCH(F3,$C$2:$C$40,0))</f>
        <v>37</v>
      </c>
    </row>
    <row r="4" spans="1:8" x14ac:dyDescent="0.35">
      <c r="A4" s="2" t="s">
        <v>9373</v>
      </c>
      <c r="B4">
        <f>COUNTIF(cleaned_data!$F$2:$F$3799,'Count of Lang'!$A4)</f>
        <v>1</v>
      </c>
      <c r="C4">
        <f>_xlfn.RANK.EQ(B4,$B$2:$B$40,0)+COUNTIF($B$2:B4,B4)-1</f>
        <v>22</v>
      </c>
      <c r="F4">
        <v>3</v>
      </c>
      <c r="G4" t="str">
        <f t="shared" si="0"/>
        <v>Spanish</v>
      </c>
      <c r="H4">
        <f t="shared" si="1"/>
        <v>26</v>
      </c>
    </row>
    <row r="5" spans="1:8" x14ac:dyDescent="0.35">
      <c r="A5" s="2" t="s">
        <v>13888</v>
      </c>
      <c r="B5">
        <f>COUNTIF(cleaned_data!$F$2:$F$3799,'Count of Lang'!$A5)</f>
        <v>1</v>
      </c>
      <c r="C5">
        <f>_xlfn.RANK.EQ(B5,$B$2:$B$40,0)+COUNTIF($B$2:B5,B5)-1</f>
        <v>23</v>
      </c>
      <c r="F5">
        <v>4</v>
      </c>
      <c r="G5" t="str">
        <f t="shared" si="0"/>
        <v>Mandarin</v>
      </c>
      <c r="H5">
        <f t="shared" si="1"/>
        <v>14</v>
      </c>
    </row>
    <row r="6" spans="1:8" x14ac:dyDescent="0.35">
      <c r="A6" s="2" t="s">
        <v>7241</v>
      </c>
      <c r="B6">
        <f>COUNTIF(cleaned_data!$F$2:$F$3799,'Count of Lang'!$A6)</f>
        <v>8</v>
      </c>
      <c r="C6">
        <f>_xlfn.RANK.EQ(B6,$B$2:$B$40,0)+COUNTIF($B$2:B6,B6)-1</f>
        <v>8</v>
      </c>
      <c r="F6">
        <v>5</v>
      </c>
      <c r="G6" t="str">
        <f t="shared" si="0"/>
        <v>German</v>
      </c>
      <c r="H6">
        <f t="shared" si="1"/>
        <v>13</v>
      </c>
    </row>
    <row r="7" spans="1:8" x14ac:dyDescent="0.35">
      <c r="A7" s="2" t="s">
        <v>18111</v>
      </c>
      <c r="B7">
        <f>COUNTIF(cleaned_data!$F$2:$F$3799,'Count of Lang'!$A7)</f>
        <v>1</v>
      </c>
      <c r="C7">
        <f>_xlfn.RANK.EQ(B7,$B$2:$B$40,0)+COUNTIF($B$2:B7,B7)-1</f>
        <v>24</v>
      </c>
      <c r="F7">
        <v>6</v>
      </c>
      <c r="G7" t="str">
        <f t="shared" si="0"/>
        <v>Japanese</v>
      </c>
      <c r="H7">
        <f t="shared" si="1"/>
        <v>12</v>
      </c>
    </row>
    <row r="8" spans="1:8" x14ac:dyDescent="0.35">
      <c r="A8" s="2" t="s">
        <v>15778</v>
      </c>
      <c r="B8">
        <f>COUNTIF(cleaned_data!$F$2:$F$3799,'Count of Lang'!$A8)</f>
        <v>3</v>
      </c>
      <c r="C8">
        <f>_xlfn.RANK.EQ(B8,$B$2:$B$40,0)+COUNTIF($B$2:B8,B8)-1</f>
        <v>13</v>
      </c>
      <c r="F8">
        <v>7</v>
      </c>
      <c r="G8" t="str">
        <f t="shared" si="0"/>
        <v>Hindi</v>
      </c>
      <c r="H8">
        <f t="shared" si="1"/>
        <v>11</v>
      </c>
    </row>
    <row r="9" spans="1:8" x14ac:dyDescent="0.35">
      <c r="A9" s="2" t="s">
        <v>11117</v>
      </c>
      <c r="B9">
        <f>COUNTIF(cleaned_data!$F$2:$F$3799,'Count of Lang'!$A9)</f>
        <v>2</v>
      </c>
      <c r="C9">
        <f>_xlfn.RANK.EQ(B9,$B$2:$B$40,0)+COUNTIF($B$2:B9,B9)-1</f>
        <v>19</v>
      </c>
      <c r="F9">
        <v>8</v>
      </c>
      <c r="G9" t="str">
        <f t="shared" si="0"/>
        <v>Cantonese</v>
      </c>
      <c r="H9">
        <f t="shared" si="1"/>
        <v>8</v>
      </c>
    </row>
    <row r="10" spans="1:8" x14ac:dyDescent="0.35">
      <c r="A10" s="2" t="s">
        <v>10490</v>
      </c>
      <c r="B10">
        <f>COUNTIF(cleaned_data!$F$2:$F$3799,'Count of Lang'!$A10)</f>
        <v>3</v>
      </c>
      <c r="C10">
        <f>_xlfn.RANK.EQ(B10,$B$2:$B$40,0)+COUNTIF($B$2:B10,B10)-1</f>
        <v>14</v>
      </c>
      <c r="F10">
        <v>9</v>
      </c>
      <c r="G10" t="str">
        <f t="shared" si="0"/>
        <v>Italian</v>
      </c>
      <c r="H10">
        <f t="shared" si="1"/>
        <v>7</v>
      </c>
    </row>
    <row r="11" spans="1:8" x14ac:dyDescent="0.35">
      <c r="A11" s="2" t="s">
        <v>20718</v>
      </c>
      <c r="B11">
        <f>COUNTIF(cleaned_data!$F$2:$F$3799,'Count of Lang'!$A11)</f>
        <v>1</v>
      </c>
      <c r="C11">
        <f>_xlfn.RANK.EQ(B11,$B$2:$B$40,0)+COUNTIF($B$2:B11,B11)-1</f>
        <v>25</v>
      </c>
      <c r="F11">
        <v>10</v>
      </c>
      <c r="G11" t="str">
        <f t="shared" si="0"/>
        <v>Korean</v>
      </c>
      <c r="H11">
        <f t="shared" si="1"/>
        <v>5</v>
      </c>
    </row>
    <row r="12" spans="1:8" x14ac:dyDescent="0.35">
      <c r="A12" s="2" t="s">
        <v>37</v>
      </c>
      <c r="B12">
        <f>COUNTIF(cleaned_data!$F$2:$F$3799,'Count of Lang'!$A12)</f>
        <v>3616</v>
      </c>
      <c r="C12">
        <f>_xlfn.RANK.EQ(B12,$B$2:$B$40,0)+COUNTIF($B$2:B12,B12)-1</f>
        <v>1</v>
      </c>
      <c r="F12">
        <v>11</v>
      </c>
      <c r="G12" t="str">
        <f t="shared" si="0"/>
        <v>Portuguese</v>
      </c>
      <c r="H12">
        <f t="shared" si="1"/>
        <v>5</v>
      </c>
    </row>
    <row r="13" spans="1:8" x14ac:dyDescent="0.35">
      <c r="A13" s="2" t="s">
        <v>4429</v>
      </c>
      <c r="B13">
        <f>COUNTIF(cleaned_data!$F$2:$F$3799,'Count of Lang'!$A13)</f>
        <v>1</v>
      </c>
      <c r="C13">
        <f>_xlfn.RANK.EQ(B13,$B$2:$B$40,0)+COUNTIF($B$2:B13,B13)-1</f>
        <v>26</v>
      </c>
      <c r="F13">
        <v>12</v>
      </c>
      <c r="G13" t="str">
        <f t="shared" si="0"/>
        <v>Norwegian</v>
      </c>
      <c r="H13">
        <f t="shared" si="1"/>
        <v>4</v>
      </c>
    </row>
    <row r="14" spans="1:8" x14ac:dyDescent="0.35">
      <c r="A14" s="2" t="s">
        <v>1464</v>
      </c>
      <c r="B14">
        <f>COUNTIF(cleaned_data!$F$2:$F$3799,'Count of Lang'!$A14)</f>
        <v>37</v>
      </c>
      <c r="C14">
        <f>_xlfn.RANK.EQ(B14,$B$2:$B$40,0)+COUNTIF($B$2:B14,B14)-1</f>
        <v>2</v>
      </c>
      <c r="F14">
        <v>13</v>
      </c>
      <c r="G14" t="str">
        <f t="shared" si="0"/>
        <v>Danish</v>
      </c>
      <c r="H14">
        <f t="shared" si="1"/>
        <v>3</v>
      </c>
    </row>
    <row r="15" spans="1:8" x14ac:dyDescent="0.35">
      <c r="A15" s="2" t="s">
        <v>8731</v>
      </c>
      <c r="B15">
        <f>COUNTIF(cleaned_data!$F$2:$F$3799,'Count of Lang'!$A15)</f>
        <v>13</v>
      </c>
      <c r="C15">
        <f>_xlfn.RANK.EQ(B15,$B$2:$B$40,0)+COUNTIF($B$2:B15,B15)-1</f>
        <v>5</v>
      </c>
      <c r="F15">
        <v>14</v>
      </c>
      <c r="G15" t="str">
        <f t="shared" si="0"/>
        <v>Dutch</v>
      </c>
      <c r="H15">
        <f t="shared" si="1"/>
        <v>3</v>
      </c>
    </row>
    <row r="16" spans="1:8" x14ac:dyDescent="0.35">
      <c r="A16" s="2" t="s">
        <v>11690</v>
      </c>
      <c r="B16">
        <f>COUNTIF(cleaned_data!$F$2:$F$3799,'Count of Lang'!$A16)</f>
        <v>3</v>
      </c>
      <c r="C16">
        <f>_xlfn.RANK.EQ(B16,$B$2:$B$40,0)+COUNTIF($B$2:B16,B16)-1</f>
        <v>15</v>
      </c>
      <c r="F16">
        <v>15</v>
      </c>
      <c r="G16" t="str">
        <f t="shared" si="0"/>
        <v>Hebrew</v>
      </c>
      <c r="H16">
        <f t="shared" si="1"/>
        <v>3</v>
      </c>
    </row>
    <row r="17" spans="1:8" x14ac:dyDescent="0.35">
      <c r="A17" s="2" t="s">
        <v>5611</v>
      </c>
      <c r="B17">
        <f>COUNTIF(cleaned_data!$F$2:$F$3799,'Count of Lang'!$A17)</f>
        <v>11</v>
      </c>
      <c r="C17">
        <f>_xlfn.RANK.EQ(B17,$B$2:$B$40,0)+COUNTIF($B$2:B17,B17)-1</f>
        <v>7</v>
      </c>
      <c r="F17">
        <v>16</v>
      </c>
      <c r="G17" t="str">
        <f t="shared" si="0"/>
        <v>Persian</v>
      </c>
      <c r="H17">
        <f t="shared" si="1"/>
        <v>3</v>
      </c>
    </row>
    <row r="18" spans="1:8" x14ac:dyDescent="0.35">
      <c r="A18" s="2" t="s">
        <v>14394</v>
      </c>
      <c r="B18">
        <f>COUNTIF(cleaned_data!$F$2:$F$3799,'Count of Lang'!$A18)</f>
        <v>1</v>
      </c>
      <c r="C18">
        <f>_xlfn.RANK.EQ(B18,$B$2:$B$40,0)+COUNTIF($B$2:B18,B18)-1</f>
        <v>27</v>
      </c>
      <c r="F18">
        <v>17</v>
      </c>
      <c r="G18" t="str">
        <f t="shared" si="0"/>
        <v>Thai</v>
      </c>
      <c r="H18">
        <f t="shared" si="1"/>
        <v>3</v>
      </c>
    </row>
    <row r="19" spans="1:8" x14ac:dyDescent="0.35">
      <c r="A19" s="2" t="s">
        <v>8649</v>
      </c>
      <c r="B19">
        <f>COUNTIF(cleaned_data!$F$2:$F$3799,'Count of Lang'!$A19)</f>
        <v>1</v>
      </c>
      <c r="C19">
        <f>_xlfn.RANK.EQ(B19,$B$2:$B$40,0)+COUNTIF($B$2:B19,B19)-1</f>
        <v>28</v>
      </c>
      <c r="F19">
        <v>18</v>
      </c>
      <c r="G19" t="str">
        <f t="shared" si="0"/>
        <v>Aboriginal</v>
      </c>
      <c r="H19">
        <f t="shared" si="1"/>
        <v>2</v>
      </c>
    </row>
    <row r="20" spans="1:8" x14ac:dyDescent="0.35">
      <c r="A20" s="2" t="s">
        <v>21473</v>
      </c>
      <c r="B20">
        <f>COUNTIF(cleaned_data!$F$2:$F$3799,'Count of Lang'!$A20)</f>
        <v>2</v>
      </c>
      <c r="C20">
        <f>_xlfn.RANK.EQ(B20,$B$2:$B$40,0)+COUNTIF($B$2:B20,B20)-1</f>
        <v>20</v>
      </c>
      <c r="F20">
        <v>19</v>
      </c>
      <c r="G20" t="str">
        <f t="shared" si="0"/>
        <v>Dari</v>
      </c>
      <c r="H20">
        <f t="shared" si="1"/>
        <v>2</v>
      </c>
    </row>
    <row r="21" spans="1:8" x14ac:dyDescent="0.35">
      <c r="A21" s="2" t="s">
        <v>9795</v>
      </c>
      <c r="B21">
        <f>COUNTIF(cleaned_data!$F$2:$F$3799,'Count of Lang'!$A21)</f>
        <v>7</v>
      </c>
      <c r="C21">
        <f>_xlfn.RANK.EQ(B21,$B$2:$B$40,0)+COUNTIF($B$2:B21,B21)-1</f>
        <v>9</v>
      </c>
      <c r="F21">
        <v>20</v>
      </c>
      <c r="G21" t="str">
        <f t="shared" si="0"/>
        <v>Indonesian</v>
      </c>
      <c r="H21">
        <f t="shared" si="1"/>
        <v>2</v>
      </c>
    </row>
    <row r="22" spans="1:8" x14ac:dyDescent="0.35">
      <c r="A22" s="2" t="s">
        <v>676</v>
      </c>
      <c r="B22">
        <f>COUNTIF(cleaned_data!$F$2:$F$3799,'Count of Lang'!$A22)</f>
        <v>12</v>
      </c>
      <c r="C22">
        <f>_xlfn.RANK.EQ(B22,$B$2:$B$40,0)+COUNTIF($B$2:B22,B22)-1</f>
        <v>6</v>
      </c>
      <c r="F22">
        <v>21</v>
      </c>
      <c r="G22" t="str">
        <f t="shared" si="0"/>
        <v>Arabic</v>
      </c>
      <c r="H22">
        <f t="shared" si="1"/>
        <v>1</v>
      </c>
    </row>
    <row r="23" spans="1:8" x14ac:dyDescent="0.35">
      <c r="A23" s="2" t="s">
        <v>18180</v>
      </c>
      <c r="B23">
        <f>COUNTIF(cleaned_data!$F$2:$F$3799,'Count of Lang'!$A23)</f>
        <v>1</v>
      </c>
      <c r="C23">
        <f>_xlfn.RANK.EQ(B23,$B$2:$B$40,0)+COUNTIF($B$2:B23,B23)-1</f>
        <v>29</v>
      </c>
      <c r="F23">
        <v>22</v>
      </c>
      <c r="G23" t="str">
        <f t="shared" si="0"/>
        <v>Aramaic</v>
      </c>
      <c r="H23">
        <f t="shared" si="1"/>
        <v>1</v>
      </c>
    </row>
    <row r="24" spans="1:8" x14ac:dyDescent="0.35">
      <c r="A24" s="2" t="s">
        <v>6890</v>
      </c>
      <c r="B24">
        <f>COUNTIF(cleaned_data!$F$2:$F$3799,'Count of Lang'!$A24)</f>
        <v>1</v>
      </c>
      <c r="C24">
        <f>_xlfn.RANK.EQ(B24,$B$2:$B$40,0)+COUNTIF($B$2:B24,B24)-1</f>
        <v>30</v>
      </c>
      <c r="F24">
        <v>23</v>
      </c>
      <c r="G24" t="str">
        <f t="shared" si="0"/>
        <v>Bosnian</v>
      </c>
      <c r="H24">
        <f t="shared" si="1"/>
        <v>1</v>
      </c>
    </row>
    <row r="25" spans="1:8" x14ac:dyDescent="0.35">
      <c r="A25" s="2" t="s">
        <v>12700</v>
      </c>
      <c r="B25">
        <f>COUNTIF(cleaned_data!$F$2:$F$3799,'Count of Lang'!$A25)</f>
        <v>5</v>
      </c>
      <c r="C25">
        <f>_xlfn.RANK.EQ(B25,$B$2:$B$40,0)+COUNTIF($B$2:B25,B25)-1</f>
        <v>10</v>
      </c>
      <c r="F25">
        <v>24</v>
      </c>
      <c r="G25" t="str">
        <f t="shared" si="0"/>
        <v>Czech</v>
      </c>
      <c r="H25">
        <f t="shared" si="1"/>
        <v>1</v>
      </c>
    </row>
    <row r="26" spans="1:8" x14ac:dyDescent="0.35">
      <c r="A26" s="2" t="s">
        <v>1946</v>
      </c>
      <c r="B26">
        <f>COUNTIF(cleaned_data!$F$2:$F$3799,'Count of Lang'!$A26)</f>
        <v>14</v>
      </c>
      <c r="C26">
        <f>_xlfn.RANK.EQ(B26,$B$2:$B$40,0)+COUNTIF($B$2:B26,B26)-1</f>
        <v>4</v>
      </c>
      <c r="F26">
        <v>25</v>
      </c>
      <c r="G26" t="str">
        <f t="shared" si="0"/>
        <v>Dzongkha</v>
      </c>
      <c r="H26">
        <f t="shared" si="1"/>
        <v>1</v>
      </c>
    </row>
    <row r="27" spans="1:8" x14ac:dyDescent="0.35">
      <c r="A27" s="2" t="s">
        <v>6468</v>
      </c>
      <c r="B27">
        <f>COUNTIF(cleaned_data!$F$2:$F$3799,'Count of Lang'!$A27)</f>
        <v>1</v>
      </c>
      <c r="C27">
        <f>_xlfn.RANK.EQ(B27,$B$2:$B$40,0)+COUNTIF($B$2:B27,B27)-1</f>
        <v>31</v>
      </c>
      <c r="F27">
        <v>26</v>
      </c>
      <c r="G27" t="str">
        <f t="shared" si="0"/>
        <v>Filipino</v>
      </c>
      <c r="H27">
        <f t="shared" si="1"/>
        <v>1</v>
      </c>
    </row>
    <row r="28" spans="1:8" x14ac:dyDescent="0.35">
      <c r="A28" s="2" t="s">
        <v>11980</v>
      </c>
      <c r="B28">
        <f>COUNTIF(cleaned_data!$F$2:$F$3799,'Count of Lang'!$A28)</f>
        <v>1</v>
      </c>
      <c r="C28">
        <f>_xlfn.RANK.EQ(B28,$B$2:$B$40,0)+COUNTIF($B$2:B28,B28)-1</f>
        <v>32</v>
      </c>
      <c r="F28">
        <v>27</v>
      </c>
      <c r="G28" t="str">
        <f t="shared" si="0"/>
        <v>Hungarian</v>
      </c>
      <c r="H28">
        <f t="shared" si="1"/>
        <v>1</v>
      </c>
    </row>
    <row r="29" spans="1:8" x14ac:dyDescent="0.35">
      <c r="A29" s="2" t="s">
        <v>17494</v>
      </c>
      <c r="B29">
        <f>COUNTIF(cleaned_data!$F$2:$F$3799,'Count of Lang'!$A29)</f>
        <v>4</v>
      </c>
      <c r="C29">
        <f>_xlfn.RANK.EQ(B29,$B$2:$B$40,0)+COUNTIF($B$2:B29,B29)-1</f>
        <v>12</v>
      </c>
      <c r="F29">
        <v>28</v>
      </c>
      <c r="G29" t="str">
        <f t="shared" si="0"/>
        <v>Icelandic</v>
      </c>
      <c r="H29">
        <f t="shared" si="1"/>
        <v>1</v>
      </c>
    </row>
    <row r="30" spans="1:8" x14ac:dyDescent="0.35">
      <c r="A30" s="2" t="s">
        <v>22077</v>
      </c>
      <c r="B30">
        <f>COUNTIF(cleaned_data!$F$2:$F$3799,'Count of Lang'!$A30)</f>
        <v>3</v>
      </c>
      <c r="C30">
        <f>_xlfn.RANK.EQ(B30,$B$2:$B$40,0)+COUNTIF($B$2:B30,B30)-1</f>
        <v>16</v>
      </c>
      <c r="F30">
        <v>29</v>
      </c>
      <c r="G30" t="str">
        <f t="shared" si="0"/>
        <v>Kannada</v>
      </c>
      <c r="H30">
        <f t="shared" si="1"/>
        <v>1</v>
      </c>
    </row>
    <row r="31" spans="1:8" x14ac:dyDescent="0.35">
      <c r="A31" s="2" t="s">
        <v>14503</v>
      </c>
      <c r="B31">
        <f>COUNTIF(cleaned_data!$F$2:$F$3799,'Count of Lang'!$A31)</f>
        <v>5</v>
      </c>
      <c r="C31">
        <f>_xlfn.RANK.EQ(B31,$B$2:$B$40,0)+COUNTIF($B$2:B31,B31)-1</f>
        <v>11</v>
      </c>
      <c r="F31">
        <v>30</v>
      </c>
      <c r="G31" t="str">
        <f t="shared" si="0"/>
        <v>Kazakh</v>
      </c>
      <c r="H31">
        <f t="shared" si="1"/>
        <v>1</v>
      </c>
    </row>
    <row r="32" spans="1:8" x14ac:dyDescent="0.35">
      <c r="A32" s="2" t="s">
        <v>22056</v>
      </c>
      <c r="B32">
        <f>COUNTIF(cleaned_data!$F$2:$F$3799,'Count of Lang'!$A32)</f>
        <v>1</v>
      </c>
      <c r="C32">
        <f>_xlfn.RANK.EQ(B32,$B$2:$B$40,0)+COUNTIF($B$2:B32,B32)-1</f>
        <v>33</v>
      </c>
      <c r="F32">
        <v>31</v>
      </c>
      <c r="G32" t="str">
        <f t="shared" si="0"/>
        <v>Maya</v>
      </c>
      <c r="H32">
        <f t="shared" si="1"/>
        <v>1</v>
      </c>
    </row>
    <row r="33" spans="1:8" x14ac:dyDescent="0.35">
      <c r="A33" s="2" t="s">
        <v>5641</v>
      </c>
      <c r="B33">
        <f>COUNTIF(cleaned_data!$F$2:$F$3799,'Count of Lang'!$A33)</f>
        <v>1</v>
      </c>
      <c r="C33">
        <f>_xlfn.RANK.EQ(B33,$B$2:$B$40,0)+COUNTIF($B$2:B33,B33)-1</f>
        <v>34</v>
      </c>
      <c r="F33">
        <v>32</v>
      </c>
      <c r="G33" t="str">
        <f t="shared" si="0"/>
        <v>Mongolian</v>
      </c>
      <c r="H33">
        <f t="shared" si="1"/>
        <v>1</v>
      </c>
    </row>
    <row r="34" spans="1:8" x14ac:dyDescent="0.35">
      <c r="A34" s="2" t="s">
        <v>2778</v>
      </c>
      <c r="B34">
        <f>COUNTIF(cleaned_data!$F$2:$F$3799,'Count of Lang'!$A34)</f>
        <v>26</v>
      </c>
      <c r="C34">
        <f>_xlfn.RANK.EQ(B34,$B$2:$B$40,0)+COUNTIF($B$2:B34,B34)-1</f>
        <v>3</v>
      </c>
      <c r="F34">
        <v>33</v>
      </c>
      <c r="G34" t="str">
        <f t="shared" si="0"/>
        <v>Romanian</v>
      </c>
      <c r="H34">
        <f t="shared" si="1"/>
        <v>1</v>
      </c>
    </row>
    <row r="35" spans="1:8" x14ac:dyDescent="0.35">
      <c r="A35" s="2" t="s">
        <v>12472</v>
      </c>
      <c r="B35">
        <f>COUNTIF(cleaned_data!$F$2:$F$3799,'Count of Lang'!$A35)</f>
        <v>1</v>
      </c>
      <c r="C35">
        <f>_xlfn.RANK.EQ(B35,$B$2:$B$40,0)+COUNTIF($B$2:B35,B35)-1</f>
        <v>35</v>
      </c>
      <c r="F35">
        <v>34</v>
      </c>
      <c r="G35" t="str">
        <f t="shared" si="0"/>
        <v>Russian</v>
      </c>
      <c r="H35">
        <f t="shared" si="1"/>
        <v>1</v>
      </c>
    </row>
    <row r="36" spans="1:8" x14ac:dyDescent="0.35">
      <c r="A36" s="2" t="s">
        <v>6917</v>
      </c>
      <c r="B36">
        <f>COUNTIF(cleaned_data!$F$2:$F$3799,'Count of Lang'!$A36)</f>
        <v>1</v>
      </c>
      <c r="C36">
        <f>_xlfn.RANK.EQ(B36,$B$2:$B$40,0)+COUNTIF($B$2:B36,B36)-1</f>
        <v>36</v>
      </c>
      <c r="F36">
        <v>35</v>
      </c>
      <c r="G36" t="str">
        <f t="shared" si="0"/>
        <v>Swedish</v>
      </c>
      <c r="H36">
        <f t="shared" si="1"/>
        <v>1</v>
      </c>
    </row>
    <row r="37" spans="1:8" x14ac:dyDescent="0.35">
      <c r="A37" s="2" t="s">
        <v>13246</v>
      </c>
      <c r="B37">
        <f>COUNTIF(cleaned_data!$F$2:$F$3799,'Count of Lang'!$A37)</f>
        <v>3</v>
      </c>
      <c r="C37">
        <f>_xlfn.RANK.EQ(B37,$B$2:$B$40,0)+COUNTIF($B$2:B37,B37)-1</f>
        <v>17</v>
      </c>
      <c r="F37">
        <v>36</v>
      </c>
      <c r="G37" t="str">
        <f t="shared" si="0"/>
        <v>Telugu</v>
      </c>
      <c r="H37">
        <f t="shared" si="1"/>
        <v>1</v>
      </c>
    </row>
    <row r="38" spans="1:8" x14ac:dyDescent="0.35">
      <c r="A38" s="2" t="s">
        <v>21896</v>
      </c>
      <c r="B38">
        <f>COUNTIF(cleaned_data!$F$2:$F$3799,'Count of Lang'!$A38)</f>
        <v>1</v>
      </c>
      <c r="C38">
        <f>_xlfn.RANK.EQ(B38,$B$2:$B$40,0)+COUNTIF($B$2:B38,B38)-1</f>
        <v>37</v>
      </c>
      <c r="F38">
        <v>37</v>
      </c>
      <c r="G38" t="str">
        <f t="shared" si="0"/>
        <v>Urdu</v>
      </c>
      <c r="H38">
        <f t="shared" si="1"/>
        <v>1</v>
      </c>
    </row>
    <row r="39" spans="1:8" x14ac:dyDescent="0.35">
      <c r="A39" s="2" t="s">
        <v>21178</v>
      </c>
      <c r="B39">
        <f>COUNTIF(cleaned_data!$F$2:$F$3799,'Count of Lang'!$A39)</f>
        <v>1</v>
      </c>
      <c r="C39">
        <f>_xlfn.RANK.EQ(B39,$B$2:$B$40,0)+COUNTIF($B$2:B39,B39)-1</f>
        <v>38</v>
      </c>
      <c r="F39">
        <v>38</v>
      </c>
      <c r="G39" t="str">
        <f t="shared" si="0"/>
        <v>Vietnamese</v>
      </c>
      <c r="H39">
        <f t="shared" si="1"/>
        <v>1</v>
      </c>
    </row>
    <row r="40" spans="1:8" x14ac:dyDescent="0.35">
      <c r="A40" s="2" t="s">
        <v>19421</v>
      </c>
      <c r="B40">
        <f>COUNTIF(cleaned_data!$F$2:$F$3799,'Count of Lang'!$A40)</f>
        <v>1</v>
      </c>
      <c r="C40">
        <f>_xlfn.RANK.EQ(B40,$B$2:$B$40,0)+COUNTIF($B$2:B40,B40)-1</f>
        <v>39</v>
      </c>
      <c r="F40">
        <v>39</v>
      </c>
      <c r="G40" t="str">
        <f t="shared" si="0"/>
        <v>Zulu</v>
      </c>
      <c r="H40">
        <f t="shared" si="1"/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opLeftCell="L3" workbookViewId="0">
      <selection activeCell="AB16" sqref="AB16"/>
    </sheetView>
  </sheetViews>
  <sheetFormatPr defaultRowHeight="14.5" x14ac:dyDescent="0.35"/>
  <cols>
    <col min="2" max="2" width="9.6328125" bestFit="1" customWidth="1"/>
    <col min="10" max="10" width="9.36328125" bestFit="1" customWidth="1"/>
    <col min="11" max="11" width="17.36328125" customWidth="1"/>
  </cols>
  <sheetData>
    <row r="1" spans="1:11" x14ac:dyDescent="0.35">
      <c r="A1" s="1" t="s">
        <v>27962</v>
      </c>
      <c r="B1" s="1" t="s">
        <v>27964</v>
      </c>
      <c r="C1" s="1" t="s">
        <v>27990</v>
      </c>
      <c r="D1" s="1" t="s">
        <v>27991</v>
      </c>
      <c r="E1" s="1" t="s">
        <v>27992</v>
      </c>
      <c r="F1" s="1" t="s">
        <v>27993</v>
      </c>
      <c r="G1" s="1" t="s">
        <v>27994</v>
      </c>
      <c r="H1" s="1" t="s">
        <v>27995</v>
      </c>
      <c r="I1" s="1" t="s">
        <v>27996</v>
      </c>
      <c r="J1" s="1" t="s">
        <v>27997</v>
      </c>
      <c r="K1" s="1" t="s">
        <v>27989</v>
      </c>
    </row>
    <row r="2" spans="1:11" x14ac:dyDescent="0.35">
      <c r="A2">
        <v>1</v>
      </c>
      <c r="B2" s="2" t="str">
        <f>INDEX('Count of Lang'!$A$2:$A$40,MATCH('DS on Lang'!$A2,'Count of Lang'!$C$2:$C$40,0))</f>
        <v>English</v>
      </c>
      <c r="C2">
        <f t="array" ref="C2">MAX(IF(cleaned_data!$F$2:$F$3799='DS on Lang'!$B2,cleaned_data!$H$2:$H$3799))</f>
        <v>9.3000000000000007</v>
      </c>
      <c r="D2">
        <f t="array" ref="D2">MIN(IF(cleaned_data!$F$2:$F$3799='DS on Lang'!$B2,cleaned_data!$H$2:$H$3799))</f>
        <v>1.6</v>
      </c>
      <c r="E2" s="8">
        <f>AVERAGEIF(cleaned_data!$F$2:$F$3799,'DS on Lang'!$B2,cleaned_data!$H$2:$H$3799)</f>
        <v>6.4222068584070628</v>
      </c>
      <c r="F2" s="8">
        <f t="array" ref="F2">MEDIAN(IF(cleaned_data!$F$2:$F$3799='DS on Lang'!$B2,cleaned_data!$H$2:$H$3799))</f>
        <v>6.5</v>
      </c>
      <c r="G2">
        <f t="array" ref="G2">MODE(IF(cleaned_data!$F$2:$F$3799='DS on Lang'!$B2,cleaned_data!$H$2:$H$3799))</f>
        <v>6.7</v>
      </c>
      <c r="H2">
        <f>C2-D2</f>
        <v>7.7000000000000011</v>
      </c>
      <c r="I2" s="8">
        <f t="array" ref="I2">_xlfn.VAR.P(IF(cleaned_data!$F$2:$F$3799='DS on Lang'!$B2,cleaned_data!$H$2:$H$3799))</f>
        <v>1.1130936917230587</v>
      </c>
      <c r="J2" s="8">
        <f t="array" ref="J2">_xlfn.STDEV.P(IF(cleaned_data!$F$2:$F$3799='DS on Lang'!$B2,cleaned_data!$H$2:$H$3799))</f>
        <v>1.0550325548167028</v>
      </c>
      <c r="K2">
        <f>COUNTIF(cleaned_data!$F$2:$F$3799,'DS on Lang'!$B2)</f>
        <v>3616</v>
      </c>
    </row>
    <row r="3" spans="1:11" x14ac:dyDescent="0.35">
      <c r="A3">
        <v>2</v>
      </c>
      <c r="B3" s="2" t="str">
        <f>INDEX('Count of Lang'!$A$2:$A$40,MATCH('DS on Lang'!$A3,'Count of Lang'!$C$2:$C$40,0))</f>
        <v>French</v>
      </c>
      <c r="C3">
        <f t="array" ref="C3">MAX(IF(cleaned_data!$F$2:$F$3799='DS on Lang'!$B3,cleaned_data!$H$2:$H$3799))</f>
        <v>8.4</v>
      </c>
      <c r="D3">
        <f t="array" ref="D3">MIN(IF(cleaned_data!$F$2:$F$3799='DS on Lang'!$B3,cleaned_data!$H$2:$H$3799))</f>
        <v>5.8</v>
      </c>
      <c r="E3" s="8">
        <f>AVERAGEIF(cleaned_data!$F$2:$F$3799,'DS on Lang'!$B3,cleaned_data!$H$2:$H$3799)</f>
        <v>7.2864864864864858</v>
      </c>
      <c r="F3" s="8">
        <f t="array" ref="F3">MEDIAN(IF(cleaned_data!$F$2:$F$3799='DS on Lang'!$B3,cleaned_data!$H$2:$H$3799))</f>
        <v>7.2</v>
      </c>
      <c r="G3">
        <f t="array" ref="G3">MODE(IF(cleaned_data!$F$2:$F$3799='DS on Lang'!$B3,cleaned_data!$H$2:$H$3799))</f>
        <v>7.2</v>
      </c>
      <c r="H3">
        <f t="shared" ref="H3:H40" si="0">C3-D3</f>
        <v>2.6000000000000005</v>
      </c>
      <c r="I3" s="8">
        <f t="array" ref="I3">_xlfn.VAR.P(IF(cleaned_data!$F$2:$F$3799='DS on Lang'!$B3,cleaned_data!$H$2:$H$3799))</f>
        <v>0.30657414170927699</v>
      </c>
      <c r="J3" s="8">
        <f t="array" ref="J3">_xlfn.STDEV.P(IF(cleaned_data!$F$2:$F$3799='DS on Lang'!$B3,cleaned_data!$H$2:$H$3799))</f>
        <v>0.55369137767286658</v>
      </c>
      <c r="K3">
        <f>COUNTIF(cleaned_data!$F$2:$F$3799,'DS on Lang'!$B3)</f>
        <v>37</v>
      </c>
    </row>
    <row r="4" spans="1:11" x14ac:dyDescent="0.35">
      <c r="A4">
        <v>3</v>
      </c>
      <c r="B4" s="2" t="str">
        <f>INDEX('Count of Lang'!$A$2:$A$40,MATCH('DS on Lang'!$A4,'Count of Lang'!$C$2:$C$40,0))</f>
        <v>Spanish</v>
      </c>
      <c r="C4">
        <f t="array" ref="C4">MAX(IF(cleaned_data!$F$2:$F$3799='DS on Lang'!$B4,cleaned_data!$H$2:$H$3799))</f>
        <v>8.1999999999999993</v>
      </c>
      <c r="D4">
        <f t="array" ref="D4">MIN(IF(cleaned_data!$F$2:$F$3799='DS on Lang'!$B4,cleaned_data!$H$2:$H$3799))</f>
        <v>5.2</v>
      </c>
      <c r="E4" s="8">
        <f>AVERAGEIF(cleaned_data!$F$2:$F$3799,'DS on Lang'!$B4,cleaned_data!$H$2:$H$3799)</f>
        <v>7.0500000000000007</v>
      </c>
      <c r="F4" s="8">
        <f t="array" ref="F4">MEDIAN(IF(cleaned_data!$F$2:$F$3799='DS on Lang'!$B4,cleaned_data!$H$2:$H$3799))</f>
        <v>7.15</v>
      </c>
      <c r="G4">
        <f t="array" ref="G4">MODE(IF(cleaned_data!$F$2:$F$3799='DS on Lang'!$B4,cleaned_data!$H$2:$H$3799))</f>
        <v>7.2</v>
      </c>
      <c r="H4">
        <f t="shared" si="0"/>
        <v>2.9999999999999991</v>
      </c>
      <c r="I4" s="8">
        <f t="array" ref="I4">_xlfn.VAR.P(IF(cleaned_data!$F$2:$F$3799='DS on Lang'!$B4,cleaned_data!$H$2:$H$3799))</f>
        <v>0.65634615384614647</v>
      </c>
      <c r="J4" s="8">
        <f t="array" ref="J4">_xlfn.STDEV.P(IF(cleaned_data!$F$2:$F$3799='DS on Lang'!$B4,cleaned_data!$H$2:$H$3799))</f>
        <v>0.81015193256953133</v>
      </c>
      <c r="K4">
        <f>COUNTIF(cleaned_data!$F$2:$F$3799,'DS on Lang'!$B4)</f>
        <v>26</v>
      </c>
    </row>
    <row r="5" spans="1:11" x14ac:dyDescent="0.35">
      <c r="A5">
        <v>4</v>
      </c>
      <c r="B5" s="2" t="str">
        <f>INDEX('Count of Lang'!$A$2:$A$40,MATCH('DS on Lang'!$A5,'Count of Lang'!$C$2:$C$40,0))</f>
        <v>Mandarin</v>
      </c>
      <c r="C5">
        <f t="array" ref="C5">MAX(IF(cleaned_data!$F$2:$F$3799='DS on Lang'!$B5,cleaned_data!$H$2:$H$3799))</f>
        <v>7.9</v>
      </c>
      <c r="D5">
        <f t="array" ref="D5">MIN(IF(cleaned_data!$F$2:$F$3799='DS on Lang'!$B5,cleaned_data!$H$2:$H$3799))</f>
        <v>5.6</v>
      </c>
      <c r="E5" s="8">
        <f>AVERAGEIF(cleaned_data!$F$2:$F$3799,'DS on Lang'!$B5,cleaned_data!$H$2:$H$3799)</f>
        <v>7.0214285714285722</v>
      </c>
      <c r="F5" s="8">
        <f t="array" ref="F5">MEDIAN(IF(cleaned_data!$F$2:$F$3799='DS on Lang'!$B5,cleaned_data!$H$2:$H$3799))</f>
        <v>7.25</v>
      </c>
      <c r="G5">
        <f t="array" ref="G5">MODE(IF(cleaned_data!$F$2:$F$3799='DS on Lang'!$B5,cleaned_data!$H$2:$H$3799))</f>
        <v>7.6</v>
      </c>
      <c r="H5">
        <f t="shared" si="0"/>
        <v>2.3000000000000007</v>
      </c>
      <c r="I5" s="8">
        <f t="array" ref="I5">_xlfn.VAR.P(IF(cleaned_data!$F$2:$F$3799='DS on Lang'!$B5,cleaned_data!$H$2:$H$3799))</f>
        <v>0.54454081632650986</v>
      </c>
      <c r="J5" s="8">
        <f t="array" ref="J5">_xlfn.STDEV.P(IF(cleaned_data!$F$2:$F$3799='DS on Lang'!$B5,cleaned_data!$H$2:$H$3799))</f>
        <v>0.73793008905079205</v>
      </c>
      <c r="K5">
        <f>COUNTIF(cleaned_data!$F$2:$F$3799,'DS on Lang'!$B5)</f>
        <v>14</v>
      </c>
    </row>
    <row r="6" spans="1:11" x14ac:dyDescent="0.35">
      <c r="A6">
        <v>5</v>
      </c>
      <c r="B6" s="2" t="str">
        <f>INDEX('Count of Lang'!$A$2:$A$40,MATCH('DS on Lang'!$A6,'Count of Lang'!$C$2:$C$40,0))</f>
        <v>German</v>
      </c>
      <c r="C6">
        <f t="array" ref="C6">MAX(IF(cleaned_data!$F$2:$F$3799='DS on Lang'!$B6,cleaned_data!$H$2:$H$3799))</f>
        <v>8.5</v>
      </c>
      <c r="D6">
        <f t="array" ref="D6">MIN(IF(cleaned_data!$F$2:$F$3799='DS on Lang'!$B6,cleaned_data!$H$2:$H$3799))</f>
        <v>6.1</v>
      </c>
      <c r="E6" s="8">
        <f>AVERAGEIF(cleaned_data!$F$2:$F$3799,'DS on Lang'!$B6,cleaned_data!$H$2:$H$3799)</f>
        <v>7.6923076923076925</v>
      </c>
      <c r="F6" s="8">
        <f t="array" ref="F6">MEDIAN(IF(cleaned_data!$F$2:$F$3799='DS on Lang'!$B6,cleaned_data!$H$2:$H$3799))</f>
        <v>7.7</v>
      </c>
      <c r="G6">
        <f t="array" ref="G6">MODE(IF(cleaned_data!$F$2:$F$3799='DS on Lang'!$B6,cleaned_data!$H$2:$H$3799))</f>
        <v>7.4</v>
      </c>
      <c r="H6">
        <f t="shared" si="0"/>
        <v>2.4000000000000004</v>
      </c>
      <c r="I6" s="8">
        <f t="array" ref="I6">_xlfn.VAR.P(IF(cleaned_data!$F$2:$F$3799='DS on Lang'!$B6,cleaned_data!$H$2:$H$3799))</f>
        <v>0.37917159763313629</v>
      </c>
      <c r="J6" s="8">
        <f t="array" ref="J6">_xlfn.STDEV.P(IF(cleaned_data!$F$2:$F$3799='DS on Lang'!$B6,cleaned_data!$H$2:$H$3799))</f>
        <v>0.61576911065198481</v>
      </c>
      <c r="K6">
        <f>COUNTIF(cleaned_data!$F$2:$F$3799,'DS on Lang'!$B6)</f>
        <v>13</v>
      </c>
    </row>
    <row r="7" spans="1:11" x14ac:dyDescent="0.35">
      <c r="A7">
        <v>6</v>
      </c>
      <c r="B7" s="2" t="str">
        <f>INDEX('Count of Lang'!$A$2:$A$40,MATCH('DS on Lang'!$A7,'Count of Lang'!$C$2:$C$40,0))</f>
        <v>Japanese</v>
      </c>
      <c r="C7">
        <f t="array" ref="C7">MAX(IF(cleaned_data!$F$2:$F$3799='DS on Lang'!$B7,cleaned_data!$H$2:$H$3799))</f>
        <v>8.6999999999999993</v>
      </c>
      <c r="D7">
        <f t="array" ref="D7">MIN(IF(cleaned_data!$F$2:$F$3799='DS on Lang'!$B7,cleaned_data!$H$2:$H$3799))</f>
        <v>6</v>
      </c>
      <c r="E7" s="8">
        <f>AVERAGEIF(cleaned_data!$F$2:$F$3799,'DS on Lang'!$B7,cleaned_data!$H$2:$H$3799)</f>
        <v>7.625</v>
      </c>
      <c r="F7" s="8">
        <f t="array" ref="F7">MEDIAN(IF(cleaned_data!$F$2:$F$3799='DS on Lang'!$B7,cleaned_data!$H$2:$H$3799))</f>
        <v>7.8000000000000007</v>
      </c>
      <c r="G7">
        <f t="array" ref="G7">IFERROR(MODE(IF(cleaned_data!$F$2:$F$3799='DS on Lang'!$B7,cleaned_data!$H$2:$H$3799)),0)</f>
        <v>0</v>
      </c>
      <c r="H7">
        <f t="shared" si="0"/>
        <v>2.6999999999999993</v>
      </c>
      <c r="I7" s="8">
        <f t="array" ref="I7">_xlfn.VAR.P(IF(cleaned_data!$F$2:$F$3799='DS on Lang'!$B7,cleaned_data!$H$2:$H$3799))</f>
        <v>0.74187499999999951</v>
      </c>
      <c r="J7" s="8">
        <f t="array" ref="J7">_xlfn.STDEV.P(IF(cleaned_data!$F$2:$F$3799='DS on Lang'!$B7,cleaned_data!$H$2:$H$3799))</f>
        <v>0.86132165884761047</v>
      </c>
      <c r="K7">
        <f>COUNTIF(cleaned_data!$F$2:$F$3799,'DS on Lang'!$B7)</f>
        <v>12</v>
      </c>
    </row>
    <row r="8" spans="1:11" x14ac:dyDescent="0.35">
      <c r="A8">
        <v>7</v>
      </c>
      <c r="B8" s="2" t="str">
        <f>INDEX('Count of Lang'!$A$2:$A$40,MATCH('DS on Lang'!$A8,'Count of Lang'!$C$2:$C$40,0))</f>
        <v>Hindi</v>
      </c>
      <c r="C8">
        <f t="array" ref="C8">MAX(IF(cleaned_data!$F$2:$F$3799='DS on Lang'!$B8,cleaned_data!$H$2:$H$3799))</f>
        <v>8</v>
      </c>
      <c r="D8">
        <f t="array" ref="D8">MIN(IF(cleaned_data!$F$2:$F$3799='DS on Lang'!$B8,cleaned_data!$H$2:$H$3799))</f>
        <v>2.8</v>
      </c>
      <c r="E8" s="8">
        <f>AVERAGEIF(cleaned_data!$F$2:$F$3799,'DS on Lang'!$B8,cleaned_data!$H$2:$H$3799)</f>
        <v>6.3999999999999995</v>
      </c>
      <c r="F8" s="8">
        <f t="array" ref="F8">MEDIAN(IF(cleaned_data!$F$2:$F$3799='DS on Lang'!$B8,cleaned_data!$H$2:$H$3799))</f>
        <v>6.9</v>
      </c>
      <c r="G8">
        <f t="array" ref="G8">IFERROR(MODE(IF(cleaned_data!$F$2:$F$3799='DS on Lang'!$B8,cleaned_data!$H$2:$H$3799)),0)</f>
        <v>0</v>
      </c>
      <c r="H8">
        <f t="shared" si="0"/>
        <v>5.2</v>
      </c>
      <c r="I8" s="8">
        <f t="array" ref="I8">_xlfn.VAR.P(IF(cleaned_data!$F$2:$F$3799='DS on Lang'!$B8,cleaned_data!$H$2:$H$3799))</f>
        <v>2.3072727272727298</v>
      </c>
      <c r="J8" s="8">
        <f t="array" ref="J8">_xlfn.STDEV.P(IF(cleaned_data!$F$2:$F$3799='DS on Lang'!$B8,cleaned_data!$H$2:$H$3799))</f>
        <v>1.5189709435248357</v>
      </c>
      <c r="K8">
        <f>COUNTIF(cleaned_data!$F$2:$F$3799,'DS on Lang'!$B8)</f>
        <v>11</v>
      </c>
    </row>
    <row r="9" spans="1:11" x14ac:dyDescent="0.35">
      <c r="A9">
        <v>8</v>
      </c>
      <c r="B9" s="2" t="str">
        <f>INDEX('Count of Lang'!$A$2:$A$40,MATCH('DS on Lang'!$A9,'Count of Lang'!$C$2:$C$40,0))</f>
        <v>Cantonese</v>
      </c>
      <c r="C9">
        <f t="array" ref="C9">MAX(IF(cleaned_data!$F$2:$F$3799='DS on Lang'!$B9,cleaned_data!$H$2:$H$3799))</f>
        <v>7.8</v>
      </c>
      <c r="D9">
        <f t="array" ref="D9">MIN(IF(cleaned_data!$F$2:$F$3799='DS on Lang'!$B9,cleaned_data!$H$2:$H$3799))</f>
        <v>6.5</v>
      </c>
      <c r="E9" s="8">
        <f>AVERAGEIF(cleaned_data!$F$2:$F$3799,'DS on Lang'!$B9,cleaned_data!$H$2:$H$3799)</f>
        <v>7.2374999999999998</v>
      </c>
      <c r="F9" s="8">
        <f t="array" ref="F9">MEDIAN(IF(cleaned_data!$F$2:$F$3799='DS on Lang'!$B9,cleaned_data!$H$2:$H$3799))</f>
        <v>7.3</v>
      </c>
      <c r="G9">
        <f t="array" ref="G9">MODE(IF(cleaned_data!$F$2:$F$3799='DS on Lang'!$B9,cleaned_data!$H$2:$H$3799))</f>
        <v>7.3</v>
      </c>
      <c r="H9">
        <f t="shared" si="0"/>
        <v>1.2999999999999998</v>
      </c>
      <c r="I9" s="8">
        <f t="array" ref="I9">_xlfn.VAR.P(IF(cleaned_data!$F$2:$F$3799='DS on Lang'!$B9,cleaned_data!$H$2:$H$3799))</f>
        <v>0.1698437499999999</v>
      </c>
      <c r="J9" s="8">
        <f t="array" ref="J9">_xlfn.STDEV.P(IF(cleaned_data!$F$2:$F$3799='DS on Lang'!$B9,cleaned_data!$H$2:$H$3799))</f>
        <v>0.41212103804586331</v>
      </c>
      <c r="K9">
        <f>COUNTIF(cleaned_data!$F$2:$F$3799,'DS on Lang'!$B9)</f>
        <v>8</v>
      </c>
    </row>
    <row r="10" spans="1:11" x14ac:dyDescent="0.35">
      <c r="A10">
        <v>9</v>
      </c>
      <c r="B10" s="2" t="str">
        <f>INDEX('Count of Lang'!$A$2:$A$40,MATCH('DS on Lang'!$A10,'Count of Lang'!$C$2:$C$40,0))</f>
        <v>Italian</v>
      </c>
      <c r="C10">
        <f t="array" ref="C10">MAX(IF(cleaned_data!$F$2:$F$3799='DS on Lang'!$B10,cleaned_data!$H$2:$H$3799))</f>
        <v>8.9</v>
      </c>
      <c r="D10">
        <f t="array" ref="D10">MIN(IF(cleaned_data!$F$2:$F$3799='DS on Lang'!$B10,cleaned_data!$H$2:$H$3799))</f>
        <v>5.3</v>
      </c>
      <c r="E10" s="8">
        <f>AVERAGEIF(cleaned_data!$F$2:$F$3799,'DS on Lang'!$B10,cleaned_data!$H$2:$H$3799)</f>
        <v>7.1857142857142851</v>
      </c>
      <c r="F10" s="8">
        <f t="array" ref="F10">MEDIAN(IF(cleaned_data!$F$2:$F$3799='DS on Lang'!$B10,cleaned_data!$H$2:$H$3799))</f>
        <v>7</v>
      </c>
      <c r="G10">
        <f>IFERROR(MODE(IF(cleaned_data!$F$2:$F$3799='DS on Lang'!$B10,cleaned_data!$H$2:$H$3799)),0)</f>
        <v>0</v>
      </c>
      <c r="H10">
        <f t="shared" si="0"/>
        <v>3.6000000000000005</v>
      </c>
      <c r="I10" s="8">
        <f t="array" ref="I10">_xlfn.VAR.P(IF(cleaned_data!$F$2:$F$3799='DS on Lang'!$B10,cleaned_data!$H$2:$H$3799))</f>
        <v>1.1440816326530787</v>
      </c>
      <c r="J10" s="8">
        <f t="array" ref="J10">_xlfn.STDEV.P(IF(cleaned_data!$F$2:$F$3799='DS on Lang'!$B10,cleaned_data!$H$2:$H$3799))</f>
        <v>1.0696175169905731</v>
      </c>
      <c r="K10">
        <f>COUNTIF(cleaned_data!$F$2:$F$3799,'DS on Lang'!$B10)</f>
        <v>7</v>
      </c>
    </row>
    <row r="11" spans="1:11" x14ac:dyDescent="0.35">
      <c r="A11">
        <v>10</v>
      </c>
      <c r="B11" s="2" t="str">
        <f>INDEX('Count of Lang'!$A$2:$A$40,MATCH('DS on Lang'!$A11,'Count of Lang'!$C$2:$C$40,0))</f>
        <v>Korean</v>
      </c>
      <c r="C11">
        <f t="array" ref="C11">MAX(IF(cleaned_data!$F$2:$F$3799='DS on Lang'!$B11,cleaned_data!$H$2:$H$3799))</f>
        <v>8.4</v>
      </c>
      <c r="D11">
        <f t="array" ref="D11">MIN(IF(cleaned_data!$F$2:$F$3799='DS on Lang'!$B11,cleaned_data!$H$2:$H$3799))</f>
        <v>7</v>
      </c>
      <c r="E11" s="8">
        <f>AVERAGEIF(cleaned_data!$F$2:$F$3799,'DS on Lang'!$B11,cleaned_data!$H$2:$H$3799)</f>
        <v>7.7</v>
      </c>
      <c r="F11" s="8">
        <f t="array" ref="F11">MEDIAN(IF(cleaned_data!$F$2:$F$3799='DS on Lang'!$B11,cleaned_data!$H$2:$H$3799))</f>
        <v>7.7</v>
      </c>
      <c r="G11">
        <f>IFERROR(MODE(IF(cleaned_data!$F$2:$F$3799='DS on Lang'!$B11,cleaned_data!$H$2:$H$3799)),0)</f>
        <v>0</v>
      </c>
      <c r="H11">
        <f t="shared" si="0"/>
        <v>1.4000000000000004</v>
      </c>
      <c r="I11" s="8">
        <f t="array" ref="I11">_xlfn.VAR.P(IF(cleaned_data!$F$2:$F$3799='DS on Lang'!$B11,cleaned_data!$H$2:$H$3799))</f>
        <v>0.26000000000000012</v>
      </c>
      <c r="J11" s="8">
        <f t="array" ref="J11">_xlfn.STDEV.P(IF(cleaned_data!$F$2:$F$3799='DS on Lang'!$B11,cleaned_data!$H$2:$H$3799))</f>
        <v>0.50990195135927863</v>
      </c>
      <c r="K11">
        <f>COUNTIF(cleaned_data!$F$2:$F$3799,'DS on Lang'!$B11)</f>
        <v>5</v>
      </c>
    </row>
    <row r="12" spans="1:11" x14ac:dyDescent="0.35">
      <c r="A12">
        <v>11</v>
      </c>
      <c r="B12" s="2" t="str">
        <f>INDEX('Count of Lang'!$A$2:$A$40,MATCH('DS on Lang'!$A12,'Count of Lang'!$C$2:$C$40,0))</f>
        <v>Portuguese</v>
      </c>
      <c r="C12">
        <f t="array" ref="C12">MAX(IF(cleaned_data!$F$2:$F$3799='DS on Lang'!$B12,cleaned_data!$H$2:$H$3799))</f>
        <v>8.6999999999999993</v>
      </c>
      <c r="D12">
        <f t="array" ref="D12">MIN(IF(cleaned_data!$F$2:$F$3799='DS on Lang'!$B12,cleaned_data!$H$2:$H$3799))</f>
        <v>6.1</v>
      </c>
      <c r="E12" s="8">
        <f>AVERAGEIF(cleaned_data!$F$2:$F$3799,'DS on Lang'!$B12,cleaned_data!$H$2:$H$3799)</f>
        <v>7.76</v>
      </c>
      <c r="F12" s="8">
        <f t="array" ref="F12">MEDIAN(IF(cleaned_data!$F$2:$F$3799='DS on Lang'!$B12,cleaned_data!$H$2:$H$3799))</f>
        <v>8</v>
      </c>
      <c r="G12">
        <f>IFERROR(MODE(IF(cleaned_data!$F$2:$F$3799='DS on Lang'!$B12,cleaned_data!$H$2:$H$3799)),0)</f>
        <v>0</v>
      </c>
      <c r="H12">
        <f t="shared" si="0"/>
        <v>2.5999999999999996</v>
      </c>
      <c r="I12" s="8">
        <f t="array" ref="I12">_xlfn.VAR.P(IF(cleaned_data!$F$2:$F$3799='DS on Lang'!$B12,cleaned_data!$H$2:$H$3799))</f>
        <v>0.7664000000000124</v>
      </c>
      <c r="J12" s="8">
        <f t="array" ref="J12">_xlfn.STDEV.P(IF(cleaned_data!$F$2:$F$3799='DS on Lang'!$B12,cleaned_data!$H$2:$H$3799))</f>
        <v>0.87544274512957865</v>
      </c>
      <c r="K12">
        <f>COUNTIF(cleaned_data!$F$2:$F$3799,'DS on Lang'!$B12)</f>
        <v>5</v>
      </c>
    </row>
    <row r="13" spans="1:11" x14ac:dyDescent="0.35">
      <c r="A13">
        <v>12</v>
      </c>
      <c r="B13" s="2" t="str">
        <f>INDEX('Count of Lang'!$A$2:$A$40,MATCH('DS on Lang'!$A13,'Count of Lang'!$C$2:$C$40,0))</f>
        <v>Norwegian</v>
      </c>
      <c r="C13">
        <f t="array" ref="C13">MAX(IF(cleaned_data!$F$2:$F$3799='DS on Lang'!$B13,cleaned_data!$H$2:$H$3799))</f>
        <v>7.6</v>
      </c>
      <c r="D13">
        <f t="array" ref="D13">MIN(IF(cleaned_data!$F$2:$F$3799='DS on Lang'!$B13,cleaned_data!$H$2:$H$3799))</f>
        <v>6.4</v>
      </c>
      <c r="E13" s="8">
        <f>AVERAGEIF(cleaned_data!$F$2:$F$3799,'DS on Lang'!$B13,cleaned_data!$H$2:$H$3799)</f>
        <v>7.15</v>
      </c>
      <c r="F13" s="8">
        <f t="array" ref="F13">MEDIAN(IF(cleaned_data!$F$2:$F$3799='DS on Lang'!$B13,cleaned_data!$H$2:$H$3799))</f>
        <v>7.3</v>
      </c>
      <c r="G13">
        <f t="array" ref="G13">MODE(IF(cleaned_data!$F$2:$F$3799='DS on Lang'!$B13,cleaned_data!$H$2:$H$3799))</f>
        <v>7.6</v>
      </c>
      <c r="H13">
        <f t="shared" si="0"/>
        <v>1.1999999999999993</v>
      </c>
      <c r="I13" s="8">
        <f t="array" ref="I13">_xlfn.VAR.P(IF(cleaned_data!$F$2:$F$3799='DS on Lang'!$B13,cleaned_data!$H$2:$H$3799))</f>
        <v>0.24749999999999969</v>
      </c>
      <c r="J13" s="8">
        <f t="array" ref="J13">_xlfn.STDEV.P(IF(cleaned_data!$F$2:$F$3799='DS on Lang'!$B13,cleaned_data!$H$2:$H$3799))</f>
        <v>0.49749371855330965</v>
      </c>
      <c r="K13">
        <f>COUNTIF(cleaned_data!$F$2:$F$3799,'DS on Lang'!$B13)</f>
        <v>4</v>
      </c>
    </row>
    <row r="14" spans="1:11" x14ac:dyDescent="0.35">
      <c r="A14">
        <v>13</v>
      </c>
      <c r="B14" s="2" t="str">
        <f>INDEX('Count of Lang'!$A$2:$A$40,MATCH('DS on Lang'!$A14,'Count of Lang'!$C$2:$C$40,0))</f>
        <v>Danish</v>
      </c>
      <c r="C14">
        <f t="array" ref="C14">MAX(IF(cleaned_data!$F$2:$F$3799='DS on Lang'!$B14,cleaned_data!$H$2:$H$3799))</f>
        <v>8.3000000000000007</v>
      </c>
      <c r="D14">
        <f t="array" ref="D14">MIN(IF(cleaned_data!$F$2:$F$3799='DS on Lang'!$B14,cleaned_data!$H$2:$H$3799))</f>
        <v>7.3</v>
      </c>
      <c r="E14" s="8">
        <f>AVERAGEIF(cleaned_data!$F$2:$F$3799,'DS on Lang'!$B14,cleaned_data!$H$2:$H$3799)</f>
        <v>7.9000000000000012</v>
      </c>
      <c r="F14" s="8">
        <f t="array" ref="F14">MEDIAN(IF(cleaned_data!$F$2:$F$3799='DS on Lang'!$B14,cleaned_data!$H$2:$H$3799))</f>
        <v>8.1</v>
      </c>
      <c r="G14">
        <f>IFERROR(MODE(IF(cleaned_data!$F$2:$F$3799='DS on Lang'!$B14,cleaned_data!$H$2:$H$3799)),0)</f>
        <v>0</v>
      </c>
      <c r="H14">
        <f t="shared" si="0"/>
        <v>1.0000000000000009</v>
      </c>
      <c r="I14" s="8">
        <f t="array" ref="I14">_xlfn.VAR.P(IF(cleaned_data!$F$2:$F$3799='DS on Lang'!$B14,cleaned_data!$H$2:$H$3799))</f>
        <v>0.1866666666666669</v>
      </c>
      <c r="J14" s="8">
        <f t="array" ref="J14">_xlfn.STDEV.P(IF(cleaned_data!$F$2:$F$3799='DS on Lang'!$B14,cleaned_data!$H$2:$H$3799))</f>
        <v>0.43204937989385761</v>
      </c>
      <c r="K14">
        <f>COUNTIF(cleaned_data!$F$2:$F$3799,'DS on Lang'!$B14)</f>
        <v>3</v>
      </c>
    </row>
    <row r="15" spans="1:11" x14ac:dyDescent="0.35">
      <c r="A15">
        <v>14</v>
      </c>
      <c r="B15" s="2" t="str">
        <f>INDEX('Count of Lang'!$A$2:$A$40,MATCH('DS on Lang'!$A15,'Count of Lang'!$C$2:$C$40,0))</f>
        <v>Dutch</v>
      </c>
      <c r="C15">
        <f t="array" ref="C15">MAX(IF(cleaned_data!$F$2:$F$3799='DS on Lang'!$B15,cleaned_data!$H$2:$H$3799))</f>
        <v>7.8</v>
      </c>
      <c r="D15">
        <f t="array" ref="D15">MIN(IF(cleaned_data!$F$2:$F$3799='DS on Lang'!$B15,cleaned_data!$H$2:$H$3799))</f>
        <v>7.1</v>
      </c>
      <c r="E15" s="8">
        <f>AVERAGEIF(cleaned_data!$F$2:$F$3799,'DS on Lang'!$B15,cleaned_data!$H$2:$H$3799)</f>
        <v>7.5666666666666664</v>
      </c>
      <c r="F15" s="8">
        <f t="array" ref="F15">MEDIAN(IF(cleaned_data!$F$2:$F$3799='DS on Lang'!$B15,cleaned_data!$H$2:$H$3799))</f>
        <v>7.8</v>
      </c>
      <c r="G15">
        <f t="array" ref="G15">MODE(IF(cleaned_data!$F$2:$F$3799='DS on Lang'!$B15,cleaned_data!$H$2:$H$3799))</f>
        <v>7.8</v>
      </c>
      <c r="H15">
        <f t="shared" si="0"/>
        <v>0.70000000000000018</v>
      </c>
      <c r="I15" s="8">
        <f t="array" ref="I15">_xlfn.VAR.P(IF(cleaned_data!$F$2:$F$3799='DS on Lang'!$B15,cleaned_data!$H$2:$H$3799))</f>
        <v>0.10888888888888894</v>
      </c>
      <c r="J15" s="8">
        <f t="array" ref="J15">_xlfn.STDEV.P(IF(cleaned_data!$F$2:$F$3799='DS on Lang'!$B15,cleaned_data!$H$2:$H$3799))</f>
        <v>0.32998316455372223</v>
      </c>
      <c r="K15">
        <f>COUNTIF(cleaned_data!$F$2:$F$3799,'DS on Lang'!$B15)</f>
        <v>3</v>
      </c>
    </row>
    <row r="16" spans="1:11" x14ac:dyDescent="0.35">
      <c r="A16">
        <v>15</v>
      </c>
      <c r="B16" s="2" t="str">
        <f>INDEX('Count of Lang'!$A$2:$A$40,MATCH('DS on Lang'!$A16,'Count of Lang'!$C$2:$C$40,0))</f>
        <v>Hebrew</v>
      </c>
      <c r="C16">
        <f t="array" ref="C16">MAX(IF(cleaned_data!$F$2:$F$3799='DS on Lang'!$B16,cleaned_data!$H$2:$H$3799))</f>
        <v>8</v>
      </c>
      <c r="D16">
        <f t="array" ref="D16">MIN(IF(cleaned_data!$F$2:$F$3799='DS on Lang'!$B16,cleaned_data!$H$2:$H$3799))</f>
        <v>7.2</v>
      </c>
      <c r="E16" s="8">
        <f>AVERAGEIF(cleaned_data!$F$2:$F$3799,'DS on Lang'!$B16,cleaned_data!$H$2:$H$3799)</f>
        <v>7.5</v>
      </c>
      <c r="F16" s="8">
        <f t="array" ref="F16">MEDIAN(IF(cleaned_data!$F$2:$F$3799='DS on Lang'!$B16,cleaned_data!$H$2:$H$3799))</f>
        <v>7.3</v>
      </c>
      <c r="G16">
        <f>IFERROR(MODE(IF(cleaned_data!$F$2:$F$3799='DS on Lang'!$B16,cleaned_data!$H$2:$H$3799)),0)</f>
        <v>0</v>
      </c>
      <c r="H16">
        <f t="shared" si="0"/>
        <v>0.79999999999999982</v>
      </c>
      <c r="I16" s="8">
        <f t="array" ref="I16">_xlfn.VAR.P(IF(cleaned_data!$F$2:$F$3799='DS on Lang'!$B16,cleaned_data!$H$2:$H$3799))</f>
        <v>0.12666666666666668</v>
      </c>
      <c r="J16" s="8">
        <f t="array" ref="J16">_xlfn.STDEV.P(IF(cleaned_data!$F$2:$F$3799='DS on Lang'!$B16,cleaned_data!$H$2:$H$3799))</f>
        <v>0.35590260840104371</v>
      </c>
      <c r="K16">
        <f>COUNTIF(cleaned_data!$F$2:$F$3799,'DS on Lang'!$B16)</f>
        <v>3</v>
      </c>
    </row>
    <row r="17" spans="1:11" x14ac:dyDescent="0.35">
      <c r="A17">
        <v>16</v>
      </c>
      <c r="B17" s="2" t="str">
        <f>INDEX('Count of Lang'!$A$2:$A$40,MATCH('DS on Lang'!$A17,'Count of Lang'!$C$2:$C$40,0))</f>
        <v>Persian</v>
      </c>
      <c r="C17">
        <f t="array" ref="C17">MAX(IF(cleaned_data!$F$2:$F$3799='DS on Lang'!$B17,cleaned_data!$H$2:$H$3799))</f>
        <v>8.5</v>
      </c>
      <c r="D17">
        <f t="array" ref="D17">MIN(IF(cleaned_data!$F$2:$F$3799='DS on Lang'!$B17,cleaned_data!$H$2:$H$3799))</f>
        <v>7.5</v>
      </c>
      <c r="E17" s="8">
        <f>AVERAGEIF(cleaned_data!$F$2:$F$3799,'DS on Lang'!$B17,cleaned_data!$H$2:$H$3799)</f>
        <v>8.1333333333333329</v>
      </c>
      <c r="F17" s="8">
        <f t="array" ref="F17">MEDIAN(IF(cleaned_data!$F$2:$F$3799='DS on Lang'!$B17,cleaned_data!$H$2:$H$3799))</f>
        <v>8.4</v>
      </c>
      <c r="G17">
        <f>IFERROR(MODE(IF(cleaned_data!$F$2:$F$3799='DS on Lang'!$B17,cleaned_data!$H$2:$H$3799)),0)</f>
        <v>0</v>
      </c>
      <c r="H17">
        <f t="shared" si="0"/>
        <v>1</v>
      </c>
      <c r="I17" s="8">
        <f t="array" ref="I17">_xlfn.VAR.P(IF(cleaned_data!$F$2:$F$3799='DS on Lang'!$B17,cleaned_data!$H$2:$H$3799))</f>
        <v>0.2022222222222223</v>
      </c>
      <c r="J17" s="8">
        <f t="array" ref="J17">_xlfn.STDEV.P(IF(cleaned_data!$F$2:$F$3799='DS on Lang'!$B17,cleaned_data!$H$2:$H$3799))</f>
        <v>0.44969125210773481</v>
      </c>
      <c r="K17">
        <f>COUNTIF(cleaned_data!$F$2:$F$3799,'DS on Lang'!$B17)</f>
        <v>3</v>
      </c>
    </row>
    <row r="18" spans="1:11" x14ac:dyDescent="0.35">
      <c r="A18">
        <v>17</v>
      </c>
      <c r="B18" s="2" t="str">
        <f>INDEX('Count of Lang'!$A$2:$A$40,MATCH('DS on Lang'!$A18,'Count of Lang'!$C$2:$C$40,0))</f>
        <v>Thai</v>
      </c>
      <c r="C18">
        <f t="array" ref="C18">MAX(IF(cleaned_data!$F$2:$F$3799='DS on Lang'!$B18,cleaned_data!$H$2:$H$3799))</f>
        <v>7.1</v>
      </c>
      <c r="D18">
        <f t="array" ref="D18">MIN(IF(cleaned_data!$F$2:$F$3799='DS on Lang'!$B18,cleaned_data!$H$2:$H$3799))</f>
        <v>6.2</v>
      </c>
      <c r="E18" s="8">
        <f>AVERAGEIF(cleaned_data!$F$2:$F$3799,'DS on Lang'!$B18,cleaned_data!$H$2:$H$3799)</f>
        <v>6.6333333333333329</v>
      </c>
      <c r="F18" s="8">
        <f t="array" ref="F18">MEDIAN(IF(cleaned_data!$F$2:$F$3799='DS on Lang'!$B18,cleaned_data!$H$2:$H$3799))</f>
        <v>6.6</v>
      </c>
      <c r="G18">
        <f>IFERROR(MODE(IF(cleaned_data!$F$2:$F$3799='DS on Lang'!$B18,cleaned_data!$H$2:$H$3799)),0)</f>
        <v>0</v>
      </c>
      <c r="H18">
        <f t="shared" si="0"/>
        <v>0.89999999999999947</v>
      </c>
      <c r="I18" s="8">
        <f t="array" ref="I18">_xlfn.VAR.P(IF(cleaned_data!$F$2:$F$3799='DS on Lang'!$B18,cleaned_data!$H$2:$H$3799))</f>
        <v>0.1355555555555554</v>
      </c>
      <c r="J18" s="8">
        <f t="array" ref="J18">_xlfn.STDEV.P(IF(cleaned_data!$F$2:$F$3799='DS on Lang'!$B18,cleaned_data!$H$2:$H$3799))</f>
        <v>0.36817870057290847</v>
      </c>
      <c r="K18">
        <f>COUNTIF(cleaned_data!$F$2:$F$3799,'DS on Lang'!$B18)</f>
        <v>3</v>
      </c>
    </row>
    <row r="19" spans="1:11" x14ac:dyDescent="0.35">
      <c r="A19">
        <v>18</v>
      </c>
      <c r="B19" s="2" t="str">
        <f>INDEX('Count of Lang'!$A$2:$A$40,MATCH('DS on Lang'!$A19,'Count of Lang'!$C$2:$C$40,0))</f>
        <v>Aboriginal</v>
      </c>
      <c r="C19">
        <f t="array" ref="C19">MAX(IF(cleaned_data!$F$2:$F$3799='DS on Lang'!$B19,cleaned_data!$H$2:$H$3799))</f>
        <v>7.5</v>
      </c>
      <c r="D19">
        <f t="array" ref="D19">MIN(IF(cleaned_data!$F$2:$F$3799='DS on Lang'!$B19,cleaned_data!$H$2:$H$3799))</f>
        <v>6.4</v>
      </c>
      <c r="E19" s="8">
        <f>AVERAGEIF(cleaned_data!$F$2:$F$3799,'DS on Lang'!$B19,cleaned_data!$H$2:$H$3799)</f>
        <v>6.95</v>
      </c>
      <c r="F19" s="8">
        <f t="array" ref="F19">MEDIAN(IF(cleaned_data!$F$2:$F$3799='DS on Lang'!$B19,cleaned_data!$H$2:$H$3799))</f>
        <v>6.95</v>
      </c>
      <c r="G19">
        <f>IFERROR(MODE(IF(cleaned_data!$F$2:$F$3799='DS on Lang'!$B19,cleaned_data!$H$2:$H$3799)),0)</f>
        <v>0</v>
      </c>
      <c r="H19">
        <f t="shared" si="0"/>
        <v>1.0999999999999996</v>
      </c>
      <c r="I19" s="8">
        <f t="array" ref="I19">_xlfn.VAR.P(IF(cleaned_data!$F$2:$F$3799='DS on Lang'!$B19,cleaned_data!$H$2:$H$3799))</f>
        <v>0.30249999999999982</v>
      </c>
      <c r="J19" s="8">
        <f t="array" ref="J19">_xlfn.STDEV.P(IF(cleaned_data!$F$2:$F$3799='DS on Lang'!$B19,cleaned_data!$H$2:$H$3799))</f>
        <v>0.54999999999999982</v>
      </c>
      <c r="K19">
        <f>COUNTIF(cleaned_data!$F$2:$F$3799,'DS on Lang'!$B19)</f>
        <v>2</v>
      </c>
    </row>
    <row r="20" spans="1:11" x14ac:dyDescent="0.35">
      <c r="A20">
        <v>19</v>
      </c>
      <c r="B20" s="2" t="str">
        <f>INDEX('Count of Lang'!$A$2:$A$40,MATCH('DS on Lang'!$A20,'Count of Lang'!$C$2:$C$40,0))</f>
        <v>Dari</v>
      </c>
      <c r="C20">
        <f t="array" ref="C20">MAX(IF(cleaned_data!$F$2:$F$3799='DS on Lang'!$B20,cleaned_data!$H$2:$H$3799))</f>
        <v>7.6</v>
      </c>
      <c r="D20">
        <f t="array" ref="D20">MIN(IF(cleaned_data!$F$2:$F$3799='DS on Lang'!$B20,cleaned_data!$H$2:$H$3799))</f>
        <v>7.4</v>
      </c>
      <c r="E20" s="8">
        <f>AVERAGEIF(cleaned_data!$F$2:$F$3799,'DS on Lang'!$B20,cleaned_data!$H$2:$H$3799)</f>
        <v>7.5</v>
      </c>
      <c r="F20" s="8">
        <f t="array" ref="F20">MEDIAN(IF(cleaned_data!$F$2:$F$3799='DS on Lang'!$B20,cleaned_data!$H$2:$H$3799))</f>
        <v>7.5</v>
      </c>
      <c r="G20">
        <f>IFERROR(MODE(IF(cleaned_data!$F$2:$F$3799='DS on Lang'!$B20,cleaned_data!$H$2:$H$3799)),0)</f>
        <v>0</v>
      </c>
      <c r="H20">
        <f t="shared" si="0"/>
        <v>0.19999999999999929</v>
      </c>
      <c r="I20" s="8">
        <f t="array" ref="I20">_xlfn.VAR.P(IF(cleaned_data!$F$2:$F$3799='DS on Lang'!$B20,cleaned_data!$H$2:$H$3799))</f>
        <v>9.9999999999999291E-3</v>
      </c>
      <c r="J20" s="8">
        <f t="array" ref="J20">_xlfn.STDEV.P(IF(cleaned_data!$F$2:$F$3799='DS on Lang'!$B20,cleaned_data!$H$2:$H$3799))</f>
        <v>9.9999999999999645E-2</v>
      </c>
      <c r="K20">
        <f>COUNTIF(cleaned_data!$F$2:$F$3799,'DS on Lang'!$B20)</f>
        <v>2</v>
      </c>
    </row>
    <row r="21" spans="1:11" x14ac:dyDescent="0.35">
      <c r="A21">
        <v>20</v>
      </c>
      <c r="B21" s="2" t="str">
        <f>INDEX('Count of Lang'!$A$2:$A$40,MATCH('DS on Lang'!$A21,'Count of Lang'!$C$2:$C$40,0))</f>
        <v>Indonesian</v>
      </c>
      <c r="C21">
        <f t="array" ref="C21">MAX(IF(cleaned_data!$F$2:$F$3799='DS on Lang'!$B21,cleaned_data!$H$2:$H$3799))</f>
        <v>8.1999999999999993</v>
      </c>
      <c r="D21">
        <f t="array" ref="D21">MIN(IF(cleaned_data!$F$2:$F$3799='DS on Lang'!$B21,cleaned_data!$H$2:$H$3799))</f>
        <v>7.6</v>
      </c>
      <c r="E21" s="8">
        <f>AVERAGEIF(cleaned_data!$F$2:$F$3799,'DS on Lang'!$B21,cleaned_data!$H$2:$H$3799)</f>
        <v>7.8999999999999995</v>
      </c>
      <c r="F21" s="8">
        <f t="array" ref="F21">MEDIAN(IF(cleaned_data!$F$2:$F$3799='DS on Lang'!$B21,cleaned_data!$H$2:$H$3799))</f>
        <v>7.8999999999999995</v>
      </c>
      <c r="G21">
        <f>IFERROR(MODE(IF(cleaned_data!$F$2:$F$3799='DS on Lang'!$B21,cleaned_data!$H$2:$H$3799)),0)</f>
        <v>0</v>
      </c>
      <c r="H21">
        <f t="shared" si="0"/>
        <v>0.59999999999999964</v>
      </c>
      <c r="I21" s="8">
        <f t="array" ref="I21">_xlfn.VAR.P(IF(cleaned_data!$F$2:$F$3799='DS on Lang'!$B21,cleaned_data!$H$2:$H$3799))</f>
        <v>8.99999999999999E-2</v>
      </c>
      <c r="J21" s="8">
        <f t="array" ref="J21">_xlfn.STDEV.P(IF(cleaned_data!$F$2:$F$3799='DS on Lang'!$B21,cleaned_data!$H$2:$H$3799))</f>
        <v>0.29999999999999982</v>
      </c>
      <c r="K21">
        <f>COUNTIF(cleaned_data!$F$2:$F$3799,'DS on Lang'!$B21)</f>
        <v>2</v>
      </c>
    </row>
    <row r="22" spans="1:11" x14ac:dyDescent="0.35">
      <c r="A22">
        <v>21</v>
      </c>
      <c r="B22" s="2" t="str">
        <f>INDEX('Count of Lang'!$A$2:$A$40,MATCH('DS on Lang'!$A22,'Count of Lang'!$C$2:$C$40,0))</f>
        <v>Arabic</v>
      </c>
      <c r="C22">
        <f t="array" ref="C22">MAX(IF(cleaned_data!$F$2:$F$3799='DS on Lang'!$B22,cleaned_data!$H$2:$H$3799))</f>
        <v>7.2</v>
      </c>
      <c r="D22">
        <f t="array" ref="D22">MIN(IF(cleaned_data!$F$2:$F$3799='DS on Lang'!$B22,cleaned_data!$H$2:$H$3799))</f>
        <v>7.2</v>
      </c>
      <c r="E22" s="8">
        <f>AVERAGEIF(cleaned_data!$F$2:$F$3799,'DS on Lang'!$B22,cleaned_data!$H$2:$H$3799)</f>
        <v>7.2</v>
      </c>
      <c r="F22" s="8">
        <f t="array" ref="F22">MEDIAN(IF(cleaned_data!$F$2:$F$3799='DS on Lang'!$B22,cleaned_data!$H$2:$H$3799))</f>
        <v>7.2</v>
      </c>
      <c r="G22">
        <f>IFERROR(MODE(IF(cleaned_data!$F$2:$F$3799='DS on Lang'!$B22,cleaned_data!$H$2:$H$3799)),0)</f>
        <v>0</v>
      </c>
      <c r="H22">
        <f t="shared" si="0"/>
        <v>0</v>
      </c>
      <c r="I22" s="8">
        <f t="array" ref="I22">_xlfn.VAR.P(IF(cleaned_data!$F$2:$F$3799='DS on Lang'!$B22,cleaned_data!$H$2:$H$3799))</f>
        <v>0</v>
      </c>
      <c r="J22" s="8">
        <f t="array" ref="J22">_xlfn.STDEV.P(IF(cleaned_data!$F$2:$F$3799='DS on Lang'!$B22,cleaned_data!$H$2:$H$3799))</f>
        <v>0</v>
      </c>
      <c r="K22">
        <f>COUNTIF(cleaned_data!$F$2:$F$3799,'DS on Lang'!$B22)</f>
        <v>1</v>
      </c>
    </row>
    <row r="23" spans="1:11" x14ac:dyDescent="0.35">
      <c r="A23">
        <v>22</v>
      </c>
      <c r="B23" s="2" t="str">
        <f>INDEX('Count of Lang'!$A$2:$A$40,MATCH('DS on Lang'!$A23,'Count of Lang'!$C$2:$C$40,0))</f>
        <v>Aramaic</v>
      </c>
      <c r="C23">
        <f t="array" ref="C23">MAX(IF(cleaned_data!$F$2:$F$3799='DS on Lang'!$B23,cleaned_data!$H$2:$H$3799))</f>
        <v>7.1</v>
      </c>
      <c r="D23">
        <f t="array" ref="D23">MIN(IF(cleaned_data!$F$2:$F$3799='DS on Lang'!$B23,cleaned_data!$H$2:$H$3799))</f>
        <v>7.1</v>
      </c>
      <c r="E23" s="8">
        <f>AVERAGEIF(cleaned_data!$F$2:$F$3799,'DS on Lang'!$B23,cleaned_data!$H$2:$H$3799)</f>
        <v>7.1</v>
      </c>
      <c r="F23" s="8">
        <f t="array" ref="F23">MEDIAN(IF(cleaned_data!$F$2:$F$3799='DS on Lang'!$B23,cleaned_data!$H$2:$H$3799))</f>
        <v>7.1</v>
      </c>
      <c r="G23">
        <f>IFERROR(MODE(IF(cleaned_data!$F$2:$F$3799='DS on Lang'!$B23,cleaned_data!$H$2:$H$3799)),0)</f>
        <v>0</v>
      </c>
      <c r="H23">
        <f t="shared" si="0"/>
        <v>0</v>
      </c>
      <c r="I23" s="8">
        <f t="array" ref="I23">_xlfn.VAR.P(IF(cleaned_data!$F$2:$F$3799='DS on Lang'!$B23,cleaned_data!$H$2:$H$3799))</f>
        <v>0</v>
      </c>
      <c r="J23" s="8">
        <f t="array" ref="J23">_xlfn.STDEV.P(IF(cleaned_data!$F$2:$F$3799='DS on Lang'!$B23,cleaned_data!$H$2:$H$3799))</f>
        <v>0</v>
      </c>
      <c r="K23">
        <f>COUNTIF(cleaned_data!$F$2:$F$3799,'DS on Lang'!$B23)</f>
        <v>1</v>
      </c>
    </row>
    <row r="24" spans="1:11" x14ac:dyDescent="0.35">
      <c r="A24">
        <v>23</v>
      </c>
      <c r="B24" s="2" t="str">
        <f>INDEX('Count of Lang'!$A$2:$A$40,MATCH('DS on Lang'!$A24,'Count of Lang'!$C$2:$C$40,0))</f>
        <v>Bosnian</v>
      </c>
      <c r="C24">
        <f t="array" ref="C24">MAX(IF(cleaned_data!$F$2:$F$3799='DS on Lang'!$B24,cleaned_data!$H$2:$H$3799))</f>
        <v>4.3</v>
      </c>
      <c r="D24">
        <f t="array" ref="D24">MIN(IF(cleaned_data!$F$2:$F$3799='DS on Lang'!$B24,cleaned_data!$H$2:$H$3799))</f>
        <v>4.3</v>
      </c>
      <c r="E24" s="8">
        <f>AVERAGEIF(cleaned_data!$F$2:$F$3799,'DS on Lang'!$B24,cleaned_data!$H$2:$H$3799)</f>
        <v>4.3</v>
      </c>
      <c r="F24" s="8">
        <f t="array" ref="F24">MEDIAN(IF(cleaned_data!$F$2:$F$3799='DS on Lang'!$B24,cleaned_data!$H$2:$H$3799))</f>
        <v>4.3</v>
      </c>
      <c r="G24">
        <f>IFERROR(MODE(IF(cleaned_data!$F$2:$F$3799='DS on Lang'!$B24,cleaned_data!$H$2:$H$3799)),0)</f>
        <v>0</v>
      </c>
      <c r="H24">
        <f t="shared" si="0"/>
        <v>0</v>
      </c>
      <c r="I24" s="8">
        <f t="array" ref="I24">_xlfn.VAR.P(IF(cleaned_data!$F$2:$F$3799='DS on Lang'!$B24,cleaned_data!$H$2:$H$3799))</f>
        <v>0</v>
      </c>
      <c r="J24" s="8">
        <f t="array" ref="J24">_xlfn.STDEV.P(IF(cleaned_data!$F$2:$F$3799='DS on Lang'!$B24,cleaned_data!$H$2:$H$3799))</f>
        <v>0</v>
      </c>
      <c r="K24">
        <f>COUNTIF(cleaned_data!$F$2:$F$3799,'DS on Lang'!$B24)</f>
        <v>1</v>
      </c>
    </row>
    <row r="25" spans="1:11" x14ac:dyDescent="0.35">
      <c r="A25">
        <v>24</v>
      </c>
      <c r="B25" s="2" t="str">
        <f>INDEX('Count of Lang'!$A$2:$A$40,MATCH('DS on Lang'!$A25,'Count of Lang'!$C$2:$C$40,0))</f>
        <v>Czech</v>
      </c>
      <c r="C25">
        <f t="array" ref="C25">MAX(IF(cleaned_data!$F$2:$F$3799='DS on Lang'!$B25,cleaned_data!$H$2:$H$3799))</f>
        <v>7.4</v>
      </c>
      <c r="D25">
        <f t="array" ref="D25">MIN(IF(cleaned_data!$F$2:$F$3799='DS on Lang'!$B25,cleaned_data!$H$2:$H$3799))</f>
        <v>7.4</v>
      </c>
      <c r="E25" s="8">
        <f>AVERAGEIF(cleaned_data!$F$2:$F$3799,'DS on Lang'!$B25,cleaned_data!$H$2:$H$3799)</f>
        <v>7.4</v>
      </c>
      <c r="F25" s="8">
        <f t="array" ref="F25">MEDIAN(IF(cleaned_data!$F$2:$F$3799='DS on Lang'!$B25,cleaned_data!$H$2:$H$3799))</f>
        <v>7.4</v>
      </c>
      <c r="G25">
        <f>IFERROR(MODE(IF(cleaned_data!$F$2:$F$3799='DS on Lang'!$B25,cleaned_data!$H$2:$H$3799)),0)</f>
        <v>0</v>
      </c>
      <c r="H25">
        <f t="shared" si="0"/>
        <v>0</v>
      </c>
      <c r="I25" s="8">
        <f t="array" ref="I25">_xlfn.VAR.P(IF(cleaned_data!$F$2:$F$3799='DS on Lang'!$B25,cleaned_data!$H$2:$H$3799))</f>
        <v>0</v>
      </c>
      <c r="J25" s="8">
        <f t="array" ref="J25">_xlfn.STDEV.P(IF(cleaned_data!$F$2:$F$3799='DS on Lang'!$B25,cleaned_data!$H$2:$H$3799))</f>
        <v>0</v>
      </c>
      <c r="K25">
        <f>COUNTIF(cleaned_data!$F$2:$F$3799,'DS on Lang'!$B25)</f>
        <v>1</v>
      </c>
    </row>
    <row r="26" spans="1:11" x14ac:dyDescent="0.35">
      <c r="A26">
        <v>25</v>
      </c>
      <c r="B26" s="2" t="str">
        <f>INDEX('Count of Lang'!$A$2:$A$40,MATCH('DS on Lang'!$A26,'Count of Lang'!$C$2:$C$40,0))</f>
        <v>Dzongkha</v>
      </c>
      <c r="C26">
        <f t="array" ref="C26">MAX(IF(cleaned_data!$F$2:$F$3799='DS on Lang'!$B26,cleaned_data!$H$2:$H$3799))</f>
        <v>7.5</v>
      </c>
      <c r="D26">
        <f t="array" ref="D26">MIN(IF(cleaned_data!$F$2:$F$3799='DS on Lang'!$B26,cleaned_data!$H$2:$H$3799))</f>
        <v>7.5</v>
      </c>
      <c r="E26" s="8">
        <f>AVERAGEIF(cleaned_data!$F$2:$F$3799,'DS on Lang'!$B26,cleaned_data!$H$2:$H$3799)</f>
        <v>7.5</v>
      </c>
      <c r="F26" s="8">
        <f t="array" ref="F26">MEDIAN(IF(cleaned_data!$F$2:$F$3799='DS on Lang'!$B26,cleaned_data!$H$2:$H$3799))</f>
        <v>7.5</v>
      </c>
      <c r="G26">
        <f>IFERROR(MODE(IF(cleaned_data!$F$2:$F$3799='DS on Lang'!$B26,cleaned_data!$H$2:$H$3799)),0)</f>
        <v>0</v>
      </c>
      <c r="H26">
        <f t="shared" si="0"/>
        <v>0</v>
      </c>
      <c r="I26" s="8">
        <f t="array" ref="I26">_xlfn.VAR.P(IF(cleaned_data!$F$2:$F$3799='DS on Lang'!$B26,cleaned_data!$H$2:$H$3799))</f>
        <v>0</v>
      </c>
      <c r="J26" s="8">
        <f t="array" ref="J26">_xlfn.STDEV.P(IF(cleaned_data!$F$2:$F$3799='DS on Lang'!$B26,cleaned_data!$H$2:$H$3799))</f>
        <v>0</v>
      </c>
      <c r="K26">
        <f>COUNTIF(cleaned_data!$F$2:$F$3799,'DS on Lang'!$B26)</f>
        <v>1</v>
      </c>
    </row>
    <row r="27" spans="1:11" x14ac:dyDescent="0.35">
      <c r="A27">
        <v>26</v>
      </c>
      <c r="B27" s="2" t="str">
        <f>INDEX('Count of Lang'!$A$2:$A$40,MATCH('DS on Lang'!$A27,'Count of Lang'!$C$2:$C$40,0))</f>
        <v>Filipino</v>
      </c>
      <c r="C27">
        <f t="array" ref="C27">MAX(IF(cleaned_data!$F$2:$F$3799='DS on Lang'!$B27,cleaned_data!$H$2:$H$3799))</f>
        <v>6.7</v>
      </c>
      <c r="D27">
        <f t="array" ref="D27">MIN(IF(cleaned_data!$F$2:$F$3799='DS on Lang'!$B27,cleaned_data!$H$2:$H$3799))</f>
        <v>6.7</v>
      </c>
      <c r="E27" s="8">
        <f>AVERAGEIF(cleaned_data!$F$2:$F$3799,'DS on Lang'!$B27,cleaned_data!$H$2:$H$3799)</f>
        <v>6.7</v>
      </c>
      <c r="F27" s="8">
        <f t="array" ref="F27">MEDIAN(IF(cleaned_data!$F$2:$F$3799='DS on Lang'!$B27,cleaned_data!$H$2:$H$3799))</f>
        <v>6.7</v>
      </c>
      <c r="G27">
        <f>IFERROR(MODE(IF(cleaned_data!$F$2:$F$3799='DS on Lang'!$B27,cleaned_data!$H$2:$H$3799)),0)</f>
        <v>0</v>
      </c>
      <c r="H27">
        <f t="shared" si="0"/>
        <v>0</v>
      </c>
      <c r="I27" s="8">
        <f t="array" ref="I27">_xlfn.VAR.P(IF(cleaned_data!$F$2:$F$3799='DS on Lang'!$B27,cleaned_data!$H$2:$H$3799))</f>
        <v>0</v>
      </c>
      <c r="J27" s="8">
        <f t="array" ref="J27">_xlfn.STDEV.P(IF(cleaned_data!$F$2:$F$3799='DS on Lang'!$B27,cleaned_data!$H$2:$H$3799))</f>
        <v>0</v>
      </c>
      <c r="K27">
        <f>COUNTIF(cleaned_data!$F$2:$F$3799,'DS on Lang'!$B27)</f>
        <v>1</v>
      </c>
    </row>
    <row r="28" spans="1:11" x14ac:dyDescent="0.35">
      <c r="A28">
        <v>27</v>
      </c>
      <c r="B28" s="2" t="str">
        <f>INDEX('Count of Lang'!$A$2:$A$40,MATCH('DS on Lang'!$A28,'Count of Lang'!$C$2:$C$40,0))</f>
        <v>Hungarian</v>
      </c>
      <c r="C28">
        <f t="array" ref="C28">MAX(IF(cleaned_data!$F$2:$F$3799='DS on Lang'!$B28,cleaned_data!$H$2:$H$3799))</f>
        <v>7.1</v>
      </c>
      <c r="D28">
        <f t="array" ref="D28">MIN(IF(cleaned_data!$F$2:$F$3799='DS on Lang'!$B28,cleaned_data!$H$2:$H$3799))</f>
        <v>7.1</v>
      </c>
      <c r="E28" s="8">
        <f>AVERAGEIF(cleaned_data!$F$2:$F$3799,'DS on Lang'!$B28,cleaned_data!$H$2:$H$3799)</f>
        <v>7.1</v>
      </c>
      <c r="F28" s="8">
        <f t="array" ref="F28">MEDIAN(IF(cleaned_data!$F$2:$F$3799='DS on Lang'!$B28,cleaned_data!$H$2:$H$3799))</f>
        <v>7.1</v>
      </c>
      <c r="G28">
        <f>IFERROR(MODE(IF(cleaned_data!$F$2:$F$3799='DS on Lang'!$B28,cleaned_data!$H$2:$H$3799)),0)</f>
        <v>0</v>
      </c>
      <c r="H28">
        <f t="shared" si="0"/>
        <v>0</v>
      </c>
      <c r="I28" s="8">
        <f t="array" ref="I28">_xlfn.VAR.P(IF(cleaned_data!$F$2:$F$3799='DS on Lang'!$B28,cleaned_data!$H$2:$H$3799))</f>
        <v>0</v>
      </c>
      <c r="J28" s="8">
        <f t="array" ref="J28">_xlfn.STDEV.P(IF(cleaned_data!$F$2:$F$3799='DS on Lang'!$B28,cleaned_data!$H$2:$H$3799))</f>
        <v>0</v>
      </c>
      <c r="K28">
        <f>COUNTIF(cleaned_data!$F$2:$F$3799,'DS on Lang'!$B28)</f>
        <v>1</v>
      </c>
    </row>
    <row r="29" spans="1:11" x14ac:dyDescent="0.35">
      <c r="A29">
        <v>28</v>
      </c>
      <c r="B29" s="2" t="str">
        <f>INDEX('Count of Lang'!$A$2:$A$40,MATCH('DS on Lang'!$A29,'Count of Lang'!$C$2:$C$40,0))</f>
        <v>Icelandic</v>
      </c>
      <c r="C29">
        <f t="array" ref="C29">MAX(IF(cleaned_data!$F$2:$F$3799='DS on Lang'!$B29,cleaned_data!$H$2:$H$3799))</f>
        <v>6.9</v>
      </c>
      <c r="D29">
        <f t="array" ref="D29">MIN(IF(cleaned_data!$F$2:$F$3799='DS on Lang'!$B29,cleaned_data!$H$2:$H$3799))</f>
        <v>6.9</v>
      </c>
      <c r="E29" s="8">
        <f>AVERAGEIF(cleaned_data!$F$2:$F$3799,'DS on Lang'!$B29,cleaned_data!$H$2:$H$3799)</f>
        <v>6.9</v>
      </c>
      <c r="F29" s="8">
        <f t="array" ref="F29">MEDIAN(IF(cleaned_data!$F$2:$F$3799='DS on Lang'!$B29,cleaned_data!$H$2:$H$3799))</f>
        <v>6.9</v>
      </c>
      <c r="G29">
        <f>IFERROR(MODE(IF(cleaned_data!$F$2:$F$3799='DS on Lang'!$B29,cleaned_data!$H$2:$H$3799)),0)</f>
        <v>0</v>
      </c>
      <c r="H29">
        <f t="shared" si="0"/>
        <v>0</v>
      </c>
      <c r="I29" s="8">
        <f t="array" ref="I29">_xlfn.VAR.P(IF(cleaned_data!$F$2:$F$3799='DS on Lang'!$B29,cleaned_data!$H$2:$H$3799))</f>
        <v>0</v>
      </c>
      <c r="J29" s="8">
        <f t="array" ref="J29">_xlfn.STDEV.P(IF(cleaned_data!$F$2:$F$3799='DS on Lang'!$B29,cleaned_data!$H$2:$H$3799))</f>
        <v>0</v>
      </c>
      <c r="K29">
        <f>COUNTIF(cleaned_data!$F$2:$F$3799,'DS on Lang'!$B29)</f>
        <v>1</v>
      </c>
    </row>
    <row r="30" spans="1:11" x14ac:dyDescent="0.35">
      <c r="A30">
        <v>29</v>
      </c>
      <c r="B30" s="2" t="str">
        <f>INDEX('Count of Lang'!$A$2:$A$40,MATCH('DS on Lang'!$A30,'Count of Lang'!$C$2:$C$40,0))</f>
        <v>Kannada</v>
      </c>
      <c r="C30">
        <f t="array" ref="C30">MAX(IF(cleaned_data!$F$2:$F$3799='DS on Lang'!$B30,cleaned_data!$H$2:$H$3799))</f>
        <v>7.1</v>
      </c>
      <c r="D30">
        <f t="array" ref="D30">MIN(IF(cleaned_data!$F$2:$F$3799='DS on Lang'!$B30,cleaned_data!$H$2:$H$3799))</f>
        <v>7.1</v>
      </c>
      <c r="E30" s="8">
        <f>AVERAGEIF(cleaned_data!$F$2:$F$3799,'DS on Lang'!$B30,cleaned_data!$H$2:$H$3799)</f>
        <v>7.1</v>
      </c>
      <c r="F30" s="8">
        <f t="array" ref="F30">MEDIAN(IF(cleaned_data!$F$2:$F$3799='DS on Lang'!$B30,cleaned_data!$H$2:$H$3799))</f>
        <v>7.1</v>
      </c>
      <c r="G30">
        <f>IFERROR(MODE(IF(cleaned_data!$F$2:$F$3799='DS on Lang'!$B30,cleaned_data!$H$2:$H$3799)),0)</f>
        <v>0</v>
      </c>
      <c r="H30">
        <f t="shared" si="0"/>
        <v>0</v>
      </c>
      <c r="I30" s="8">
        <f t="array" ref="I30">_xlfn.VAR.P(IF(cleaned_data!$F$2:$F$3799='DS on Lang'!$B30,cleaned_data!$H$2:$H$3799))</f>
        <v>0</v>
      </c>
      <c r="J30" s="8">
        <f t="array" ref="J30">_xlfn.STDEV.P(IF(cleaned_data!$F$2:$F$3799='DS on Lang'!$B30,cleaned_data!$H$2:$H$3799))</f>
        <v>0</v>
      </c>
      <c r="K30">
        <f>COUNTIF(cleaned_data!$F$2:$F$3799,'DS on Lang'!$B30)</f>
        <v>1</v>
      </c>
    </row>
    <row r="31" spans="1:11" x14ac:dyDescent="0.35">
      <c r="A31">
        <v>30</v>
      </c>
      <c r="B31" s="2" t="str">
        <f>INDEX('Count of Lang'!$A$2:$A$40,MATCH('DS on Lang'!$A31,'Count of Lang'!$C$2:$C$40,0))</f>
        <v>Kazakh</v>
      </c>
      <c r="C31">
        <f t="array" ref="C31">MAX(IF(cleaned_data!$F$2:$F$3799='DS on Lang'!$B31,cleaned_data!$H$2:$H$3799))</f>
        <v>6</v>
      </c>
      <c r="D31">
        <f t="array" ref="D31">MIN(IF(cleaned_data!$F$2:$F$3799='DS on Lang'!$B31,cleaned_data!$H$2:$H$3799))</f>
        <v>6</v>
      </c>
      <c r="E31" s="8">
        <f>AVERAGEIF(cleaned_data!$F$2:$F$3799,'DS on Lang'!$B31,cleaned_data!$H$2:$H$3799)</f>
        <v>6</v>
      </c>
      <c r="F31" s="8">
        <f t="array" ref="F31">MEDIAN(IF(cleaned_data!$F$2:$F$3799='DS on Lang'!$B31,cleaned_data!$H$2:$H$3799))</f>
        <v>6</v>
      </c>
      <c r="G31">
        <f>IFERROR(MODE(IF(cleaned_data!$F$2:$F$3799='DS on Lang'!$B31,cleaned_data!$H$2:$H$3799)),0)</f>
        <v>0</v>
      </c>
      <c r="H31">
        <f t="shared" si="0"/>
        <v>0</v>
      </c>
      <c r="I31" s="8">
        <f t="array" ref="I31">_xlfn.VAR.P(IF(cleaned_data!$F$2:$F$3799='DS on Lang'!$B31,cleaned_data!$H$2:$H$3799))</f>
        <v>0</v>
      </c>
      <c r="J31" s="8">
        <f t="array" ref="J31">_xlfn.STDEV.P(IF(cleaned_data!$F$2:$F$3799='DS on Lang'!$B31,cleaned_data!$H$2:$H$3799))</f>
        <v>0</v>
      </c>
      <c r="K31">
        <f>COUNTIF(cleaned_data!$F$2:$F$3799,'DS on Lang'!$B31)</f>
        <v>1</v>
      </c>
    </row>
    <row r="32" spans="1:11" x14ac:dyDescent="0.35">
      <c r="A32">
        <v>31</v>
      </c>
      <c r="B32" s="2" t="str">
        <f>INDEX('Count of Lang'!$A$2:$A$40,MATCH('DS on Lang'!$A32,'Count of Lang'!$C$2:$C$40,0))</f>
        <v>Maya</v>
      </c>
      <c r="C32">
        <f t="array" ref="C32">MAX(IF(cleaned_data!$F$2:$F$3799='DS on Lang'!$B32,cleaned_data!$H$2:$H$3799))</f>
        <v>7.8</v>
      </c>
      <c r="D32">
        <f t="array" ref="D32">MIN(IF(cleaned_data!$F$2:$F$3799='DS on Lang'!$B32,cleaned_data!$H$2:$H$3799))</f>
        <v>7.8</v>
      </c>
      <c r="E32" s="8">
        <f>AVERAGEIF(cleaned_data!$F$2:$F$3799,'DS on Lang'!$B32,cleaned_data!$H$2:$H$3799)</f>
        <v>7.8</v>
      </c>
      <c r="F32" s="8">
        <f t="array" ref="F32">MEDIAN(IF(cleaned_data!$F$2:$F$3799='DS on Lang'!$B32,cleaned_data!$H$2:$H$3799))</f>
        <v>7.8</v>
      </c>
      <c r="G32">
        <f>IFERROR(MODE(IF(cleaned_data!$F$2:$F$3799='DS on Lang'!$B32,cleaned_data!$H$2:$H$3799)),0)</f>
        <v>0</v>
      </c>
      <c r="H32">
        <f t="shared" si="0"/>
        <v>0</v>
      </c>
      <c r="I32" s="8">
        <f t="array" ref="I32">_xlfn.VAR.P(IF(cleaned_data!$F$2:$F$3799='DS on Lang'!$B32,cleaned_data!$H$2:$H$3799))</f>
        <v>0</v>
      </c>
      <c r="J32" s="8">
        <f t="array" ref="J32">_xlfn.STDEV.P(IF(cleaned_data!$F$2:$F$3799='DS on Lang'!$B32,cleaned_data!$H$2:$H$3799))</f>
        <v>0</v>
      </c>
      <c r="K32">
        <f>COUNTIF(cleaned_data!$F$2:$F$3799,'DS on Lang'!$B32)</f>
        <v>1</v>
      </c>
    </row>
    <row r="33" spans="1:11" x14ac:dyDescent="0.35">
      <c r="A33">
        <v>32</v>
      </c>
      <c r="B33" s="2" t="str">
        <f>INDEX('Count of Lang'!$A$2:$A$40,MATCH('DS on Lang'!$A33,'Count of Lang'!$C$2:$C$40,0))</f>
        <v>Mongolian</v>
      </c>
      <c r="C33">
        <f t="array" ref="C33">MAX(IF(cleaned_data!$F$2:$F$3799='DS on Lang'!$B33,cleaned_data!$H$2:$H$3799))</f>
        <v>7.3</v>
      </c>
      <c r="D33">
        <f t="array" ref="D33">MIN(IF(cleaned_data!$F$2:$F$3799='DS on Lang'!$B33,cleaned_data!$H$2:$H$3799))</f>
        <v>7.3</v>
      </c>
      <c r="E33" s="8">
        <f>AVERAGEIF(cleaned_data!$F$2:$F$3799,'DS on Lang'!$B33,cleaned_data!$H$2:$H$3799)</f>
        <v>7.3</v>
      </c>
      <c r="F33" s="8">
        <f t="array" ref="F33">MEDIAN(IF(cleaned_data!$F$2:$F$3799='DS on Lang'!$B33,cleaned_data!$H$2:$H$3799))</f>
        <v>7.3</v>
      </c>
      <c r="G33">
        <f>IFERROR(MODE(IF(cleaned_data!$F$2:$F$3799='DS on Lang'!$B33,cleaned_data!$H$2:$H$3799)),0)</f>
        <v>0</v>
      </c>
      <c r="H33">
        <f t="shared" si="0"/>
        <v>0</v>
      </c>
      <c r="I33" s="8">
        <f t="array" ref="I33">_xlfn.VAR.P(IF(cleaned_data!$F$2:$F$3799='DS on Lang'!$B33,cleaned_data!$H$2:$H$3799))</f>
        <v>0</v>
      </c>
      <c r="J33" s="8">
        <f t="array" ref="J33">_xlfn.STDEV.P(IF(cleaned_data!$F$2:$F$3799='DS on Lang'!$B33,cleaned_data!$H$2:$H$3799))</f>
        <v>0</v>
      </c>
      <c r="K33">
        <f>COUNTIF(cleaned_data!$F$2:$F$3799,'DS on Lang'!$B33)</f>
        <v>1</v>
      </c>
    </row>
    <row r="34" spans="1:11" x14ac:dyDescent="0.35">
      <c r="A34">
        <v>33</v>
      </c>
      <c r="B34" s="2" t="str">
        <f>INDEX('Count of Lang'!$A$2:$A$40,MATCH('DS on Lang'!$A34,'Count of Lang'!$C$2:$C$40,0))</f>
        <v>Romanian</v>
      </c>
      <c r="C34">
        <f t="array" ref="C34">MAX(IF(cleaned_data!$F$2:$F$3799='DS on Lang'!$B34,cleaned_data!$H$2:$H$3799))</f>
        <v>7.9</v>
      </c>
      <c r="D34">
        <f t="array" ref="D34">MIN(IF(cleaned_data!$F$2:$F$3799='DS on Lang'!$B34,cleaned_data!$H$2:$H$3799))</f>
        <v>7.9</v>
      </c>
      <c r="E34" s="8">
        <f>AVERAGEIF(cleaned_data!$F$2:$F$3799,'DS on Lang'!$B34,cleaned_data!$H$2:$H$3799)</f>
        <v>7.9</v>
      </c>
      <c r="F34" s="8">
        <f t="array" ref="F34">MEDIAN(IF(cleaned_data!$F$2:$F$3799='DS on Lang'!$B34,cleaned_data!$H$2:$H$3799))</f>
        <v>7.9</v>
      </c>
      <c r="G34">
        <f>IFERROR(MODE(IF(cleaned_data!$F$2:$F$3799='DS on Lang'!$B34,cleaned_data!$H$2:$H$3799)),0)</f>
        <v>0</v>
      </c>
      <c r="H34">
        <f t="shared" si="0"/>
        <v>0</v>
      </c>
      <c r="I34" s="8">
        <f t="array" ref="I34">_xlfn.VAR.P(IF(cleaned_data!$F$2:$F$3799='DS on Lang'!$B34,cleaned_data!$H$2:$H$3799))</f>
        <v>0</v>
      </c>
      <c r="J34" s="8">
        <f t="array" ref="J34">_xlfn.STDEV.P(IF(cleaned_data!$F$2:$F$3799='DS on Lang'!$B34,cleaned_data!$H$2:$H$3799))</f>
        <v>0</v>
      </c>
      <c r="K34">
        <f>COUNTIF(cleaned_data!$F$2:$F$3799,'DS on Lang'!$B34)</f>
        <v>1</v>
      </c>
    </row>
    <row r="35" spans="1:11" x14ac:dyDescent="0.35">
      <c r="A35">
        <v>34</v>
      </c>
      <c r="B35" s="2" t="str">
        <f>INDEX('Count of Lang'!$A$2:$A$40,MATCH('DS on Lang'!$A35,'Count of Lang'!$C$2:$C$40,0))</f>
        <v>Russian</v>
      </c>
      <c r="C35">
        <f t="array" ref="C35">MAX(IF(cleaned_data!$F$2:$F$3799='DS on Lang'!$B35,cleaned_data!$H$2:$H$3799))</f>
        <v>6.5</v>
      </c>
      <c r="D35">
        <f t="array" ref="D35">MIN(IF(cleaned_data!$F$2:$F$3799='DS on Lang'!$B35,cleaned_data!$H$2:$H$3799))</f>
        <v>6.5</v>
      </c>
      <c r="E35" s="8">
        <f>AVERAGEIF(cleaned_data!$F$2:$F$3799,'DS on Lang'!$B35,cleaned_data!$H$2:$H$3799)</f>
        <v>6.5</v>
      </c>
      <c r="F35" s="8">
        <f t="array" ref="F35">MEDIAN(IF(cleaned_data!$F$2:$F$3799='DS on Lang'!$B35,cleaned_data!$H$2:$H$3799))</f>
        <v>6.5</v>
      </c>
      <c r="G35">
        <f>IFERROR(MODE(IF(cleaned_data!$F$2:$F$3799='DS on Lang'!$B35,cleaned_data!$H$2:$H$3799)),0)</f>
        <v>0</v>
      </c>
      <c r="H35">
        <f t="shared" si="0"/>
        <v>0</v>
      </c>
      <c r="I35" s="8">
        <f t="array" ref="I35">_xlfn.VAR.P(IF(cleaned_data!$F$2:$F$3799='DS on Lang'!$B35,cleaned_data!$H$2:$H$3799))</f>
        <v>0</v>
      </c>
      <c r="J35" s="8">
        <f t="array" ref="J35">_xlfn.STDEV.P(IF(cleaned_data!$F$2:$F$3799='DS on Lang'!$B35,cleaned_data!$H$2:$H$3799))</f>
        <v>0</v>
      </c>
      <c r="K35">
        <f>COUNTIF(cleaned_data!$F$2:$F$3799,'DS on Lang'!$B35)</f>
        <v>1</v>
      </c>
    </row>
    <row r="36" spans="1:11" x14ac:dyDescent="0.35">
      <c r="A36">
        <v>35</v>
      </c>
      <c r="B36" s="2" t="str">
        <f>INDEX('Count of Lang'!$A$2:$A$40,MATCH('DS on Lang'!$A36,'Count of Lang'!$C$2:$C$40,0))</f>
        <v>Swedish</v>
      </c>
      <c r="C36">
        <f t="array" ref="C36">MAX(IF(cleaned_data!$F$2:$F$3799='DS on Lang'!$B36,cleaned_data!$H$2:$H$3799))</f>
        <v>7.6</v>
      </c>
      <c r="D36">
        <f t="array" ref="D36">MIN(IF(cleaned_data!$F$2:$F$3799='DS on Lang'!$B36,cleaned_data!$H$2:$H$3799))</f>
        <v>7.6</v>
      </c>
      <c r="E36" s="8">
        <f>AVERAGEIF(cleaned_data!$F$2:$F$3799,'DS on Lang'!$B36,cleaned_data!$H$2:$H$3799)</f>
        <v>7.6</v>
      </c>
      <c r="F36" s="8">
        <f t="array" ref="F36">MEDIAN(IF(cleaned_data!$F$2:$F$3799='DS on Lang'!$B36,cleaned_data!$H$2:$H$3799))</f>
        <v>7.6</v>
      </c>
      <c r="G36">
        <f>IFERROR(MODE(IF(cleaned_data!$F$2:$F$3799='DS on Lang'!$B36,cleaned_data!$H$2:$H$3799)),0)</f>
        <v>0</v>
      </c>
      <c r="H36">
        <f t="shared" si="0"/>
        <v>0</v>
      </c>
      <c r="I36" s="8">
        <f t="array" ref="I36">_xlfn.VAR.P(IF(cleaned_data!$F$2:$F$3799='DS on Lang'!$B36,cleaned_data!$H$2:$H$3799))</f>
        <v>0</v>
      </c>
      <c r="J36" s="8">
        <f t="array" ref="J36">_xlfn.STDEV.P(IF(cleaned_data!$F$2:$F$3799='DS on Lang'!$B36,cleaned_data!$H$2:$H$3799))</f>
        <v>0</v>
      </c>
      <c r="K36">
        <f>COUNTIF(cleaned_data!$F$2:$F$3799,'DS on Lang'!$B36)</f>
        <v>1</v>
      </c>
    </row>
    <row r="37" spans="1:11" x14ac:dyDescent="0.35">
      <c r="A37">
        <v>36</v>
      </c>
      <c r="B37" s="2" t="str">
        <f>INDEX('Count of Lang'!$A$2:$A$40,MATCH('DS on Lang'!$A37,'Count of Lang'!$C$2:$C$40,0))</f>
        <v>Telugu</v>
      </c>
      <c r="C37">
        <f t="array" ref="C37">MAX(IF(cleaned_data!$F$2:$F$3799='DS on Lang'!$B37,cleaned_data!$H$2:$H$3799))</f>
        <v>8.4</v>
      </c>
      <c r="D37">
        <f t="array" ref="D37">MIN(IF(cleaned_data!$F$2:$F$3799='DS on Lang'!$B37,cleaned_data!$H$2:$H$3799))</f>
        <v>8.4</v>
      </c>
      <c r="E37" s="8">
        <f>AVERAGEIF(cleaned_data!$F$2:$F$3799,'DS on Lang'!$B37,cleaned_data!$H$2:$H$3799)</f>
        <v>8.4</v>
      </c>
      <c r="F37" s="8">
        <f t="array" ref="F37">MEDIAN(IF(cleaned_data!$F$2:$F$3799='DS on Lang'!$B37,cleaned_data!$H$2:$H$3799))</f>
        <v>8.4</v>
      </c>
      <c r="G37">
        <f>IFERROR(MODE(IF(cleaned_data!$F$2:$F$3799='DS on Lang'!$B37,cleaned_data!$H$2:$H$3799)),0)</f>
        <v>0</v>
      </c>
      <c r="H37">
        <f t="shared" si="0"/>
        <v>0</v>
      </c>
      <c r="I37" s="8">
        <f t="array" ref="I37">_xlfn.VAR.P(IF(cleaned_data!$F$2:$F$3799='DS on Lang'!$B37,cleaned_data!$H$2:$H$3799))</f>
        <v>0</v>
      </c>
      <c r="J37" s="8">
        <f t="array" ref="J37">_xlfn.STDEV.P(IF(cleaned_data!$F$2:$F$3799='DS on Lang'!$B37,cleaned_data!$H$2:$H$3799))</f>
        <v>0</v>
      </c>
      <c r="K37">
        <f>COUNTIF(cleaned_data!$F$2:$F$3799,'DS on Lang'!$B37)</f>
        <v>1</v>
      </c>
    </row>
    <row r="38" spans="1:11" x14ac:dyDescent="0.35">
      <c r="A38">
        <v>37</v>
      </c>
      <c r="B38" s="2" t="str">
        <f>INDEX('Count of Lang'!$A$2:$A$40,MATCH('DS on Lang'!$A38,'Count of Lang'!$C$2:$C$40,0))</f>
        <v>Urdu</v>
      </c>
      <c r="C38">
        <f t="array" ref="C38">MAX(IF(cleaned_data!$F$2:$F$3799='DS on Lang'!$B38,cleaned_data!$H$2:$H$3799))</f>
        <v>7</v>
      </c>
      <c r="D38">
        <f t="array" ref="D38">MIN(IF(cleaned_data!$F$2:$F$3799='DS on Lang'!$B38,cleaned_data!$H$2:$H$3799))</f>
        <v>7</v>
      </c>
      <c r="E38" s="8">
        <f>AVERAGEIF(cleaned_data!$F$2:$F$3799,'DS on Lang'!$B38,cleaned_data!$H$2:$H$3799)</f>
        <v>7</v>
      </c>
      <c r="F38" s="8">
        <f t="array" ref="F38">MEDIAN(IF(cleaned_data!$F$2:$F$3799='DS on Lang'!$B38,cleaned_data!$H$2:$H$3799))</f>
        <v>7</v>
      </c>
      <c r="G38">
        <f>IFERROR(MODE(IF(cleaned_data!$F$2:$F$3799='DS on Lang'!$B38,cleaned_data!$H$2:$H$3799)),0)</f>
        <v>0</v>
      </c>
      <c r="H38">
        <f t="shared" si="0"/>
        <v>0</v>
      </c>
      <c r="I38" s="8">
        <f t="array" ref="I38">_xlfn.VAR.P(IF(cleaned_data!$F$2:$F$3799='DS on Lang'!$B38,cleaned_data!$H$2:$H$3799))</f>
        <v>0</v>
      </c>
      <c r="J38" s="8">
        <f t="array" ref="J38">_xlfn.STDEV.P(IF(cleaned_data!$F$2:$F$3799='DS on Lang'!$B38,cleaned_data!$H$2:$H$3799))</f>
        <v>0</v>
      </c>
      <c r="K38">
        <f>COUNTIF(cleaned_data!$F$2:$F$3799,'DS on Lang'!$B38)</f>
        <v>1</v>
      </c>
    </row>
    <row r="39" spans="1:11" x14ac:dyDescent="0.35">
      <c r="A39">
        <v>38</v>
      </c>
      <c r="B39" s="2" t="str">
        <f>INDEX('Count of Lang'!$A$2:$A$40,MATCH('DS on Lang'!$A39,'Count of Lang'!$C$2:$C$40,0))</f>
        <v>Vietnamese</v>
      </c>
      <c r="C39">
        <f t="array" ref="C39">MAX(IF(cleaned_data!$F$2:$F$3799='DS on Lang'!$B39,cleaned_data!$H$2:$H$3799))</f>
        <v>7.4</v>
      </c>
      <c r="D39">
        <f t="array" ref="D39">MIN(IF(cleaned_data!$F$2:$F$3799='DS on Lang'!$B39,cleaned_data!$H$2:$H$3799))</f>
        <v>7.4</v>
      </c>
      <c r="E39" s="8">
        <f>AVERAGEIF(cleaned_data!$F$2:$F$3799,'DS on Lang'!$B39,cleaned_data!$H$2:$H$3799)</f>
        <v>7.4</v>
      </c>
      <c r="F39" s="8">
        <f t="array" ref="F39">MEDIAN(IF(cleaned_data!$F$2:$F$3799='DS on Lang'!$B39,cleaned_data!$H$2:$H$3799))</f>
        <v>7.4</v>
      </c>
      <c r="G39">
        <f>IFERROR(MODE(IF(cleaned_data!$F$2:$F$3799='DS on Lang'!$B39,cleaned_data!$H$2:$H$3799)),0)</f>
        <v>0</v>
      </c>
      <c r="H39">
        <f t="shared" si="0"/>
        <v>0</v>
      </c>
      <c r="I39" s="8">
        <f t="array" ref="I39">_xlfn.VAR.P(IF(cleaned_data!$F$2:$F$3799='DS on Lang'!$B39,cleaned_data!$H$2:$H$3799))</f>
        <v>0</v>
      </c>
      <c r="J39" s="8">
        <f t="array" ref="J39">_xlfn.STDEV.P(IF(cleaned_data!$F$2:$F$3799='DS on Lang'!$B39,cleaned_data!$H$2:$H$3799))</f>
        <v>0</v>
      </c>
      <c r="K39">
        <f>COUNTIF(cleaned_data!$F$2:$F$3799,'DS on Lang'!$B39)</f>
        <v>1</v>
      </c>
    </row>
    <row r="40" spans="1:11" x14ac:dyDescent="0.35">
      <c r="A40">
        <v>39</v>
      </c>
      <c r="B40" s="2" t="str">
        <f>INDEX('Count of Lang'!$A$2:$A$40,MATCH('DS on Lang'!$A40,'Count of Lang'!$C$2:$C$40,0))</f>
        <v>Zulu</v>
      </c>
      <c r="C40">
        <f t="array" ref="C40">MAX(IF(cleaned_data!$F$2:$F$3799='DS on Lang'!$B40,cleaned_data!$H$2:$H$3799))</f>
        <v>7.3</v>
      </c>
      <c r="D40">
        <f t="array" ref="D40">MIN(IF(cleaned_data!$F$2:$F$3799='DS on Lang'!$B40,cleaned_data!$H$2:$H$3799))</f>
        <v>7.3</v>
      </c>
      <c r="E40" s="8">
        <f>AVERAGEIF(cleaned_data!$F$2:$F$3799,'DS on Lang'!$B40,cleaned_data!$H$2:$H$3799)</f>
        <v>7.3</v>
      </c>
      <c r="F40" s="8">
        <f t="array" ref="F40">MEDIAN(IF(cleaned_data!$F$2:$F$3799='DS on Lang'!$B40,cleaned_data!$H$2:$H$3799))</f>
        <v>7.3</v>
      </c>
      <c r="G40">
        <f>IFERROR(MODE(IF(cleaned_data!$F$2:$F$3799='DS on Lang'!$B40,cleaned_data!$H$2:$H$3799)),0)</f>
        <v>0</v>
      </c>
      <c r="H40">
        <f t="shared" si="0"/>
        <v>0</v>
      </c>
      <c r="I40" s="8">
        <f t="array" ref="I40">_xlfn.VAR.P(IF(cleaned_data!$F$2:$F$3799='DS on Lang'!$B40,cleaned_data!$H$2:$H$3799))</f>
        <v>0</v>
      </c>
      <c r="J40" s="8">
        <f t="array" ref="J40">_xlfn.STDEV.P(IF(cleaned_data!$F$2:$F$3799='DS on Lang'!$B40,cleaned_data!$H$2:$H$3799))</f>
        <v>0</v>
      </c>
      <c r="K40">
        <f>COUNTIF(cleaned_data!$F$2:$F$3799,'DS on Lang'!$B40)</f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9"/>
  <sheetViews>
    <sheetView topLeftCell="B1" workbookViewId="0">
      <selection activeCell="H4" sqref="H4"/>
    </sheetView>
  </sheetViews>
  <sheetFormatPr defaultRowHeight="14.5" x14ac:dyDescent="0.35"/>
  <cols>
    <col min="1" max="1" width="30.1796875" bestFit="1" customWidth="1"/>
    <col min="2" max="2" width="20" bestFit="1" customWidth="1"/>
    <col min="3" max="3" width="13.90625" bestFit="1" customWidth="1"/>
    <col min="8" max="8" width="30.1796875" bestFit="1" customWidth="1"/>
    <col min="9" max="9" width="14.90625" bestFit="1" customWidth="1"/>
    <col min="10" max="10" width="20" bestFit="1" customWidth="1"/>
  </cols>
  <sheetData>
    <row r="1" spans="1:11" s="1" customFormat="1" x14ac:dyDescent="0.35">
      <c r="A1" s="1" t="s">
        <v>27973</v>
      </c>
      <c r="B1" s="1" t="s">
        <v>27999</v>
      </c>
      <c r="C1" s="1" t="s">
        <v>27974</v>
      </c>
      <c r="D1" s="1" t="s">
        <v>27962</v>
      </c>
      <c r="G1" s="1" t="s">
        <v>27962</v>
      </c>
      <c r="H1" s="1" t="s">
        <v>27975</v>
      </c>
      <c r="I1" s="1" t="s">
        <v>27988</v>
      </c>
      <c r="J1" s="1" t="s">
        <v>27999</v>
      </c>
      <c r="K1" s="1" t="s">
        <v>27976</v>
      </c>
    </row>
    <row r="2" spans="1:11" x14ac:dyDescent="0.35">
      <c r="A2" s="2" t="s">
        <v>15418</v>
      </c>
      <c r="B2" s="8">
        <f>AVERAGEIF(cleaned_data!$A$2:$A$3799,Director!$A2,cleaned_data!$H$2:$H$3799)</f>
        <v>6.1</v>
      </c>
      <c r="C2" s="12">
        <f>_xlfn.PERCENTRANK.EXC($B$2:$B$1759,$B2)</f>
        <v>0.35099999999999998</v>
      </c>
      <c r="D2" s="10">
        <f>_xlfn.RANK.EQ($C2,$C$2:$C$1759,0)+COUNTIF($C$2:C2,C2)-1</f>
        <v>1093</v>
      </c>
      <c r="G2">
        <v>1</v>
      </c>
      <c r="H2" t="str">
        <f>INDEX($A$2:$A$1759, MATCH($G2,$D$2:$D$1759,0))</f>
        <v>Charles Chaplin</v>
      </c>
      <c r="I2">
        <f>COUNTIF(Table13[director_name],Director!$H2)</f>
        <v>1</v>
      </c>
      <c r="J2" s="8">
        <f>INDEX($B$2:$B$1759,MATCH($G2,$D$2:$D$1759,0))</f>
        <v>8.6</v>
      </c>
      <c r="K2" s="12">
        <f>INDEX($C$2:$C$1759,MATCH($G2,$D$2:$D$1759,0))</f>
        <v>0.998</v>
      </c>
    </row>
    <row r="3" spans="1:11" x14ac:dyDescent="0.35">
      <c r="A3" s="2" t="s">
        <v>16575</v>
      </c>
      <c r="B3" s="8">
        <f>AVERAGEIF(cleaned_data!$A$2:$A$3799,Director!$A3,cleaned_data!$H$2:$H$3799)</f>
        <v>7.1</v>
      </c>
      <c r="C3" s="12">
        <f t="shared" ref="C3:C66" si="0">_xlfn.PERCENTRANK.EXC($B$2:$B$1759,$B3)</f>
        <v>0.77100000000000002</v>
      </c>
      <c r="D3" s="10">
        <f>_xlfn.RANK.EQ($C3,$C$2:$C$1759,0)+COUNTIF($C$2:C3,C3)-1</f>
        <v>359</v>
      </c>
      <c r="G3">
        <v>2</v>
      </c>
      <c r="H3" t="str">
        <f t="shared" ref="H3:H66" si="1">INDEX($A$2:$A$1759, MATCH($G3,$D$2:$D$1759,0))</f>
        <v>Tony Kaye</v>
      </c>
      <c r="I3">
        <f>COUNTIF(Table13[director_name],Director!$H3)</f>
        <v>1</v>
      </c>
      <c r="J3" s="8">
        <f t="shared" ref="J3:J66" si="2">INDEX($B$2:$B$1759,MATCH($G3,$D$2:$D$1759,0))</f>
        <v>8.6</v>
      </c>
      <c r="K3" s="12">
        <f t="shared" ref="K3:K66" si="3">INDEX($C$2:$C$1759,MATCH($G3,$D$2:$D$1759,0))</f>
        <v>0.998</v>
      </c>
    </row>
    <row r="4" spans="1:11" x14ac:dyDescent="0.35">
      <c r="A4" s="2" t="s">
        <v>10756</v>
      </c>
      <c r="B4" s="8">
        <f>AVERAGEIF(cleaned_data!$A$2:$A$3799,Director!$A4,cleaned_data!$H$2:$H$3799)</f>
        <v>2.7</v>
      </c>
      <c r="C4" s="12">
        <f t="shared" si="0"/>
        <v>2E-3</v>
      </c>
      <c r="D4" s="10">
        <f>_xlfn.RANK.EQ($C4,$C$2:$C$1759,0)+COUNTIF($C$2:C4,C4)-1</f>
        <v>1753</v>
      </c>
      <c r="G4">
        <v>3</v>
      </c>
      <c r="H4" t="str">
        <f t="shared" si="1"/>
        <v>Alfred Hitchcock</v>
      </c>
      <c r="I4">
        <f>COUNTIF(Table13[director_name],Director!$H4)</f>
        <v>1</v>
      </c>
      <c r="J4" s="8">
        <f t="shared" si="2"/>
        <v>8.5</v>
      </c>
      <c r="K4" s="12">
        <f t="shared" si="3"/>
        <v>0.996</v>
      </c>
    </row>
    <row r="5" spans="1:11" x14ac:dyDescent="0.35">
      <c r="A5" s="2" t="s">
        <v>13974</v>
      </c>
      <c r="B5" s="8">
        <f>AVERAGEIF(cleaned_data!$A$2:$A$3799,Director!$A5,cleaned_data!$H$2:$H$3799)</f>
        <v>6.6</v>
      </c>
      <c r="C5" s="12">
        <f t="shared" si="0"/>
        <v>0.55300000000000005</v>
      </c>
      <c r="D5" s="10">
        <f>_xlfn.RANK.EQ($C5,$C$2:$C$1759,0)+COUNTIF($C$2:C5,C5)-1</f>
        <v>738</v>
      </c>
      <c r="G5">
        <v>4</v>
      </c>
      <c r="H5" t="str">
        <f t="shared" si="1"/>
        <v>Damien Chazelle</v>
      </c>
      <c r="I5">
        <f>COUNTIF(Table13[director_name],Director!$H5)</f>
        <v>1</v>
      </c>
      <c r="J5" s="8">
        <f t="shared" si="2"/>
        <v>8.5</v>
      </c>
      <c r="K5" s="12">
        <f t="shared" si="3"/>
        <v>0.996</v>
      </c>
    </row>
    <row r="6" spans="1:11" x14ac:dyDescent="0.35">
      <c r="A6" s="2" t="s">
        <v>21011</v>
      </c>
      <c r="B6" s="8">
        <f>AVERAGEIF(cleaned_data!$A$2:$A$3799,Director!$A6,cleaned_data!$H$2:$H$3799)</f>
        <v>6.1</v>
      </c>
      <c r="C6" s="12">
        <f t="shared" si="0"/>
        <v>0.35099999999999998</v>
      </c>
      <c r="D6" s="10">
        <f>_xlfn.RANK.EQ($C6,$C$2:$C$1759,0)+COUNTIF($C$2:C6,C6)-1</f>
        <v>1094</v>
      </c>
      <c r="G6">
        <v>5</v>
      </c>
      <c r="H6" t="str">
        <f t="shared" si="1"/>
        <v>Majid Majidi</v>
      </c>
      <c r="I6">
        <f>COUNTIF(Table13[director_name],Director!$H6)</f>
        <v>1</v>
      </c>
      <c r="J6" s="8">
        <f t="shared" si="2"/>
        <v>8.5</v>
      </c>
      <c r="K6" s="12">
        <f t="shared" si="3"/>
        <v>0.996</v>
      </c>
    </row>
    <row r="7" spans="1:11" x14ac:dyDescent="0.35">
      <c r="A7" s="2" t="s">
        <v>2865</v>
      </c>
      <c r="B7" s="8">
        <f>AVERAGEIF(cleaned_data!$A$2:$A$3799,Director!$A7,cleaned_data!$H$2:$H$3799)</f>
        <v>5.4</v>
      </c>
      <c r="C7" s="12">
        <f t="shared" si="0"/>
        <v>0.157</v>
      </c>
      <c r="D7" s="10">
        <f>_xlfn.RANK.EQ($C7,$C$2:$C$1759,0)+COUNTIF($C$2:C7,C7)-1</f>
        <v>1456</v>
      </c>
      <c r="G7">
        <v>6</v>
      </c>
      <c r="H7" t="str">
        <f t="shared" si="1"/>
        <v>Ron Fricke</v>
      </c>
      <c r="I7">
        <f>COUNTIF(Table13[director_name],Director!$H7)</f>
        <v>1</v>
      </c>
      <c r="J7" s="8">
        <f t="shared" si="2"/>
        <v>8.5</v>
      </c>
      <c r="K7" s="12">
        <f t="shared" si="3"/>
        <v>0.996</v>
      </c>
    </row>
    <row r="8" spans="1:11" x14ac:dyDescent="0.35">
      <c r="A8" s="2" t="s">
        <v>19264</v>
      </c>
      <c r="B8" s="8">
        <f>AVERAGEIF(cleaned_data!$A$2:$A$3799,Director!$A8,cleaned_data!$H$2:$H$3799)</f>
        <v>4.3</v>
      </c>
      <c r="C8" s="12">
        <f t="shared" si="0"/>
        <v>4.5999999999999999E-2</v>
      </c>
      <c r="D8" s="10">
        <f>_xlfn.RANK.EQ($C8,$C$2:$C$1759,0)+COUNTIF($C$2:C8,C8)-1</f>
        <v>1671</v>
      </c>
      <c r="G8">
        <v>7</v>
      </c>
      <c r="H8" t="str">
        <f t="shared" si="1"/>
        <v>Sergio Leone</v>
      </c>
      <c r="I8">
        <f>COUNTIF(Table13[director_name],Director!$H8)</f>
        <v>3</v>
      </c>
      <c r="J8" s="8">
        <f t="shared" si="2"/>
        <v>8.4333333333333336</v>
      </c>
      <c r="K8" s="12">
        <f t="shared" si="3"/>
        <v>0.996</v>
      </c>
    </row>
    <row r="9" spans="1:11" x14ac:dyDescent="0.35">
      <c r="A9" s="2" t="s">
        <v>1751</v>
      </c>
      <c r="B9" s="8">
        <f>AVERAGEIF(cleaned_data!$A$2:$A$3799,Director!$A9,cleaned_data!$H$2:$H$3799)</f>
        <v>6.9166666666666679</v>
      </c>
      <c r="C9" s="12">
        <f t="shared" si="0"/>
        <v>0.70699999999999996</v>
      </c>
      <c r="D9" s="10">
        <f>_xlfn.RANK.EQ($C9,$C$2:$C$1759,0)+COUNTIF($C$2:C9,C9)-1</f>
        <v>512</v>
      </c>
      <c r="G9">
        <v>8</v>
      </c>
      <c r="H9" t="str">
        <f t="shared" si="1"/>
        <v>Christopher Nolan</v>
      </c>
      <c r="I9">
        <f>COUNTIF(Table13[director_name],Director!$H9)</f>
        <v>8</v>
      </c>
      <c r="J9" s="8">
        <f t="shared" si="2"/>
        <v>8.4250000000000007</v>
      </c>
      <c r="K9" s="12">
        <f t="shared" si="3"/>
        <v>0.995</v>
      </c>
    </row>
    <row r="10" spans="1:11" x14ac:dyDescent="0.35">
      <c r="A10" s="2" t="s">
        <v>18984</v>
      </c>
      <c r="B10" s="8">
        <f>AVERAGEIF(cleaned_data!$A$2:$A$3799,Director!$A10,cleaned_data!$H$2:$H$3799)</f>
        <v>6.4</v>
      </c>
      <c r="C10" s="12">
        <f t="shared" si="0"/>
        <v>0.46400000000000002</v>
      </c>
      <c r="D10" s="10">
        <f>_xlfn.RANK.EQ($C10,$C$2:$C$1759,0)+COUNTIF($C$2:C10,C10)-1</f>
        <v>900</v>
      </c>
      <c r="G10">
        <v>9</v>
      </c>
      <c r="H10" t="str">
        <f t="shared" si="1"/>
        <v>Asghar Farhadi</v>
      </c>
      <c r="I10">
        <f>COUNTIF(Table13[director_name],Director!$H10)</f>
        <v>1</v>
      </c>
      <c r="J10" s="8">
        <f t="shared" si="2"/>
        <v>8.4</v>
      </c>
      <c r="K10" s="12">
        <f t="shared" si="3"/>
        <v>0.99299999999999999</v>
      </c>
    </row>
    <row r="11" spans="1:11" x14ac:dyDescent="0.35">
      <c r="A11" s="2" t="s">
        <v>12537</v>
      </c>
      <c r="B11" s="8">
        <f>AVERAGEIF(cleaned_data!$A$2:$A$3799,Director!$A11,cleaned_data!$H$2:$H$3799)</f>
        <v>6.8</v>
      </c>
      <c r="C11" s="12">
        <f t="shared" si="0"/>
        <v>0.63800000000000001</v>
      </c>
      <c r="D11" s="10">
        <f>_xlfn.RANK.EQ($C11,$C$2:$C$1759,0)+COUNTIF($C$2:C11,C11)-1</f>
        <v>594</v>
      </c>
      <c r="G11">
        <v>10</v>
      </c>
      <c r="H11" t="str">
        <f t="shared" si="1"/>
        <v>Marius A. Markevicius</v>
      </c>
      <c r="I11">
        <f>COUNTIF(Table13[director_name],Director!$H11)</f>
        <v>1</v>
      </c>
      <c r="J11" s="8">
        <f t="shared" si="2"/>
        <v>8.4</v>
      </c>
      <c r="K11" s="12">
        <f t="shared" si="3"/>
        <v>0.99299999999999999</v>
      </c>
    </row>
    <row r="12" spans="1:11" x14ac:dyDescent="0.35">
      <c r="A12" s="2" t="s">
        <v>2612</v>
      </c>
      <c r="B12" s="8">
        <f>AVERAGEIF(cleaned_data!$A$2:$A$3799,Director!$A12,cleaned_data!$H$2:$H$3799)</f>
        <v>5.9625000000000004</v>
      </c>
      <c r="C12" s="12">
        <f t="shared" si="0"/>
        <v>0.309</v>
      </c>
      <c r="D12" s="10">
        <f>_xlfn.RANK.EQ($C12,$C$2:$C$1759,0)+COUNTIF($C$2:C12,C12)-1</f>
        <v>1214</v>
      </c>
      <c r="G12">
        <v>11</v>
      </c>
      <c r="H12" t="str">
        <f t="shared" si="1"/>
        <v>Richard Marquand</v>
      </c>
      <c r="I12">
        <f>COUNTIF(Table13[director_name],Director!$H12)</f>
        <v>1</v>
      </c>
      <c r="J12" s="8">
        <f t="shared" si="2"/>
        <v>8.4</v>
      </c>
      <c r="K12" s="12">
        <f t="shared" si="3"/>
        <v>0.99299999999999999</v>
      </c>
    </row>
    <row r="13" spans="1:11" x14ac:dyDescent="0.35">
      <c r="A13" s="2" t="s">
        <v>5175</v>
      </c>
      <c r="B13" s="8">
        <f>AVERAGEIF(cleaned_data!$A$2:$A$3799,Director!$A13,cleaned_data!$H$2:$H$3799)</f>
        <v>6.4</v>
      </c>
      <c r="C13" s="12">
        <f t="shared" si="0"/>
        <v>0.46400000000000002</v>
      </c>
      <c r="D13" s="10">
        <f>_xlfn.RANK.EQ($C13,$C$2:$C$1759,0)+COUNTIF($C$2:C13,C13)-1</f>
        <v>901</v>
      </c>
      <c r="G13">
        <v>12</v>
      </c>
      <c r="H13" t="str">
        <f t="shared" si="1"/>
        <v>S.S. Rajamouli</v>
      </c>
      <c r="I13">
        <f>COUNTIF(Table13[director_name],Director!$H13)</f>
        <v>1</v>
      </c>
      <c r="J13" s="8">
        <f t="shared" si="2"/>
        <v>8.4</v>
      </c>
      <c r="K13" s="12">
        <f t="shared" si="3"/>
        <v>0.99299999999999999</v>
      </c>
    </row>
    <row r="14" spans="1:11" x14ac:dyDescent="0.35">
      <c r="A14" s="2" t="s">
        <v>20880</v>
      </c>
      <c r="B14" s="8">
        <f>AVERAGEIF(cleaned_data!$A$2:$A$3799,Director!$A14,cleaned_data!$H$2:$H$3799)</f>
        <v>7.1</v>
      </c>
      <c r="C14" s="12">
        <f t="shared" si="0"/>
        <v>0.77100000000000002</v>
      </c>
      <c r="D14" s="10">
        <f>_xlfn.RANK.EQ($C14,$C$2:$C$1759,0)+COUNTIF($C$2:C14,C14)-1</f>
        <v>360</v>
      </c>
      <c r="G14">
        <v>13</v>
      </c>
      <c r="H14" t="str">
        <f t="shared" si="1"/>
        <v>Billy Wilder</v>
      </c>
      <c r="I14">
        <f>COUNTIF(Table13[director_name],Director!$H14)</f>
        <v>1</v>
      </c>
      <c r="J14" s="8">
        <f t="shared" si="2"/>
        <v>8.3000000000000007</v>
      </c>
      <c r="K14" s="12">
        <f t="shared" si="3"/>
        <v>0.99</v>
      </c>
    </row>
    <row r="15" spans="1:11" x14ac:dyDescent="0.35">
      <c r="A15" s="2" t="s">
        <v>14669</v>
      </c>
      <c r="B15" s="8">
        <f>AVERAGEIF(cleaned_data!$A$2:$A$3799,Director!$A15,cleaned_data!$H$2:$H$3799)</f>
        <v>6.8</v>
      </c>
      <c r="C15" s="12">
        <f t="shared" si="0"/>
        <v>0.63800000000000001</v>
      </c>
      <c r="D15" s="10">
        <f>_xlfn.RANK.EQ($C15,$C$2:$C$1759,0)+COUNTIF($C$2:C15,C15)-1</f>
        <v>595</v>
      </c>
      <c r="G15">
        <v>14</v>
      </c>
      <c r="H15" t="str">
        <f t="shared" si="1"/>
        <v>Fritz Lang</v>
      </c>
      <c r="I15">
        <f>COUNTIF(Table13[director_name],Director!$H15)</f>
        <v>1</v>
      </c>
      <c r="J15" s="8">
        <f t="shared" si="2"/>
        <v>8.3000000000000007</v>
      </c>
      <c r="K15" s="12">
        <f t="shared" si="3"/>
        <v>0.99</v>
      </c>
    </row>
    <row r="16" spans="1:11" x14ac:dyDescent="0.35">
      <c r="A16" s="2" t="s">
        <v>18331</v>
      </c>
      <c r="B16" s="8">
        <f>AVERAGEIF(cleaned_data!$A$2:$A$3799,Director!$A16,cleaned_data!$H$2:$H$3799)</f>
        <v>5.9</v>
      </c>
      <c r="C16" s="12">
        <f t="shared" si="0"/>
        <v>0.27200000000000002</v>
      </c>
      <c r="D16" s="10">
        <f>_xlfn.RANK.EQ($C16,$C$2:$C$1759,0)+COUNTIF($C$2:C16,C16)-1</f>
        <v>1230</v>
      </c>
      <c r="G16">
        <v>15</v>
      </c>
      <c r="H16" t="str">
        <f t="shared" si="1"/>
        <v>Lee Unkrich</v>
      </c>
      <c r="I16">
        <f>COUNTIF(Table13[director_name],Director!$H16)</f>
        <v>1</v>
      </c>
      <c r="J16" s="8">
        <f t="shared" si="2"/>
        <v>8.3000000000000007</v>
      </c>
      <c r="K16" s="12">
        <f t="shared" si="3"/>
        <v>0.99</v>
      </c>
    </row>
    <row r="17" spans="1:11" x14ac:dyDescent="0.35">
      <c r="A17" s="2" t="s">
        <v>17445</v>
      </c>
      <c r="B17" s="8">
        <f>AVERAGEIF(cleaned_data!$A$2:$A$3799,Director!$A17,cleaned_data!$H$2:$H$3799)</f>
        <v>7.2</v>
      </c>
      <c r="C17" s="12">
        <f t="shared" si="0"/>
        <v>0.81100000000000005</v>
      </c>
      <c r="D17" s="10">
        <f>_xlfn.RANK.EQ($C17,$C$2:$C$1759,0)+COUNTIF($C$2:C17,C17)-1</f>
        <v>281</v>
      </c>
      <c r="G17">
        <v>16</v>
      </c>
      <c r="H17" t="str">
        <f t="shared" si="1"/>
        <v>Lenny Abrahamson</v>
      </c>
      <c r="I17">
        <f>COUNTIF(Table13[director_name],Director!$H17)</f>
        <v>1</v>
      </c>
      <c r="J17" s="8">
        <f t="shared" si="2"/>
        <v>8.3000000000000007</v>
      </c>
      <c r="K17" s="12">
        <f t="shared" si="3"/>
        <v>0.99</v>
      </c>
    </row>
    <row r="18" spans="1:11" x14ac:dyDescent="0.35">
      <c r="A18" s="2" t="s">
        <v>14462</v>
      </c>
      <c r="B18" s="8">
        <f>AVERAGEIF(cleaned_data!$A$2:$A$3799,Director!$A18,cleaned_data!$H$2:$H$3799)</f>
        <v>8.1</v>
      </c>
      <c r="C18" s="12">
        <f t="shared" si="0"/>
        <v>0.98099999999999998</v>
      </c>
      <c r="D18" s="10">
        <f>_xlfn.RANK.EQ($C18,$C$2:$C$1759,0)+COUNTIF($C$2:C18,C18)-1</f>
        <v>26</v>
      </c>
      <c r="G18">
        <v>17</v>
      </c>
      <c r="H18" t="str">
        <f t="shared" si="1"/>
        <v>Pete Docter</v>
      </c>
      <c r="I18">
        <f>COUNTIF(Table13[director_name],Director!$H18)</f>
        <v>3</v>
      </c>
      <c r="J18" s="8">
        <f t="shared" si="2"/>
        <v>8.2333333333333343</v>
      </c>
      <c r="K18" s="12">
        <f t="shared" si="3"/>
        <v>0.99</v>
      </c>
    </row>
    <row r="19" spans="1:11" x14ac:dyDescent="0.35">
      <c r="A19" s="2" t="s">
        <v>4363</v>
      </c>
      <c r="B19" s="8">
        <f>AVERAGEIF(cleaned_data!$A$2:$A$3799,Director!$A19,cleaned_data!$H$2:$H$3799)</f>
        <v>6.2</v>
      </c>
      <c r="C19" s="12">
        <f t="shared" si="0"/>
        <v>0.39100000000000001</v>
      </c>
      <c r="D19" s="10">
        <f>_xlfn.RANK.EQ($C19,$C$2:$C$1759,0)+COUNTIF($C$2:C19,C19)-1</f>
        <v>1030</v>
      </c>
      <c r="G19">
        <v>18</v>
      </c>
      <c r="H19" t="str">
        <f t="shared" si="1"/>
        <v>Hayao Miyazaki</v>
      </c>
      <c r="I19">
        <f>COUNTIF(Table13[director_name],Director!$H19)</f>
        <v>4</v>
      </c>
      <c r="J19" s="8">
        <f t="shared" si="2"/>
        <v>8.2249999999999996</v>
      </c>
      <c r="K19" s="12">
        <f t="shared" si="3"/>
        <v>0.98899999999999999</v>
      </c>
    </row>
    <row r="20" spans="1:11" x14ac:dyDescent="0.35">
      <c r="A20" s="2" t="s">
        <v>4728</v>
      </c>
      <c r="B20" s="8">
        <f>AVERAGEIF(cleaned_data!$A$2:$A$3799,Director!$A20,cleaned_data!$H$2:$H$3799)</f>
        <v>5.7</v>
      </c>
      <c r="C20" s="12">
        <f t="shared" si="0"/>
        <v>0.23300000000000001</v>
      </c>
      <c r="D20" s="10">
        <f>_xlfn.RANK.EQ($C20,$C$2:$C$1759,0)+COUNTIF($C$2:C20,C20)-1</f>
        <v>1326</v>
      </c>
      <c r="G20">
        <v>19</v>
      </c>
      <c r="H20" t="str">
        <f t="shared" si="1"/>
        <v>Quentin Tarantino</v>
      </c>
      <c r="I20">
        <f>COUNTIF(Table13[director_name],Director!$H20)</f>
        <v>8</v>
      </c>
      <c r="J20" s="8">
        <f t="shared" si="2"/>
        <v>8.2000000000000011</v>
      </c>
      <c r="K20" s="12">
        <f t="shared" si="3"/>
        <v>0.98899999999999999</v>
      </c>
    </row>
    <row r="21" spans="1:11" x14ac:dyDescent="0.35">
      <c r="A21" s="2" t="s">
        <v>13459</v>
      </c>
      <c r="B21" s="8">
        <f>AVERAGEIF(cleaned_data!$A$2:$A$3799,Director!$A21,cleaned_data!$H$2:$H$3799)</f>
        <v>6</v>
      </c>
      <c r="C21" s="12">
        <f t="shared" si="0"/>
        <v>0.312</v>
      </c>
      <c r="D21" s="10">
        <f>_xlfn.RANK.EQ($C21,$C$2:$C$1759,0)+COUNTIF($C$2:C21,C21)-1</f>
        <v>1171</v>
      </c>
      <c r="G21">
        <v>20</v>
      </c>
      <c r="H21" t="str">
        <f t="shared" si="1"/>
        <v>Elia Kazan</v>
      </c>
      <c r="I21">
        <f>COUNTIF(Table13[director_name],Director!$H21)</f>
        <v>1</v>
      </c>
      <c r="J21" s="8">
        <f t="shared" si="2"/>
        <v>8.1999999999999993</v>
      </c>
      <c r="K21" s="12">
        <f t="shared" si="3"/>
        <v>0.98599999999999999</v>
      </c>
    </row>
    <row r="22" spans="1:11" x14ac:dyDescent="0.35">
      <c r="A22" s="2" t="s">
        <v>2266</v>
      </c>
      <c r="B22" s="8">
        <f>AVERAGEIF(cleaned_data!$A$2:$A$3799,Director!$A22,cleaned_data!$H$2:$H$3799)</f>
        <v>6.3</v>
      </c>
      <c r="C22" s="12">
        <f t="shared" si="0"/>
        <v>0.42199999999999999</v>
      </c>
      <c r="D22" s="10">
        <f>_xlfn.RANK.EQ($C22,$C$2:$C$1759,0)+COUNTIF($C$2:C22,C22)-1</f>
        <v>969</v>
      </c>
      <c r="G22">
        <v>21</v>
      </c>
      <c r="H22" t="str">
        <f t="shared" si="1"/>
        <v>George Roy Hill</v>
      </c>
      <c r="I22">
        <f>COUNTIF(Table13[director_name],Director!$H22)</f>
        <v>2</v>
      </c>
      <c r="J22" s="8">
        <f t="shared" si="2"/>
        <v>8.1999999999999993</v>
      </c>
      <c r="K22" s="12">
        <f t="shared" si="3"/>
        <v>0.98599999999999999</v>
      </c>
    </row>
    <row r="23" spans="1:11" x14ac:dyDescent="0.35">
      <c r="A23" s="2" t="s">
        <v>15363</v>
      </c>
      <c r="B23" s="8">
        <f>AVERAGEIF(cleaned_data!$A$2:$A$3799,Director!$A23,cleaned_data!$H$2:$H$3799)</f>
        <v>3.3</v>
      </c>
      <c r="C23" s="12">
        <f t="shared" si="0"/>
        <v>1.0999999999999999E-2</v>
      </c>
      <c r="D23" s="10">
        <f>_xlfn.RANK.EQ($C23,$C$2:$C$1759,0)+COUNTIF($C$2:C23,C23)-1</f>
        <v>1731</v>
      </c>
      <c r="G23">
        <v>22</v>
      </c>
      <c r="H23" t="str">
        <f t="shared" si="1"/>
        <v>Joshua Oppenheimer</v>
      </c>
      <c r="I23">
        <f>COUNTIF(Table13[director_name],Director!$H23)</f>
        <v>1</v>
      </c>
      <c r="J23" s="8">
        <f t="shared" si="2"/>
        <v>8.1999999999999993</v>
      </c>
      <c r="K23" s="12">
        <f t="shared" si="3"/>
        <v>0.98599999999999999</v>
      </c>
    </row>
    <row r="24" spans="1:11" x14ac:dyDescent="0.35">
      <c r="A24" s="2" t="s">
        <v>4704</v>
      </c>
      <c r="B24" s="8">
        <f>AVERAGEIF(cleaned_data!$A$2:$A$3799,Director!$A24,cleaned_data!$H$2:$H$3799)</f>
        <v>7.0333333333333341</v>
      </c>
      <c r="C24" s="12">
        <f t="shared" si="0"/>
        <v>0.76200000000000001</v>
      </c>
      <c r="D24" s="10">
        <f>_xlfn.RANK.EQ($C24,$C$2:$C$1759,0)+COUNTIF($C$2:C24,C24)-1</f>
        <v>415</v>
      </c>
      <c r="G24">
        <v>23</v>
      </c>
      <c r="H24" t="str">
        <f t="shared" si="1"/>
        <v>Juan JosÃ© Campanella</v>
      </c>
      <c r="I24">
        <f>COUNTIF(Table13[director_name],Director!$H24)</f>
        <v>1</v>
      </c>
      <c r="J24" s="8">
        <f t="shared" si="2"/>
        <v>8.1999999999999993</v>
      </c>
      <c r="K24" s="12">
        <f t="shared" si="3"/>
        <v>0.98599999999999999</v>
      </c>
    </row>
    <row r="25" spans="1:11" x14ac:dyDescent="0.35">
      <c r="A25" s="2" t="s">
        <v>7422</v>
      </c>
      <c r="B25" s="8">
        <f>AVERAGEIF(cleaned_data!$A$2:$A$3799,Director!$A25,cleaned_data!$H$2:$H$3799)</f>
        <v>5.3</v>
      </c>
      <c r="C25" s="12">
        <f t="shared" si="0"/>
        <v>0.13200000000000001</v>
      </c>
      <c r="D25" s="10">
        <f>_xlfn.RANK.EQ($C25,$C$2:$C$1759,0)+COUNTIF($C$2:C25,C25)-1</f>
        <v>1492</v>
      </c>
      <c r="G25">
        <v>24</v>
      </c>
      <c r="H25" t="str">
        <f t="shared" si="1"/>
        <v>Victor Fleming</v>
      </c>
      <c r="I25">
        <f>COUNTIF(Table13[director_name],Director!$H25)</f>
        <v>2</v>
      </c>
      <c r="J25" s="8">
        <f t="shared" si="2"/>
        <v>8.1499999999999986</v>
      </c>
      <c r="K25" s="12">
        <f t="shared" si="3"/>
        <v>0.98599999999999999</v>
      </c>
    </row>
    <row r="26" spans="1:11" x14ac:dyDescent="0.35">
      <c r="A26" s="2" t="s">
        <v>14395</v>
      </c>
      <c r="B26" s="8">
        <f>AVERAGEIF(cleaned_data!$A$2:$A$3799,Director!$A26,cleaned_data!$H$2:$H$3799)</f>
        <v>4.5999999999999996</v>
      </c>
      <c r="C26" s="12">
        <f t="shared" si="0"/>
        <v>0.06</v>
      </c>
      <c r="D26" s="10">
        <f>_xlfn.RANK.EQ($C26,$C$2:$C$1759,0)+COUNTIF($C$2:C26,C26)-1</f>
        <v>1641</v>
      </c>
      <c r="G26">
        <v>25</v>
      </c>
      <c r="H26" t="str">
        <f t="shared" si="1"/>
        <v>Milos Forman</v>
      </c>
      <c r="I26">
        <f>COUNTIF(Table13[director_name],Director!$H26)</f>
        <v>3</v>
      </c>
      <c r="J26" s="8">
        <f t="shared" si="2"/>
        <v>8.1333333333333329</v>
      </c>
      <c r="K26" s="12">
        <f t="shared" si="3"/>
        <v>0.98499999999999999</v>
      </c>
    </row>
    <row r="27" spans="1:11" x14ac:dyDescent="0.35">
      <c r="A27" s="2" t="s">
        <v>9351</v>
      </c>
      <c r="B27" s="8">
        <f>AVERAGEIF(cleaned_data!$A$2:$A$3799,Director!$A27,cleaned_data!$H$2:$H$3799)</f>
        <v>5.2</v>
      </c>
      <c r="C27" s="12">
        <f t="shared" si="0"/>
        <v>0.115</v>
      </c>
      <c r="D27" s="10">
        <f>_xlfn.RANK.EQ($C27,$C$2:$C$1759,0)+COUNTIF($C$2:C27,C27)-1</f>
        <v>1538</v>
      </c>
      <c r="G27">
        <v>26</v>
      </c>
      <c r="H27" t="str">
        <f t="shared" si="1"/>
        <v>Akira Kurosawa</v>
      </c>
      <c r="I27">
        <f>COUNTIF(Table13[director_name],Director!$H27)</f>
        <v>2</v>
      </c>
      <c r="J27" s="8">
        <f t="shared" si="2"/>
        <v>8.1</v>
      </c>
      <c r="K27" s="12">
        <f t="shared" si="3"/>
        <v>0.98099999999999998</v>
      </c>
    </row>
    <row r="28" spans="1:11" x14ac:dyDescent="0.35">
      <c r="A28" s="2" t="s">
        <v>735</v>
      </c>
      <c r="B28" s="8">
        <f>AVERAGEIF(cleaned_data!$A$2:$A$3799,Director!$A28,cleaned_data!$H$2:$H$3799)</f>
        <v>6.85</v>
      </c>
      <c r="C28" s="12">
        <f t="shared" si="0"/>
        <v>0.66800000000000004</v>
      </c>
      <c r="D28" s="10">
        <f>_xlfn.RANK.EQ($C28,$C$2:$C$1759,0)+COUNTIF($C$2:C28,C28)-1</f>
        <v>571</v>
      </c>
      <c r="G28">
        <v>27</v>
      </c>
      <c r="H28" t="str">
        <f t="shared" si="1"/>
        <v>David Sington</v>
      </c>
      <c r="I28">
        <f>COUNTIF(Table13[director_name],Director!$H28)</f>
        <v>1</v>
      </c>
      <c r="J28" s="8">
        <f t="shared" si="2"/>
        <v>8.1</v>
      </c>
      <c r="K28" s="12">
        <f t="shared" si="3"/>
        <v>0.98099999999999998</v>
      </c>
    </row>
    <row r="29" spans="1:11" x14ac:dyDescent="0.35">
      <c r="A29" s="2" t="s">
        <v>2968</v>
      </c>
      <c r="B29" s="8">
        <f>AVERAGEIF(cleaned_data!$A$2:$A$3799,Director!$A29,cleaned_data!$H$2:$H$3799)</f>
        <v>5.6</v>
      </c>
      <c r="C29" s="12">
        <f t="shared" si="0"/>
        <v>0.19800000000000001</v>
      </c>
      <c r="D29" s="10">
        <f>_xlfn.RANK.EQ($C29,$C$2:$C$1759,0)+COUNTIF($C$2:C29,C29)-1</f>
        <v>1371</v>
      </c>
      <c r="G29">
        <v>28</v>
      </c>
      <c r="H29" t="str">
        <f t="shared" si="1"/>
        <v>Je-kyu Kang</v>
      </c>
      <c r="I29">
        <f>COUNTIF(Table13[director_name],Director!$H29)</f>
        <v>1</v>
      </c>
      <c r="J29" s="8">
        <f t="shared" si="2"/>
        <v>8.1</v>
      </c>
      <c r="K29" s="12">
        <f t="shared" si="3"/>
        <v>0.98099999999999998</v>
      </c>
    </row>
    <row r="30" spans="1:11" x14ac:dyDescent="0.35">
      <c r="A30" s="2" t="s">
        <v>2652</v>
      </c>
      <c r="B30" s="8">
        <f>AVERAGEIF(cleaned_data!$A$2:$A$3799,Director!$A30,cleaned_data!$H$2:$H$3799)</f>
        <v>7.0666666666666664</v>
      </c>
      <c r="C30" s="12">
        <f t="shared" si="0"/>
        <v>0.76700000000000002</v>
      </c>
      <c r="D30" s="10">
        <f>_xlfn.RANK.EQ($C30,$C$2:$C$1759,0)+COUNTIF($C$2:C30,C30)-1</f>
        <v>408</v>
      </c>
      <c r="G30">
        <v>29</v>
      </c>
      <c r="H30" t="str">
        <f t="shared" si="1"/>
        <v>Michael Roemer</v>
      </c>
      <c r="I30">
        <f>COUNTIF(Table13[director_name],Director!$H30)</f>
        <v>1</v>
      </c>
      <c r="J30" s="8">
        <f t="shared" si="2"/>
        <v>8.1</v>
      </c>
      <c r="K30" s="12">
        <f t="shared" si="3"/>
        <v>0.98099999999999998</v>
      </c>
    </row>
    <row r="31" spans="1:11" x14ac:dyDescent="0.35">
      <c r="A31" s="2" t="s">
        <v>6485</v>
      </c>
      <c r="B31" s="8">
        <f>AVERAGEIF(cleaned_data!$A$2:$A$3799,Director!$A31,cleaned_data!$H$2:$H$3799)</f>
        <v>6.8</v>
      </c>
      <c r="C31" s="12">
        <f t="shared" si="0"/>
        <v>0.63800000000000001</v>
      </c>
      <c r="D31" s="10">
        <f>_xlfn.RANK.EQ($C31,$C$2:$C$1759,0)+COUNTIF($C$2:C31,C31)-1</f>
        <v>596</v>
      </c>
      <c r="G31">
        <v>30</v>
      </c>
      <c r="H31" t="str">
        <f t="shared" si="1"/>
        <v>Michael Wadleigh</v>
      </c>
      <c r="I31">
        <f>COUNTIF(Table13[director_name],Director!$H31)</f>
        <v>1</v>
      </c>
      <c r="J31" s="8">
        <f t="shared" si="2"/>
        <v>8.1</v>
      </c>
      <c r="K31" s="12">
        <f t="shared" si="3"/>
        <v>0.98099999999999998</v>
      </c>
    </row>
    <row r="32" spans="1:11" x14ac:dyDescent="0.35">
      <c r="A32" s="2" t="s">
        <v>3563</v>
      </c>
      <c r="B32" s="8">
        <f>AVERAGEIF(cleaned_data!$A$2:$A$3799,Director!$A32,cleaned_data!$H$2:$H$3799)</f>
        <v>7.6333333333333329</v>
      </c>
      <c r="C32" s="12">
        <f t="shared" si="0"/>
        <v>0.93100000000000005</v>
      </c>
      <c r="D32" s="10">
        <f>_xlfn.RANK.EQ($C32,$C$2:$C$1759,0)+COUNTIF($C$2:C32,C32)-1</f>
        <v>119</v>
      </c>
      <c r="G32">
        <v>31</v>
      </c>
      <c r="H32" t="str">
        <f t="shared" si="1"/>
        <v>Terry George</v>
      </c>
      <c r="I32">
        <f>COUNTIF(Table13[director_name],Director!$H32)</f>
        <v>1</v>
      </c>
      <c r="J32" s="8">
        <f t="shared" si="2"/>
        <v>8.1</v>
      </c>
      <c r="K32" s="12">
        <f t="shared" si="3"/>
        <v>0.98099999999999998</v>
      </c>
    </row>
    <row r="33" spans="1:11" x14ac:dyDescent="0.35">
      <c r="A33" s="2" t="s">
        <v>1133</v>
      </c>
      <c r="B33" s="8">
        <f>AVERAGEIF(cleaned_data!$A$2:$A$3799,Director!$A33,cleaned_data!$H$2:$H$3799)</f>
        <v>7.8400000000000007</v>
      </c>
      <c r="C33" s="12">
        <f t="shared" si="0"/>
        <v>0.96699999999999997</v>
      </c>
      <c r="D33" s="10">
        <f>_xlfn.RANK.EQ($C33,$C$2:$C$1759,0)+COUNTIF($C$2:C33,C33)-1</f>
        <v>57</v>
      </c>
      <c r="G33">
        <v>32</v>
      </c>
      <c r="H33" t="str">
        <f t="shared" si="1"/>
        <v>Tim Miller</v>
      </c>
      <c r="I33">
        <f>COUNTIF(Table13[director_name],Director!$H33)</f>
        <v>1</v>
      </c>
      <c r="J33" s="8">
        <f t="shared" si="2"/>
        <v>8.1</v>
      </c>
      <c r="K33" s="12">
        <f t="shared" si="3"/>
        <v>0.98099999999999998</v>
      </c>
    </row>
    <row r="34" spans="1:11" x14ac:dyDescent="0.35">
      <c r="A34" s="2" t="s">
        <v>11333</v>
      </c>
      <c r="B34" s="8">
        <f>AVERAGEIF(cleaned_data!$A$2:$A$3799,Director!$A34,cleaned_data!$H$2:$H$3799)</f>
        <v>7.4</v>
      </c>
      <c r="C34" s="12">
        <f t="shared" si="0"/>
        <v>0.874</v>
      </c>
      <c r="D34" s="10">
        <f>_xlfn.RANK.EQ($C34,$C$2:$C$1759,0)+COUNTIF($C$2:C34,C34)-1</f>
        <v>202</v>
      </c>
      <c r="G34">
        <v>33</v>
      </c>
      <c r="H34" t="str">
        <f t="shared" si="1"/>
        <v>William Wyler</v>
      </c>
      <c r="I34">
        <f>COUNTIF(Table13[director_name],Director!$H34)</f>
        <v>1</v>
      </c>
      <c r="J34" s="8">
        <f t="shared" si="2"/>
        <v>8.1</v>
      </c>
      <c r="K34" s="12">
        <f t="shared" si="3"/>
        <v>0.98099999999999998</v>
      </c>
    </row>
    <row r="35" spans="1:11" x14ac:dyDescent="0.35">
      <c r="A35" s="2" t="s">
        <v>992</v>
      </c>
      <c r="B35" s="8">
        <f>AVERAGEIF(cleaned_data!$A$2:$A$3799,Director!$A35,cleaned_data!$H$2:$H$3799)</f>
        <v>7.2</v>
      </c>
      <c r="C35" s="12">
        <f t="shared" si="0"/>
        <v>0.81100000000000005</v>
      </c>
      <c r="D35" s="10">
        <f>_xlfn.RANK.EQ($C35,$C$2:$C$1759,0)+COUNTIF($C$2:C35,C35)-1</f>
        <v>282</v>
      </c>
      <c r="G35">
        <v>34</v>
      </c>
      <c r="H35" t="str">
        <f t="shared" si="1"/>
        <v>Ari Folman</v>
      </c>
      <c r="I35">
        <f>COUNTIF(Table13[director_name],Director!$H35)</f>
        <v>1</v>
      </c>
      <c r="J35" s="8">
        <f t="shared" si="2"/>
        <v>8</v>
      </c>
      <c r="K35" s="12">
        <f t="shared" si="3"/>
        <v>0.97699999999999998</v>
      </c>
    </row>
    <row r="36" spans="1:11" x14ac:dyDescent="0.35">
      <c r="A36" s="2" t="s">
        <v>22660</v>
      </c>
      <c r="B36" s="8">
        <f>AVERAGEIF(cleaned_data!$A$2:$A$3799,Director!$A36,cleaned_data!$H$2:$H$3799)</f>
        <v>4.5999999999999996</v>
      </c>
      <c r="C36" s="12">
        <f t="shared" si="0"/>
        <v>0.06</v>
      </c>
      <c r="D36" s="10">
        <f>_xlfn.RANK.EQ($C36,$C$2:$C$1759,0)+COUNTIF($C$2:C36,C36)-1</f>
        <v>1642</v>
      </c>
      <c r="G36">
        <v>35</v>
      </c>
      <c r="H36" t="str">
        <f t="shared" si="1"/>
        <v>D.W. Griffith</v>
      </c>
      <c r="I36">
        <f>COUNTIF(Table13[director_name],Director!$H36)</f>
        <v>1</v>
      </c>
      <c r="J36" s="8">
        <f t="shared" si="2"/>
        <v>8</v>
      </c>
      <c r="K36" s="12">
        <f t="shared" si="3"/>
        <v>0.97699999999999998</v>
      </c>
    </row>
    <row r="37" spans="1:11" x14ac:dyDescent="0.35">
      <c r="A37" s="2" t="s">
        <v>13745</v>
      </c>
      <c r="B37" s="8">
        <f>AVERAGEIF(cleaned_data!$A$2:$A$3799,Director!$A37,cleaned_data!$H$2:$H$3799)</f>
        <v>7.7</v>
      </c>
      <c r="C37" s="12">
        <f t="shared" si="0"/>
        <v>0.94</v>
      </c>
      <c r="D37" s="10">
        <f>_xlfn.RANK.EQ($C37,$C$2:$C$1759,0)+COUNTIF($C$2:C37,C37)-1</f>
        <v>84</v>
      </c>
      <c r="G37">
        <v>36</v>
      </c>
      <c r="H37" t="str">
        <f t="shared" si="1"/>
        <v>David Lean</v>
      </c>
      <c r="I37">
        <f>COUNTIF(Table13[director_name],Director!$H37)</f>
        <v>4</v>
      </c>
      <c r="J37" s="8">
        <f t="shared" si="2"/>
        <v>8</v>
      </c>
      <c r="K37" s="12">
        <f t="shared" si="3"/>
        <v>0.97699999999999998</v>
      </c>
    </row>
    <row r="38" spans="1:11" x14ac:dyDescent="0.35">
      <c r="A38" s="2" t="s">
        <v>21761</v>
      </c>
      <c r="B38" s="8">
        <f>AVERAGEIF(cleaned_data!$A$2:$A$3799,Director!$A38,cleaned_data!$H$2:$H$3799)</f>
        <v>7.7</v>
      </c>
      <c r="C38" s="12">
        <f t="shared" si="0"/>
        <v>0.94</v>
      </c>
      <c r="D38" s="10">
        <f>_xlfn.RANK.EQ($C38,$C$2:$C$1759,0)+COUNTIF($C$2:C38,C38)-1</f>
        <v>85</v>
      </c>
      <c r="G38">
        <v>37</v>
      </c>
      <c r="H38" t="str">
        <f t="shared" si="1"/>
        <v>Frank Darabont</v>
      </c>
      <c r="I38">
        <f>COUNTIF(Table13[director_name],Director!$H38)</f>
        <v>4</v>
      </c>
      <c r="J38" s="8">
        <f t="shared" si="2"/>
        <v>7.9750000000000005</v>
      </c>
      <c r="K38" s="12">
        <f t="shared" si="3"/>
        <v>0.97699999999999998</v>
      </c>
    </row>
    <row r="39" spans="1:11" x14ac:dyDescent="0.35">
      <c r="A39" s="2" t="s">
        <v>18269</v>
      </c>
      <c r="B39" s="8">
        <f>AVERAGEIF(cleaned_data!$A$2:$A$3799,Director!$A39,cleaned_data!$H$2:$H$3799)</f>
        <v>6.7333333333333334</v>
      </c>
      <c r="C39" s="12">
        <f t="shared" si="0"/>
        <v>0.623</v>
      </c>
      <c r="D39" s="10">
        <f>_xlfn.RANK.EQ($C39,$C$2:$C$1759,0)+COUNTIF($C$2:C39,C39)-1</f>
        <v>658</v>
      </c>
      <c r="G39">
        <v>38</v>
      </c>
      <c r="H39" t="str">
        <f t="shared" si="1"/>
        <v>Michel Hazanavicius</v>
      </c>
      <c r="I39">
        <f>COUNTIF(Table13[director_name],Director!$H39)</f>
        <v>1</v>
      </c>
      <c r="J39" s="8">
        <f t="shared" si="2"/>
        <v>8</v>
      </c>
      <c r="K39" s="12">
        <f t="shared" si="3"/>
        <v>0.97699999999999998</v>
      </c>
    </row>
    <row r="40" spans="1:11" x14ac:dyDescent="0.35">
      <c r="A40" s="2" t="s">
        <v>1039</v>
      </c>
      <c r="B40" s="8">
        <f>AVERAGEIF(cleaned_data!$A$2:$A$3799,Director!$A40,cleaned_data!$H$2:$H$3799)</f>
        <v>6.82</v>
      </c>
      <c r="C40" s="12">
        <f t="shared" si="0"/>
        <v>0.66300000000000003</v>
      </c>
      <c r="D40" s="10">
        <f>_xlfn.RANK.EQ($C40,$C$2:$C$1759,0)+COUNTIF($C$2:C40,C40)-1</f>
        <v>592</v>
      </c>
      <c r="G40">
        <v>39</v>
      </c>
      <c r="H40" t="str">
        <f t="shared" si="1"/>
        <v>Stephen Chbosky</v>
      </c>
      <c r="I40">
        <f>COUNTIF(Table13[director_name],Director!$H40)</f>
        <v>1</v>
      </c>
      <c r="J40" s="8">
        <f t="shared" si="2"/>
        <v>8</v>
      </c>
      <c r="K40" s="12">
        <f t="shared" si="3"/>
        <v>0.97699999999999998</v>
      </c>
    </row>
    <row r="41" spans="1:11" x14ac:dyDescent="0.35">
      <c r="A41" s="2" t="s">
        <v>19928</v>
      </c>
      <c r="B41" s="8">
        <f>AVERAGEIF(cleaned_data!$A$2:$A$3799,Director!$A41,cleaned_data!$H$2:$H$3799)</f>
        <v>5.9</v>
      </c>
      <c r="C41" s="12">
        <f t="shared" si="0"/>
        <v>0.27200000000000002</v>
      </c>
      <c r="D41" s="10">
        <f>_xlfn.RANK.EQ($C41,$C$2:$C$1759,0)+COUNTIF($C$2:C41,C41)-1</f>
        <v>1231</v>
      </c>
      <c r="G41">
        <v>40</v>
      </c>
      <c r="H41" t="str">
        <f t="shared" si="1"/>
        <v>Vincent Paronnaud</v>
      </c>
      <c r="I41">
        <f>COUNTIF(Table13[director_name],Director!$H41)</f>
        <v>1</v>
      </c>
      <c r="J41" s="8">
        <f t="shared" si="2"/>
        <v>8</v>
      </c>
      <c r="K41" s="12">
        <f t="shared" si="3"/>
        <v>0.97699999999999998</v>
      </c>
    </row>
    <row r="42" spans="1:11" x14ac:dyDescent="0.35">
      <c r="A42" s="2" t="s">
        <v>22641</v>
      </c>
      <c r="B42" s="8">
        <f>AVERAGEIF(cleaned_data!$A$2:$A$3799,Director!$A42,cleaned_data!$H$2:$H$3799)</f>
        <v>6.1</v>
      </c>
      <c r="C42" s="12">
        <f t="shared" si="0"/>
        <v>0.35099999999999998</v>
      </c>
      <c r="D42" s="10">
        <f>_xlfn.RANK.EQ($C42,$C$2:$C$1759,0)+COUNTIF($C$2:C42,C42)-1</f>
        <v>1095</v>
      </c>
      <c r="G42">
        <v>41</v>
      </c>
      <c r="H42" t="str">
        <f t="shared" si="1"/>
        <v>Denis Villeneuve</v>
      </c>
      <c r="I42">
        <f>COUNTIF(Table13[director_name],Director!$H42)</f>
        <v>3</v>
      </c>
      <c r="J42" s="8">
        <f t="shared" si="2"/>
        <v>7.9666666666666659</v>
      </c>
      <c r="K42" s="12">
        <f t="shared" si="3"/>
        <v>0.97599999999999998</v>
      </c>
    </row>
    <row r="43" spans="1:11" x14ac:dyDescent="0.35">
      <c r="A43" s="2" t="s">
        <v>16698</v>
      </c>
      <c r="B43" s="8">
        <f>AVERAGEIF(cleaned_data!$A$2:$A$3799,Director!$A43,cleaned_data!$H$2:$H$3799)</f>
        <v>2.2999999999999998</v>
      </c>
      <c r="C43" s="12">
        <f t="shared" si="0"/>
        <v>1E-3</v>
      </c>
      <c r="D43" s="10">
        <f>_xlfn.RANK.EQ($C43,$C$2:$C$1759,0)+COUNTIF($C$2:C43,C43)-1</f>
        <v>1756</v>
      </c>
      <c r="G43">
        <v>42</v>
      </c>
      <c r="H43" t="str">
        <f t="shared" si="1"/>
        <v>James Cameron</v>
      </c>
      <c r="I43">
        <f>COUNTIF(Table13[director_name],Director!$H43)</f>
        <v>7</v>
      </c>
      <c r="J43" s="8">
        <f t="shared" si="2"/>
        <v>7.9142857142857137</v>
      </c>
      <c r="K43" s="12">
        <f t="shared" si="3"/>
        <v>0.97599999999999998</v>
      </c>
    </row>
    <row r="44" spans="1:11" x14ac:dyDescent="0.35">
      <c r="A44" s="2" t="s">
        <v>8191</v>
      </c>
      <c r="B44" s="8">
        <f>AVERAGEIF(cleaned_data!$A$2:$A$3799,Director!$A44,cleaned_data!$H$2:$H$3799)</f>
        <v>7.42</v>
      </c>
      <c r="C44" s="12">
        <f t="shared" si="0"/>
        <v>0.88600000000000001</v>
      </c>
      <c r="D44" s="10">
        <f>_xlfn.RANK.EQ($C44,$C$2:$C$1759,0)+COUNTIF($C$2:C44,C44)-1</f>
        <v>199</v>
      </c>
      <c r="G44">
        <v>43</v>
      </c>
      <c r="H44" t="str">
        <f t="shared" si="1"/>
        <v>Anna Muylaert</v>
      </c>
      <c r="I44">
        <f>COUNTIF(Table13[director_name],Director!$H44)</f>
        <v>1</v>
      </c>
      <c r="J44" s="8">
        <f t="shared" si="2"/>
        <v>7.9</v>
      </c>
      <c r="K44" s="12">
        <f t="shared" si="3"/>
        <v>0.96899999999999997</v>
      </c>
    </row>
    <row r="45" spans="1:11" x14ac:dyDescent="0.35">
      <c r="A45" s="2" t="s">
        <v>5263</v>
      </c>
      <c r="B45" s="8">
        <f>AVERAGEIF(cleaned_data!$A$2:$A$3799,Director!$A45,cleaned_data!$H$2:$H$3799)</f>
        <v>6.2</v>
      </c>
      <c r="C45" s="12">
        <f t="shared" si="0"/>
        <v>0.39100000000000001</v>
      </c>
      <c r="D45" s="10">
        <f>_xlfn.RANK.EQ($C45,$C$2:$C$1759,0)+COUNTIF($C$2:C45,C45)-1</f>
        <v>1031</v>
      </c>
      <c r="G45">
        <v>44</v>
      </c>
      <c r="H45" t="str">
        <f t="shared" si="1"/>
        <v>Christophe Barratier</v>
      </c>
      <c r="I45">
        <f>COUNTIF(Table13[director_name],Director!$H45)</f>
        <v>1</v>
      </c>
      <c r="J45" s="8">
        <f t="shared" si="2"/>
        <v>7.9</v>
      </c>
      <c r="K45" s="12">
        <f t="shared" si="3"/>
        <v>0.96899999999999997</v>
      </c>
    </row>
    <row r="46" spans="1:11" x14ac:dyDescent="0.35">
      <c r="A46" s="2" t="s">
        <v>7480</v>
      </c>
      <c r="B46" s="8">
        <f>AVERAGEIF(cleaned_data!$A$2:$A$3799,Director!$A46,cleaned_data!$H$2:$H$3799)</f>
        <v>6.2250000000000005</v>
      </c>
      <c r="C46" s="12">
        <f t="shared" si="0"/>
        <v>0.41499999999999998</v>
      </c>
      <c r="D46" s="10">
        <f>_xlfn.RANK.EQ($C46,$C$2:$C$1759,0)+COUNTIF($C$2:C46,C46)-1</f>
        <v>1027</v>
      </c>
      <c r="G46">
        <v>45</v>
      </c>
      <c r="H46" t="str">
        <f t="shared" si="1"/>
        <v>Cristian Mungiu</v>
      </c>
      <c r="I46">
        <f>COUNTIF(Table13[director_name],Director!$H46)</f>
        <v>1</v>
      </c>
      <c r="J46" s="8">
        <f t="shared" si="2"/>
        <v>7.9</v>
      </c>
      <c r="K46" s="12">
        <f t="shared" si="3"/>
        <v>0.96899999999999997</v>
      </c>
    </row>
    <row r="47" spans="1:11" x14ac:dyDescent="0.35">
      <c r="A47" s="2" t="s">
        <v>1217</v>
      </c>
      <c r="B47" s="8">
        <f>AVERAGEIF(cleaned_data!$A$2:$A$3799,Director!$A47,cleaned_data!$H$2:$H$3799)</f>
        <v>7.8</v>
      </c>
      <c r="C47" s="12">
        <f t="shared" si="0"/>
        <v>0.95699999999999996</v>
      </c>
      <c r="D47" s="10">
        <f>_xlfn.RANK.EQ($C47,$C$2:$C$1759,0)+COUNTIF($C$2:C47,C47)-1</f>
        <v>59</v>
      </c>
      <c r="G47">
        <v>46</v>
      </c>
      <c r="H47" t="str">
        <f t="shared" si="1"/>
        <v>Dan Gilroy</v>
      </c>
      <c r="I47">
        <f>COUNTIF(Table13[director_name],Director!$H47)</f>
        <v>1</v>
      </c>
      <c r="J47" s="8">
        <f t="shared" si="2"/>
        <v>7.9</v>
      </c>
      <c r="K47" s="12">
        <f t="shared" si="3"/>
        <v>0.96899999999999997</v>
      </c>
    </row>
    <row r="48" spans="1:11" x14ac:dyDescent="0.35">
      <c r="A48" s="2" t="s">
        <v>11032</v>
      </c>
      <c r="B48" s="8">
        <f>AVERAGEIF(cleaned_data!$A$2:$A$3799,Director!$A48,cleaned_data!$H$2:$H$3799)</f>
        <v>8.5</v>
      </c>
      <c r="C48" s="12">
        <f t="shared" si="0"/>
        <v>0.996</v>
      </c>
      <c r="D48" s="10">
        <f>_xlfn.RANK.EQ($C48,$C$2:$C$1759,0)+COUNTIF($C$2:C48,C48)-1</f>
        <v>3</v>
      </c>
      <c r="G48">
        <v>47</v>
      </c>
      <c r="H48" t="str">
        <f t="shared" si="1"/>
        <v>Don Hall</v>
      </c>
      <c r="I48">
        <f>COUNTIF(Table13[director_name],Director!$H48)</f>
        <v>1</v>
      </c>
      <c r="J48" s="8">
        <f t="shared" si="2"/>
        <v>7.9</v>
      </c>
      <c r="K48" s="12">
        <f t="shared" si="3"/>
        <v>0.96899999999999997</v>
      </c>
    </row>
    <row r="49" spans="1:11" x14ac:dyDescent="0.35">
      <c r="A49" s="2" t="s">
        <v>19854</v>
      </c>
      <c r="B49" s="8">
        <f>AVERAGEIF(cleaned_data!$A$2:$A$3799,Director!$A49,cleaned_data!$H$2:$H$3799)</f>
        <v>7</v>
      </c>
      <c r="C49" s="12">
        <f t="shared" si="0"/>
        <v>0.72199999999999998</v>
      </c>
      <c r="D49" s="10">
        <f>_xlfn.RANK.EQ($C49,$C$2:$C$1759,0)+COUNTIF($C$2:C49,C49)-1</f>
        <v>422</v>
      </c>
      <c r="G49">
        <v>48</v>
      </c>
      <c r="H49" t="str">
        <f t="shared" si="1"/>
        <v>FabiÃ¡n Bielinsky</v>
      </c>
      <c r="I49">
        <f>COUNTIF(Table13[director_name],Director!$H49)</f>
        <v>1</v>
      </c>
      <c r="J49" s="8">
        <f t="shared" si="2"/>
        <v>7.9</v>
      </c>
      <c r="K49" s="12">
        <f t="shared" si="3"/>
        <v>0.96899999999999997</v>
      </c>
    </row>
    <row r="50" spans="1:11" x14ac:dyDescent="0.35">
      <c r="A50" s="2" t="s">
        <v>8490</v>
      </c>
      <c r="B50" s="8">
        <f>AVERAGEIF(cleaned_data!$A$2:$A$3799,Director!$A50,cleaned_data!$H$2:$H$3799)</f>
        <v>5.9</v>
      </c>
      <c r="C50" s="12">
        <f t="shared" si="0"/>
        <v>0.27200000000000002</v>
      </c>
      <c r="D50" s="10">
        <f>_xlfn.RANK.EQ($C50,$C$2:$C$1759,0)+COUNTIF($C$2:C50,C50)-1</f>
        <v>1232</v>
      </c>
      <c r="G50">
        <v>49</v>
      </c>
      <c r="H50" t="str">
        <f t="shared" si="1"/>
        <v>George Cukor</v>
      </c>
      <c r="I50">
        <f>COUNTIF(Table13[director_name],Director!$H50)</f>
        <v>1</v>
      </c>
      <c r="J50" s="8">
        <f t="shared" si="2"/>
        <v>7.9</v>
      </c>
      <c r="K50" s="12">
        <f t="shared" si="3"/>
        <v>0.96899999999999997</v>
      </c>
    </row>
    <row r="51" spans="1:11" x14ac:dyDescent="0.35">
      <c r="A51" s="2" t="s">
        <v>12497</v>
      </c>
      <c r="B51" s="8">
        <f>AVERAGEIF(cleaned_data!$A$2:$A$3799,Director!$A51,cleaned_data!$H$2:$H$3799)</f>
        <v>7.2</v>
      </c>
      <c r="C51" s="12">
        <f t="shared" si="0"/>
        <v>0.81100000000000005</v>
      </c>
      <c r="D51" s="10">
        <f>_xlfn.RANK.EQ($C51,$C$2:$C$1759,0)+COUNTIF($C$2:C51,C51)-1</f>
        <v>283</v>
      </c>
      <c r="G51">
        <v>50</v>
      </c>
      <c r="H51" t="str">
        <f t="shared" si="1"/>
        <v>Jacques Perrin</v>
      </c>
      <c r="I51">
        <f>COUNTIF(Table13[director_name],Director!$H51)</f>
        <v>2</v>
      </c>
      <c r="J51" s="8">
        <f t="shared" si="2"/>
        <v>7.9</v>
      </c>
      <c r="K51" s="12">
        <f t="shared" si="3"/>
        <v>0.96899999999999997</v>
      </c>
    </row>
    <row r="52" spans="1:11" x14ac:dyDescent="0.35">
      <c r="A52" s="2" t="s">
        <v>7572</v>
      </c>
      <c r="B52" s="8">
        <f>AVERAGEIF(cleaned_data!$A$2:$A$3799,Director!$A52,cleaned_data!$H$2:$H$3799)</f>
        <v>6.2</v>
      </c>
      <c r="C52" s="12">
        <f t="shared" si="0"/>
        <v>0.39100000000000001</v>
      </c>
      <c r="D52" s="10">
        <f>_xlfn.RANK.EQ($C52,$C$2:$C$1759,0)+COUNTIF($C$2:C52,C52)-1</f>
        <v>1032</v>
      </c>
      <c r="G52">
        <v>51</v>
      </c>
      <c r="H52" t="str">
        <f t="shared" si="1"/>
        <v>Jonathan Dayton</v>
      </c>
      <c r="I52">
        <f>COUNTIF(Table13[director_name],Director!$H52)</f>
        <v>1</v>
      </c>
      <c r="J52" s="8">
        <f t="shared" si="2"/>
        <v>7.9</v>
      </c>
      <c r="K52" s="12">
        <f t="shared" si="3"/>
        <v>0.96899999999999997</v>
      </c>
    </row>
    <row r="53" spans="1:11" x14ac:dyDescent="0.35">
      <c r="A53" s="2" t="s">
        <v>18565</v>
      </c>
      <c r="B53" s="8">
        <f>AVERAGEIF(cleaned_data!$A$2:$A$3799,Director!$A53,cleaned_data!$H$2:$H$3799)</f>
        <v>6.4</v>
      </c>
      <c r="C53" s="12">
        <f t="shared" si="0"/>
        <v>0.46400000000000002</v>
      </c>
      <c r="D53" s="10">
        <f>_xlfn.RANK.EQ($C53,$C$2:$C$1759,0)+COUNTIF($C$2:C53,C53)-1</f>
        <v>902</v>
      </c>
      <c r="G53">
        <v>52</v>
      </c>
      <c r="H53" t="str">
        <f t="shared" si="1"/>
        <v>Peter Jackson</v>
      </c>
      <c r="I53">
        <f>COUNTIF(Table13[director_name],Director!$H53)</f>
        <v>9</v>
      </c>
      <c r="J53" s="8">
        <f t="shared" si="2"/>
        <v>7.8888888888888893</v>
      </c>
      <c r="K53" s="12">
        <f t="shared" si="3"/>
        <v>0.96899999999999997</v>
      </c>
    </row>
    <row r="54" spans="1:11" x14ac:dyDescent="0.35">
      <c r="A54" s="2" t="s">
        <v>11131</v>
      </c>
      <c r="B54" s="8">
        <f>AVERAGEIF(cleaned_data!$A$2:$A$3799,Director!$A54,cleaned_data!$H$2:$H$3799)</f>
        <v>5.7333333333333334</v>
      </c>
      <c r="C54" s="12">
        <f t="shared" si="0"/>
        <v>0.247</v>
      </c>
      <c r="D54" s="10">
        <f>_xlfn.RANK.EQ($C54,$C$2:$C$1759,0)+COUNTIF($C$2:C54,C54)-1</f>
        <v>1323</v>
      </c>
      <c r="G54">
        <v>53</v>
      </c>
      <c r="H54" t="str">
        <f t="shared" si="1"/>
        <v>StÃ©phane Aubier</v>
      </c>
      <c r="I54">
        <f>COUNTIF(Table13[director_name],Director!$H54)</f>
        <v>1</v>
      </c>
      <c r="J54" s="8">
        <f t="shared" si="2"/>
        <v>7.9</v>
      </c>
      <c r="K54" s="12">
        <f t="shared" si="3"/>
        <v>0.96899999999999997</v>
      </c>
    </row>
    <row r="55" spans="1:11" x14ac:dyDescent="0.35">
      <c r="A55" s="2" t="s">
        <v>11653</v>
      </c>
      <c r="B55" s="8">
        <f>AVERAGEIF(cleaned_data!$A$2:$A$3799,Director!$A55,cleaned_data!$H$2:$H$3799)</f>
        <v>6.65</v>
      </c>
      <c r="C55" s="12">
        <f t="shared" si="0"/>
        <v>0.58699999999999997</v>
      </c>
      <c r="D55" s="10">
        <f>_xlfn.RANK.EQ($C55,$C$2:$C$1759,0)+COUNTIF($C$2:C55,C55)-1</f>
        <v>721</v>
      </c>
      <c r="G55">
        <v>54</v>
      </c>
      <c r="H55" t="str">
        <f t="shared" si="1"/>
        <v>Tom McCarthy</v>
      </c>
      <c r="I55">
        <f>COUNTIF(Table13[director_name],Director!$H55)</f>
        <v>2</v>
      </c>
      <c r="J55" s="8">
        <f t="shared" si="2"/>
        <v>7.9</v>
      </c>
      <c r="K55" s="12">
        <f t="shared" si="3"/>
        <v>0.96899999999999997</v>
      </c>
    </row>
    <row r="56" spans="1:11" x14ac:dyDescent="0.35">
      <c r="A56" s="2" t="s">
        <v>18972</v>
      </c>
      <c r="B56" s="8">
        <f>AVERAGEIF(cleaned_data!$A$2:$A$3799,Director!$A56,cleaned_data!$H$2:$H$3799)</f>
        <v>7</v>
      </c>
      <c r="C56" s="12">
        <f t="shared" si="0"/>
        <v>0.72199999999999998</v>
      </c>
      <c r="D56" s="10">
        <f>_xlfn.RANK.EQ($C56,$C$2:$C$1759,0)+COUNTIF($C$2:C56,C56)-1</f>
        <v>423</v>
      </c>
      <c r="G56">
        <v>55</v>
      </c>
      <c r="H56" t="str">
        <f t="shared" si="1"/>
        <v>Joss Whedon</v>
      </c>
      <c r="I56">
        <f>COUNTIF(Table13[director_name],Director!$H56)</f>
        <v>3</v>
      </c>
      <c r="J56" s="8">
        <f t="shared" si="2"/>
        <v>7.8666666666666671</v>
      </c>
      <c r="K56" s="12">
        <f t="shared" si="3"/>
        <v>0.96799999999999997</v>
      </c>
    </row>
    <row r="57" spans="1:11" x14ac:dyDescent="0.35">
      <c r="A57" s="2" t="s">
        <v>12717</v>
      </c>
      <c r="B57" s="8">
        <f>AVERAGEIF(cleaned_data!$A$2:$A$3799,Director!$A57,cleaned_data!$H$2:$H$3799)</f>
        <v>6.2</v>
      </c>
      <c r="C57" s="12">
        <f t="shared" si="0"/>
        <v>0.39100000000000001</v>
      </c>
      <c r="D57" s="10">
        <f>_xlfn.RANK.EQ($C57,$C$2:$C$1759,0)+COUNTIF($C$2:C57,C57)-1</f>
        <v>1033</v>
      </c>
      <c r="G57">
        <v>56</v>
      </c>
      <c r="H57" t="str">
        <f t="shared" si="1"/>
        <v>Morten Tyldum</v>
      </c>
      <c r="I57">
        <f>COUNTIF(Table13[director_name],Director!$H57)</f>
        <v>2</v>
      </c>
      <c r="J57" s="8">
        <f t="shared" si="2"/>
        <v>7.85</v>
      </c>
      <c r="K57" s="12">
        <f t="shared" si="3"/>
        <v>0.96799999999999997</v>
      </c>
    </row>
    <row r="58" spans="1:11" x14ac:dyDescent="0.35">
      <c r="A58" s="2" t="s">
        <v>2853</v>
      </c>
      <c r="B58" s="8">
        <f>AVERAGEIF(cleaned_data!$A$2:$A$3799,Director!$A58,cleaned_data!$H$2:$H$3799)</f>
        <v>6.6</v>
      </c>
      <c r="C58" s="12">
        <f t="shared" si="0"/>
        <v>0.55300000000000005</v>
      </c>
      <c r="D58" s="10">
        <f>_xlfn.RANK.EQ($C58,$C$2:$C$1759,0)+COUNTIF($C$2:C58,C58)-1</f>
        <v>739</v>
      </c>
      <c r="G58">
        <v>57</v>
      </c>
      <c r="H58" t="str">
        <f t="shared" si="1"/>
        <v>Alejandro G. IÃ±Ã¡rritu</v>
      </c>
      <c r="I58">
        <f>COUNTIF(Table13[director_name],Director!$H58)</f>
        <v>5</v>
      </c>
      <c r="J58" s="8">
        <f t="shared" si="2"/>
        <v>7.8400000000000007</v>
      </c>
      <c r="K58" s="12">
        <f t="shared" si="3"/>
        <v>0.96699999999999997</v>
      </c>
    </row>
    <row r="59" spans="1:11" x14ac:dyDescent="0.35">
      <c r="A59" s="2" t="s">
        <v>146</v>
      </c>
      <c r="B59" s="8">
        <f>AVERAGEIF(cleaned_data!$A$2:$A$3799,Director!$A59,cleaned_data!$H$2:$H$3799)</f>
        <v>7.15</v>
      </c>
      <c r="C59" s="12">
        <f t="shared" si="0"/>
        <v>0.80500000000000005</v>
      </c>
      <c r="D59" s="10">
        <f>_xlfn.RANK.EQ($C59,$C$2:$C$1759,0)+COUNTIF($C$2:C59,C59)-1</f>
        <v>337</v>
      </c>
      <c r="G59">
        <v>58</v>
      </c>
      <c r="H59" t="str">
        <f t="shared" si="1"/>
        <v>Stanley Kubrick</v>
      </c>
      <c r="I59">
        <f>COUNTIF(Table13[director_name],Director!$H59)</f>
        <v>2</v>
      </c>
      <c r="J59" s="8">
        <f t="shared" si="2"/>
        <v>7.8000000000000007</v>
      </c>
      <c r="K59" s="12">
        <f t="shared" si="3"/>
        <v>0.96699999999999997</v>
      </c>
    </row>
    <row r="60" spans="1:11" x14ac:dyDescent="0.35">
      <c r="A60" s="2" t="s">
        <v>5314</v>
      </c>
      <c r="B60" s="8">
        <f>AVERAGEIF(cleaned_data!$A$2:$A$3799,Director!$A60,cleaned_data!$H$2:$H$3799)</f>
        <v>4.8</v>
      </c>
      <c r="C60" s="12">
        <f t="shared" si="0"/>
        <v>7.4999999999999997E-2</v>
      </c>
      <c r="D60" s="10">
        <f>_xlfn.RANK.EQ($C60,$C$2:$C$1759,0)+COUNTIF($C$2:C60,C60)-1</f>
        <v>1614</v>
      </c>
      <c r="G60">
        <v>59</v>
      </c>
      <c r="H60" t="str">
        <f t="shared" si="1"/>
        <v>Alfonso CuarÃ³n</v>
      </c>
      <c r="I60">
        <f>COUNTIF(Table13[director_name],Director!$H60)</f>
        <v>4</v>
      </c>
      <c r="J60" s="8">
        <f t="shared" si="2"/>
        <v>7.8</v>
      </c>
      <c r="K60" s="12">
        <f t="shared" si="3"/>
        <v>0.95699999999999996</v>
      </c>
    </row>
    <row r="61" spans="1:11" x14ac:dyDescent="0.35">
      <c r="A61" s="2" t="s">
        <v>16220</v>
      </c>
      <c r="B61" s="8">
        <f>AVERAGEIF(cleaned_data!$A$2:$A$3799,Director!$A61,cleaned_data!$H$2:$H$3799)</f>
        <v>6.8</v>
      </c>
      <c r="C61" s="12">
        <f t="shared" si="0"/>
        <v>0.63800000000000001</v>
      </c>
      <c r="D61" s="10">
        <f>_xlfn.RANK.EQ($C61,$C$2:$C$1759,0)+COUNTIF($C$2:C61,C61)-1</f>
        <v>597</v>
      </c>
      <c r="G61">
        <v>60</v>
      </c>
      <c r="H61" t="str">
        <f t="shared" si="1"/>
        <v>Bernardo Bertolucci</v>
      </c>
      <c r="I61">
        <f>COUNTIF(Table13[director_name],Director!$H61)</f>
        <v>1</v>
      </c>
      <c r="J61" s="8">
        <f t="shared" si="2"/>
        <v>7.8</v>
      </c>
      <c r="K61" s="12">
        <f t="shared" si="3"/>
        <v>0.95699999999999996</v>
      </c>
    </row>
    <row r="62" spans="1:11" x14ac:dyDescent="0.35">
      <c r="A62" s="2" t="s">
        <v>2433</v>
      </c>
      <c r="B62" s="8">
        <f>AVERAGEIF(cleaned_data!$A$2:$A$3799,Director!$A62,cleaned_data!$H$2:$H$3799)</f>
        <v>6.5</v>
      </c>
      <c r="C62" s="12">
        <f t="shared" si="0"/>
        <v>0.504</v>
      </c>
      <c r="D62" s="10">
        <f>_xlfn.RANK.EQ($C62,$C$2:$C$1759,0)+COUNTIF($C$2:C62,C62)-1</f>
        <v>813</v>
      </c>
      <c r="G62">
        <v>61</v>
      </c>
      <c r="H62" t="str">
        <f t="shared" si="1"/>
        <v>Christian Carion</v>
      </c>
      <c r="I62">
        <f>COUNTIF(Table13[director_name],Director!$H62)</f>
        <v>1</v>
      </c>
      <c r="J62" s="8">
        <f t="shared" si="2"/>
        <v>7.8</v>
      </c>
      <c r="K62" s="12">
        <f t="shared" si="3"/>
        <v>0.95699999999999996</v>
      </c>
    </row>
    <row r="63" spans="1:11" x14ac:dyDescent="0.35">
      <c r="A63" s="2" t="s">
        <v>8702</v>
      </c>
      <c r="B63" s="8">
        <f>AVERAGEIF(cleaned_data!$A$2:$A$3799,Director!$A63,cleaned_data!$H$2:$H$3799)</f>
        <v>6.85</v>
      </c>
      <c r="C63" s="12">
        <f t="shared" si="0"/>
        <v>0.66800000000000004</v>
      </c>
      <c r="D63" s="10">
        <f>_xlfn.RANK.EQ($C63,$C$2:$C$1759,0)+COUNTIF($C$2:C63,C63)-1</f>
        <v>572</v>
      </c>
      <c r="G63">
        <v>62</v>
      </c>
      <c r="H63" t="str">
        <f t="shared" si="1"/>
        <v>Dean DeBlois</v>
      </c>
      <c r="I63">
        <f>COUNTIF(Table13[director_name],Director!$H63)</f>
        <v>3</v>
      </c>
      <c r="J63" s="8">
        <f t="shared" si="2"/>
        <v>7.7666666666666666</v>
      </c>
      <c r="K63" s="12">
        <f t="shared" si="3"/>
        <v>0.95699999999999996</v>
      </c>
    </row>
    <row r="64" spans="1:11" x14ac:dyDescent="0.35">
      <c r="A64" s="2" t="s">
        <v>11691</v>
      </c>
      <c r="B64" s="8">
        <f>AVERAGEIF(cleaned_data!$A$2:$A$3799,Director!$A64,cleaned_data!$H$2:$H$3799)</f>
        <v>6</v>
      </c>
      <c r="C64" s="12">
        <f t="shared" si="0"/>
        <v>0.312</v>
      </c>
      <c r="D64" s="10">
        <f>_xlfn.RANK.EQ($C64,$C$2:$C$1759,0)+COUNTIF($C$2:C64,C64)-1</f>
        <v>1172</v>
      </c>
      <c r="G64">
        <v>63</v>
      </c>
      <c r="H64" t="str">
        <f t="shared" si="1"/>
        <v>Giuseppe Tornatore</v>
      </c>
      <c r="I64">
        <f>COUNTIF(Table13[director_name],Director!$H64)</f>
        <v>1</v>
      </c>
      <c r="J64" s="8">
        <f t="shared" si="2"/>
        <v>7.8</v>
      </c>
      <c r="K64" s="12">
        <f t="shared" si="3"/>
        <v>0.95699999999999996</v>
      </c>
    </row>
    <row r="65" spans="1:11" x14ac:dyDescent="0.35">
      <c r="A65" s="2" t="s">
        <v>18267</v>
      </c>
      <c r="B65" s="8">
        <f>AVERAGEIF(cleaned_data!$A$2:$A$3799,Director!$A65,cleaned_data!$H$2:$H$3799)</f>
        <v>5.4</v>
      </c>
      <c r="C65" s="12">
        <f t="shared" si="0"/>
        <v>0.157</v>
      </c>
      <c r="D65" s="10">
        <f>_xlfn.RANK.EQ($C65,$C$2:$C$1759,0)+COUNTIF($C$2:C65,C65)-1</f>
        <v>1457</v>
      </c>
      <c r="G65">
        <v>64</v>
      </c>
      <c r="H65" t="str">
        <f t="shared" si="1"/>
        <v>Henry Alex Rubin</v>
      </c>
      <c r="I65">
        <f>COUNTIF(Table13[director_name],Director!$H65)</f>
        <v>1</v>
      </c>
      <c r="J65" s="8">
        <f t="shared" si="2"/>
        <v>7.8</v>
      </c>
      <c r="K65" s="12">
        <f t="shared" si="3"/>
        <v>0.95699999999999996</v>
      </c>
    </row>
    <row r="66" spans="1:11" x14ac:dyDescent="0.35">
      <c r="A66" s="2" t="s">
        <v>10959</v>
      </c>
      <c r="B66" s="8">
        <f>AVERAGEIF(cleaned_data!$A$2:$A$3799,Director!$A66,cleaned_data!$H$2:$H$3799)</f>
        <v>6.15</v>
      </c>
      <c r="C66" s="12">
        <f t="shared" si="0"/>
        <v>0.38300000000000001</v>
      </c>
      <c r="D66" s="10">
        <f>_xlfn.RANK.EQ($C66,$C$2:$C$1759,0)+COUNTIF($C$2:C66,C66)-1</f>
        <v>1081</v>
      </c>
      <c r="G66">
        <v>65</v>
      </c>
      <c r="H66" t="str">
        <f t="shared" si="1"/>
        <v>Jim Abrahams</v>
      </c>
      <c r="I66">
        <f>COUNTIF(Table13[director_name],Director!$H66)</f>
        <v>1</v>
      </c>
      <c r="J66" s="8">
        <f t="shared" si="2"/>
        <v>7.8</v>
      </c>
      <c r="K66" s="12">
        <f t="shared" si="3"/>
        <v>0.95699999999999996</v>
      </c>
    </row>
    <row r="67" spans="1:11" x14ac:dyDescent="0.35">
      <c r="A67" s="2" t="s">
        <v>23527</v>
      </c>
      <c r="B67" s="8">
        <f>AVERAGEIF(cleaned_data!$A$2:$A$3799,Director!$A67,cleaned_data!$H$2:$H$3799)</f>
        <v>7.7</v>
      </c>
      <c r="C67" s="12">
        <f t="shared" ref="C67:C130" si="4">_xlfn.PERCENTRANK.EXC($B$2:$B$1759,$B67)</f>
        <v>0.94</v>
      </c>
      <c r="D67" s="10">
        <f>_xlfn.RANK.EQ($C67,$C$2:$C$1759,0)+COUNTIF($C$2:C67,C67)-1</f>
        <v>86</v>
      </c>
      <c r="G67">
        <v>66</v>
      </c>
      <c r="H67" t="str">
        <f t="shared" ref="H67:H130" si="5">INDEX($A$2:$A$1759, MATCH($G67,$D$2:$D$1759,0))</f>
        <v>Josh Boone</v>
      </c>
      <c r="I67">
        <f>COUNTIF(Table13[director_name],Director!$H67)</f>
        <v>1</v>
      </c>
      <c r="J67" s="8">
        <f t="shared" ref="J67:J130" si="6">INDEX($B$2:$B$1759,MATCH($G67,$D$2:$D$1759,0))</f>
        <v>7.8</v>
      </c>
      <c r="K67" s="12">
        <f t="shared" ref="K67:K130" si="7">INDEX($C$2:$C$1759,MATCH($G67,$D$2:$D$1759,0))</f>
        <v>0.95699999999999996</v>
      </c>
    </row>
    <row r="68" spans="1:11" x14ac:dyDescent="0.35">
      <c r="A68" s="2" t="s">
        <v>9327</v>
      </c>
      <c r="B68" s="8">
        <f>AVERAGEIF(cleaned_data!$A$2:$A$3799,Director!$A68,cleaned_data!$H$2:$H$3799)</f>
        <v>4.3</v>
      </c>
      <c r="C68" s="12">
        <f t="shared" si="4"/>
        <v>4.5999999999999999E-2</v>
      </c>
      <c r="D68" s="10">
        <f>_xlfn.RANK.EQ($C68,$C$2:$C$1759,0)+COUNTIF($C$2:C68,C68)-1</f>
        <v>1672</v>
      </c>
      <c r="G68">
        <v>67</v>
      </c>
      <c r="H68" t="str">
        <f t="shared" si="5"/>
        <v>Mark Herman</v>
      </c>
      <c r="I68">
        <f>COUNTIF(Table13[director_name],Director!$H68)</f>
        <v>1</v>
      </c>
      <c r="J68" s="8">
        <f t="shared" si="6"/>
        <v>7.8</v>
      </c>
      <c r="K68" s="12">
        <f t="shared" si="7"/>
        <v>0.95699999999999996</v>
      </c>
    </row>
    <row r="69" spans="1:11" x14ac:dyDescent="0.35">
      <c r="A69" s="2" t="s">
        <v>5349</v>
      </c>
      <c r="B69" s="8">
        <f>AVERAGEIF(cleaned_data!$A$2:$A$3799,Director!$A69,cleaned_data!$H$2:$H$3799)</f>
        <v>7</v>
      </c>
      <c r="C69" s="12">
        <f t="shared" si="4"/>
        <v>0.72199999999999998</v>
      </c>
      <c r="D69" s="10">
        <f>_xlfn.RANK.EQ($C69,$C$2:$C$1759,0)+COUNTIF($C$2:C69,C69)-1</f>
        <v>424</v>
      </c>
      <c r="G69">
        <v>68</v>
      </c>
      <c r="H69" t="str">
        <f t="shared" si="5"/>
        <v>Mark Sandrich</v>
      </c>
      <c r="I69">
        <f>COUNTIF(Table13[director_name],Director!$H69)</f>
        <v>1</v>
      </c>
      <c r="J69" s="8">
        <f t="shared" si="6"/>
        <v>7.8</v>
      </c>
      <c r="K69" s="12">
        <f t="shared" si="7"/>
        <v>0.95699999999999996</v>
      </c>
    </row>
    <row r="70" spans="1:11" x14ac:dyDescent="0.35">
      <c r="A70" s="2" t="s">
        <v>71</v>
      </c>
      <c r="B70" s="8">
        <f>AVERAGEIF(cleaned_data!$A$2:$A$3799,Director!$A70,cleaned_data!$H$2:$H$3799)</f>
        <v>7.7333333333333334</v>
      </c>
      <c r="C70" s="12">
        <f t="shared" si="4"/>
        <v>0.95299999999999996</v>
      </c>
      <c r="D70" s="10">
        <f>_xlfn.RANK.EQ($C70,$C$2:$C$1759,0)+COUNTIF($C$2:C70,C70)-1</f>
        <v>81</v>
      </c>
      <c r="G70">
        <v>69</v>
      </c>
      <c r="H70" t="str">
        <f t="shared" si="5"/>
        <v>Mike van Diem</v>
      </c>
      <c r="I70">
        <f>COUNTIF(Table13[director_name],Director!$H70)</f>
        <v>1</v>
      </c>
      <c r="J70" s="8">
        <f t="shared" si="6"/>
        <v>7.8</v>
      </c>
      <c r="K70" s="12">
        <f t="shared" si="7"/>
        <v>0.95699999999999996</v>
      </c>
    </row>
    <row r="71" spans="1:11" x14ac:dyDescent="0.35">
      <c r="A71" s="2" t="s">
        <v>5477</v>
      </c>
      <c r="B71" s="8">
        <f>AVERAGEIF(cleaned_data!$A$2:$A$3799,Director!$A71,cleaned_data!$H$2:$H$3799)</f>
        <v>5.5</v>
      </c>
      <c r="C71" s="12">
        <f t="shared" si="4"/>
        <v>0.17899999999999999</v>
      </c>
      <c r="D71" s="10">
        <f>_xlfn.RANK.EQ($C71,$C$2:$C$1759,0)+COUNTIF($C$2:C71,C71)-1</f>
        <v>1419</v>
      </c>
      <c r="G71">
        <v>70</v>
      </c>
      <c r="H71" t="str">
        <f t="shared" si="5"/>
        <v>Nathan Greno</v>
      </c>
      <c r="I71">
        <f>COUNTIF(Table13[director_name],Director!$H71)</f>
        <v>1</v>
      </c>
      <c r="J71" s="8">
        <f t="shared" si="6"/>
        <v>7.8</v>
      </c>
      <c r="K71" s="12">
        <f t="shared" si="7"/>
        <v>0.95699999999999996</v>
      </c>
    </row>
    <row r="72" spans="1:11" x14ac:dyDescent="0.35">
      <c r="A72" s="2" t="s">
        <v>2289</v>
      </c>
      <c r="B72" s="8">
        <f>AVERAGEIF(cleaned_data!$A$2:$A$3799,Director!$A72,cleaned_data!$H$2:$H$3799)</f>
        <v>5.35</v>
      </c>
      <c r="C72" s="12">
        <f t="shared" si="4"/>
        <v>0.154</v>
      </c>
      <c r="D72" s="10">
        <f>_xlfn.RANK.EQ($C72,$C$2:$C$1759,0)+COUNTIF($C$2:C72,C72)-1</f>
        <v>1485</v>
      </c>
      <c r="G72">
        <v>71</v>
      </c>
      <c r="H72" t="str">
        <f t="shared" si="5"/>
        <v>Ralph Ziman</v>
      </c>
      <c r="I72">
        <f>COUNTIF(Table13[director_name],Director!$H72)</f>
        <v>1</v>
      </c>
      <c r="J72" s="8">
        <f t="shared" si="6"/>
        <v>7.8</v>
      </c>
      <c r="K72" s="12">
        <f t="shared" si="7"/>
        <v>0.95699999999999996</v>
      </c>
    </row>
    <row r="73" spans="1:11" x14ac:dyDescent="0.35">
      <c r="A73" s="2" t="s">
        <v>3444</v>
      </c>
      <c r="B73" s="8">
        <f>AVERAGEIF(cleaned_data!$A$2:$A$3799,Director!$A73,cleaned_data!$H$2:$H$3799)</f>
        <v>5.26</v>
      </c>
      <c r="C73" s="12">
        <f t="shared" si="4"/>
        <v>0.129</v>
      </c>
      <c r="D73" s="10">
        <f>_xlfn.RANK.EQ($C73,$C$2:$C$1759,0)+COUNTIF($C$2:C73,C73)-1</f>
        <v>1530</v>
      </c>
      <c r="G73">
        <v>72</v>
      </c>
      <c r="H73" t="str">
        <f t="shared" si="5"/>
        <v>Rich Moore</v>
      </c>
      <c r="I73">
        <f>COUNTIF(Table13[director_name],Director!$H73)</f>
        <v>1</v>
      </c>
      <c r="J73" s="8">
        <f t="shared" si="6"/>
        <v>7.8</v>
      </c>
      <c r="K73" s="12">
        <f t="shared" si="7"/>
        <v>0.95699999999999996</v>
      </c>
    </row>
    <row r="74" spans="1:11" x14ac:dyDescent="0.35">
      <c r="A74" s="2" t="s">
        <v>8618</v>
      </c>
      <c r="B74" s="8">
        <f>AVERAGEIF(cleaned_data!$A$2:$A$3799,Director!$A74,cleaned_data!$H$2:$H$3799)</f>
        <v>6.1</v>
      </c>
      <c r="C74" s="12">
        <f t="shared" si="4"/>
        <v>0.35099999999999998</v>
      </c>
      <c r="D74" s="10">
        <f>_xlfn.RANK.EQ($C74,$C$2:$C$1759,0)+COUNTIF($C$2:C74,C74)-1</f>
        <v>1096</v>
      </c>
      <c r="G74">
        <v>73</v>
      </c>
      <c r="H74" t="str">
        <f t="shared" si="5"/>
        <v>Ritesh Batra</v>
      </c>
      <c r="I74">
        <f>COUNTIF(Table13[director_name],Director!$H74)</f>
        <v>1</v>
      </c>
      <c r="J74" s="8">
        <f t="shared" si="6"/>
        <v>7.8</v>
      </c>
      <c r="K74" s="12">
        <f t="shared" si="7"/>
        <v>0.95699999999999996</v>
      </c>
    </row>
    <row r="75" spans="1:11" x14ac:dyDescent="0.35">
      <c r="A75" s="2" t="s">
        <v>5133</v>
      </c>
      <c r="B75" s="8">
        <f>AVERAGEIF(cleaned_data!$A$2:$A$3799,Director!$A75,cleaned_data!$H$2:$H$3799)</f>
        <v>5.7666666666666666</v>
      </c>
      <c r="C75" s="12">
        <f t="shared" si="4"/>
        <v>0.251</v>
      </c>
      <c r="D75" s="10">
        <f>_xlfn.RANK.EQ($C75,$C$2:$C$1759,0)+COUNTIF($C$2:C75,C75)-1</f>
        <v>1316</v>
      </c>
      <c r="G75">
        <v>74</v>
      </c>
      <c r="H75" t="str">
        <f t="shared" si="5"/>
        <v>Robert Stevenson</v>
      </c>
      <c r="I75">
        <f>COUNTIF(Table13[director_name],Director!$H75)</f>
        <v>1</v>
      </c>
      <c r="J75" s="8">
        <f t="shared" si="6"/>
        <v>7.8</v>
      </c>
      <c r="K75" s="12">
        <f t="shared" si="7"/>
        <v>0.95699999999999996</v>
      </c>
    </row>
    <row r="76" spans="1:11" x14ac:dyDescent="0.35">
      <c r="A76" s="2" t="s">
        <v>15502</v>
      </c>
      <c r="B76" s="8">
        <f>AVERAGEIF(cleaned_data!$A$2:$A$3799,Director!$A76,cleaned_data!$H$2:$H$3799)</f>
        <v>6.7</v>
      </c>
      <c r="C76" s="12">
        <f t="shared" si="4"/>
        <v>0.6</v>
      </c>
      <c r="D76" s="10">
        <f>_xlfn.RANK.EQ($C76,$C$2:$C$1759,0)+COUNTIF($C$2:C76,C76)-1</f>
        <v>665</v>
      </c>
      <c r="G76">
        <v>75</v>
      </c>
      <c r="H76" t="str">
        <f t="shared" si="5"/>
        <v>Sylvain Chomet</v>
      </c>
      <c r="I76">
        <f>COUNTIF(Table13[director_name],Director!$H76)</f>
        <v>1</v>
      </c>
      <c r="J76" s="8">
        <f t="shared" si="6"/>
        <v>7.8</v>
      </c>
      <c r="K76" s="12">
        <f t="shared" si="7"/>
        <v>0.95699999999999996</v>
      </c>
    </row>
    <row r="77" spans="1:11" x14ac:dyDescent="0.35">
      <c r="A77" s="2" t="s">
        <v>3136</v>
      </c>
      <c r="B77" s="8">
        <f>AVERAGEIF(cleaned_data!$A$2:$A$3799,Director!$A77,cleaned_data!$H$2:$H$3799)</f>
        <v>6.25</v>
      </c>
      <c r="C77" s="12">
        <f t="shared" si="4"/>
        <v>0.41699999999999998</v>
      </c>
      <c r="D77" s="10">
        <f>_xlfn.RANK.EQ($C77,$C$2:$C$1759,0)+COUNTIF($C$2:C77,C77)-1</f>
        <v>1022</v>
      </c>
      <c r="G77">
        <v>76</v>
      </c>
      <c r="H77" t="str">
        <f t="shared" si="5"/>
        <v>Mel Gibson</v>
      </c>
      <c r="I77">
        <f>COUNTIF(Table13[director_name],Director!$H77)</f>
        <v>3</v>
      </c>
      <c r="J77" s="8">
        <f t="shared" si="6"/>
        <v>7.7666666666666657</v>
      </c>
      <c r="K77" s="12">
        <f t="shared" si="7"/>
        <v>0.95599999999999996</v>
      </c>
    </row>
    <row r="78" spans="1:11" x14ac:dyDescent="0.35">
      <c r="A78" s="2" t="s">
        <v>1064</v>
      </c>
      <c r="B78" s="8">
        <f>AVERAGEIF(cleaned_data!$A$2:$A$3799,Director!$A78,cleaned_data!$H$2:$H$3799)</f>
        <v>7.2500000000000009</v>
      </c>
      <c r="C78" s="12">
        <f t="shared" si="4"/>
        <v>0.84599999999999997</v>
      </c>
      <c r="D78" s="10">
        <f>_xlfn.RANK.EQ($C78,$C$2:$C$1759,0)+COUNTIF($C$2:C78,C78)-1</f>
        <v>270</v>
      </c>
      <c r="G78">
        <v>77</v>
      </c>
      <c r="H78" t="str">
        <f t="shared" si="5"/>
        <v>James Marsh</v>
      </c>
      <c r="I78">
        <f>COUNTIF(Table13[director_name],Director!$H78)</f>
        <v>2</v>
      </c>
      <c r="J78" s="8">
        <f t="shared" si="6"/>
        <v>7.75</v>
      </c>
      <c r="K78" s="12">
        <f t="shared" si="7"/>
        <v>0.95499999999999996</v>
      </c>
    </row>
    <row r="79" spans="1:11" x14ac:dyDescent="0.35">
      <c r="A79" s="2" t="s">
        <v>5158</v>
      </c>
      <c r="B79" s="8">
        <f>AVERAGEIF(cleaned_data!$A$2:$A$3799,Director!$A79,cleaned_data!$H$2:$H$3799)</f>
        <v>5</v>
      </c>
      <c r="C79" s="12">
        <f t="shared" si="4"/>
        <v>8.8999999999999996E-2</v>
      </c>
      <c r="D79" s="10">
        <f>_xlfn.RANK.EQ($C79,$C$2:$C$1759,0)+COUNTIF($C$2:C79,C79)-1</f>
        <v>1588</v>
      </c>
      <c r="G79">
        <v>78</v>
      </c>
      <c r="H79" t="str">
        <f t="shared" si="5"/>
        <v>Michael Moore</v>
      </c>
      <c r="I79">
        <f>COUNTIF(Table13[director_name],Director!$H79)</f>
        <v>4</v>
      </c>
      <c r="J79" s="8">
        <f t="shared" si="6"/>
        <v>7.75</v>
      </c>
      <c r="K79" s="12">
        <f t="shared" si="7"/>
        <v>0.95499999999999996</v>
      </c>
    </row>
    <row r="80" spans="1:11" x14ac:dyDescent="0.35">
      <c r="A80" s="2" t="s">
        <v>565</v>
      </c>
      <c r="B80" s="8">
        <f>AVERAGEIF(cleaned_data!$A$2:$A$3799,Director!$A80,cleaned_data!$H$2:$H$3799)</f>
        <v>5.6000000000000005</v>
      </c>
      <c r="C80" s="12">
        <f t="shared" si="4"/>
        <v>0.221</v>
      </c>
      <c r="D80" s="10">
        <f>_xlfn.RANK.EQ($C80,$C$2:$C$1759,0)+COUNTIF($C$2:C80,C80)-1</f>
        <v>1369</v>
      </c>
      <c r="G80">
        <v>79</v>
      </c>
      <c r="H80" t="str">
        <f t="shared" si="5"/>
        <v>Richard Curtis</v>
      </c>
      <c r="I80">
        <f>COUNTIF(Table13[director_name],Director!$H80)</f>
        <v>2</v>
      </c>
      <c r="J80" s="8">
        <f t="shared" si="6"/>
        <v>7.75</v>
      </c>
      <c r="K80" s="12">
        <f t="shared" si="7"/>
        <v>0.95499999999999996</v>
      </c>
    </row>
    <row r="81" spans="1:11" x14ac:dyDescent="0.35">
      <c r="A81" s="2" t="s">
        <v>11410</v>
      </c>
      <c r="B81" s="8">
        <f>AVERAGEIF(cleaned_data!$A$2:$A$3799,Director!$A81,cleaned_data!$H$2:$H$3799)</f>
        <v>7</v>
      </c>
      <c r="C81" s="12">
        <f t="shared" si="4"/>
        <v>0.72199999999999998</v>
      </c>
      <c r="D81" s="10">
        <f>_xlfn.RANK.EQ($C81,$C$2:$C$1759,0)+COUNTIF($C$2:C81,C81)-1</f>
        <v>425</v>
      </c>
      <c r="G81">
        <v>80</v>
      </c>
      <c r="H81" t="str">
        <f t="shared" si="5"/>
        <v>David Fincher</v>
      </c>
      <c r="I81">
        <f>COUNTIF(Table13[director_name],Director!$H81)</f>
        <v>10</v>
      </c>
      <c r="J81" s="8">
        <f t="shared" si="6"/>
        <v>7.7499999999999982</v>
      </c>
      <c r="K81" s="12">
        <f t="shared" si="7"/>
        <v>0.95399999999999996</v>
      </c>
    </row>
    <row r="82" spans="1:11" x14ac:dyDescent="0.35">
      <c r="A82" s="2" t="s">
        <v>16162</v>
      </c>
      <c r="B82" s="8">
        <f>AVERAGEIF(cleaned_data!$A$2:$A$3799,Director!$A82,cleaned_data!$H$2:$H$3799)</f>
        <v>7.2</v>
      </c>
      <c r="C82" s="12">
        <f t="shared" si="4"/>
        <v>0.81100000000000005</v>
      </c>
      <c r="D82" s="10">
        <f>_xlfn.RANK.EQ($C82,$C$2:$C$1759,0)+COUNTIF($C$2:C82,C82)-1</f>
        <v>284</v>
      </c>
      <c r="G82">
        <v>81</v>
      </c>
      <c r="H82" t="str">
        <f t="shared" si="5"/>
        <v>Andrew Stanton</v>
      </c>
      <c r="I82">
        <f>COUNTIF(Table13[director_name],Director!$H82)</f>
        <v>3</v>
      </c>
      <c r="J82" s="8">
        <f t="shared" si="6"/>
        <v>7.7333333333333334</v>
      </c>
      <c r="K82" s="12">
        <f t="shared" si="7"/>
        <v>0.95299999999999996</v>
      </c>
    </row>
    <row r="83" spans="1:11" x14ac:dyDescent="0.35">
      <c r="A83" s="2" t="s">
        <v>21333</v>
      </c>
      <c r="B83" s="8">
        <f>AVERAGEIF(cleaned_data!$A$2:$A$3799,Director!$A83,cleaned_data!$H$2:$H$3799)</f>
        <v>7.9</v>
      </c>
      <c r="C83" s="12">
        <f t="shared" si="4"/>
        <v>0.96899999999999997</v>
      </c>
      <c r="D83" s="10">
        <f>_xlfn.RANK.EQ($C83,$C$2:$C$1759,0)+COUNTIF($C$2:C83,C83)-1</f>
        <v>43</v>
      </c>
      <c r="G83">
        <v>82</v>
      </c>
      <c r="H83" t="str">
        <f t="shared" si="5"/>
        <v>Tom Hooper</v>
      </c>
      <c r="I83">
        <f>COUNTIF(Table13[director_name],Director!$H83)</f>
        <v>3</v>
      </c>
      <c r="J83" s="8">
        <f t="shared" si="6"/>
        <v>7.7333333333333334</v>
      </c>
      <c r="K83" s="12">
        <f t="shared" si="7"/>
        <v>0.95299999999999996</v>
      </c>
    </row>
    <row r="84" spans="1:11" x14ac:dyDescent="0.35">
      <c r="A84" s="2" t="s">
        <v>6156</v>
      </c>
      <c r="B84" s="8">
        <f>AVERAGEIF(cleaned_data!$A$2:$A$3799,Director!$A84,cleaned_data!$H$2:$H$3799)</f>
        <v>4</v>
      </c>
      <c r="C84" s="12">
        <f t="shared" si="4"/>
        <v>3.2000000000000001E-2</v>
      </c>
      <c r="D84" s="10">
        <f>_xlfn.RANK.EQ($C84,$C$2:$C$1759,0)+COUNTIF($C$2:C84,C84)-1</f>
        <v>1696</v>
      </c>
      <c r="G84">
        <v>83</v>
      </c>
      <c r="H84" t="str">
        <f t="shared" si="5"/>
        <v>Peter Weir</v>
      </c>
      <c r="I84">
        <f>COUNTIF(Table13[director_name],Director!$H84)</f>
        <v>4</v>
      </c>
      <c r="J84" s="8">
        <f t="shared" si="6"/>
        <v>7.7249999999999996</v>
      </c>
      <c r="K84" s="12">
        <f t="shared" si="7"/>
        <v>0.95199999999999996</v>
      </c>
    </row>
    <row r="85" spans="1:11" x14ac:dyDescent="0.35">
      <c r="A85" s="2" t="s">
        <v>6244</v>
      </c>
      <c r="B85" s="8">
        <f>AVERAGEIF(cleaned_data!$A$2:$A$3799,Director!$A85,cleaned_data!$H$2:$H$3799)</f>
        <v>6.0400000000000009</v>
      </c>
      <c r="C85" s="12">
        <f t="shared" si="4"/>
        <v>0.33800000000000002</v>
      </c>
      <c r="D85" s="10">
        <f>_xlfn.RANK.EQ($C85,$C$2:$C$1759,0)+COUNTIF($C$2:C85,C85)-1</f>
        <v>1163</v>
      </c>
      <c r="G85">
        <v>84</v>
      </c>
      <c r="H85" t="str">
        <f t="shared" si="5"/>
        <v>Alex Garland</v>
      </c>
      <c r="I85">
        <f>COUNTIF(Table13[director_name],Director!$H85)</f>
        <v>1</v>
      </c>
      <c r="J85" s="8">
        <f t="shared" si="6"/>
        <v>7.7</v>
      </c>
      <c r="K85" s="12">
        <f t="shared" si="7"/>
        <v>0.94</v>
      </c>
    </row>
    <row r="86" spans="1:11" x14ac:dyDescent="0.35">
      <c r="A86" s="2" t="s">
        <v>10287</v>
      </c>
      <c r="B86" s="8">
        <f>AVERAGEIF(cleaned_data!$A$2:$A$3799,Director!$A86,cleaned_data!$H$2:$H$3799)</f>
        <v>6.45</v>
      </c>
      <c r="C86" s="12">
        <f t="shared" si="4"/>
        <v>0.495</v>
      </c>
      <c r="D86" s="10">
        <f>_xlfn.RANK.EQ($C86,$C$2:$C$1759,0)+COUNTIF($C$2:C86,C86)-1</f>
        <v>882</v>
      </c>
      <c r="G86">
        <v>85</v>
      </c>
      <c r="H86" t="str">
        <f t="shared" si="5"/>
        <v>Alex Gibney</v>
      </c>
      <c r="I86">
        <f>COUNTIF(Table13[director_name],Director!$H86)</f>
        <v>1</v>
      </c>
      <c r="J86" s="8">
        <f t="shared" si="6"/>
        <v>7.7</v>
      </c>
      <c r="K86" s="12">
        <f t="shared" si="7"/>
        <v>0.94</v>
      </c>
    </row>
    <row r="87" spans="1:11" x14ac:dyDescent="0.35">
      <c r="A87" s="2" t="s">
        <v>10991</v>
      </c>
      <c r="B87" s="8">
        <f>AVERAGEIF(cleaned_data!$A$2:$A$3799,Director!$A87,cleaned_data!$H$2:$H$3799)</f>
        <v>5.3</v>
      </c>
      <c r="C87" s="12">
        <f t="shared" si="4"/>
        <v>0.13200000000000001</v>
      </c>
      <c r="D87" s="10">
        <f>_xlfn.RANK.EQ($C87,$C$2:$C$1759,0)+COUNTIF($C$2:C87,C87)-1</f>
        <v>1493</v>
      </c>
      <c r="G87">
        <v>86</v>
      </c>
      <c r="H87" t="str">
        <f t="shared" si="5"/>
        <v>Andrew Haigh</v>
      </c>
      <c r="I87">
        <f>COUNTIF(Table13[director_name],Director!$H87)</f>
        <v>1</v>
      </c>
      <c r="J87" s="8">
        <f t="shared" si="6"/>
        <v>7.7</v>
      </c>
      <c r="K87" s="12">
        <f t="shared" si="7"/>
        <v>0.94</v>
      </c>
    </row>
    <row r="88" spans="1:11" x14ac:dyDescent="0.35">
      <c r="A88" s="2" t="s">
        <v>4503</v>
      </c>
      <c r="B88" s="8">
        <f>AVERAGEIF(cleaned_data!$A$2:$A$3799,Director!$A88,cleaned_data!$H$2:$H$3799)</f>
        <v>5.9</v>
      </c>
      <c r="C88" s="12">
        <f t="shared" si="4"/>
        <v>0.27200000000000002</v>
      </c>
      <c r="D88" s="10">
        <f>_xlfn.RANK.EQ($C88,$C$2:$C$1759,0)+COUNTIF($C$2:C88,C88)-1</f>
        <v>1233</v>
      </c>
      <c r="G88">
        <v>87</v>
      </c>
      <c r="H88" t="str">
        <f t="shared" si="5"/>
        <v>Brian Henson</v>
      </c>
      <c r="I88">
        <f>COUNTIF(Table13[director_name],Director!$H88)</f>
        <v>1</v>
      </c>
      <c r="J88" s="8">
        <f t="shared" si="6"/>
        <v>7.7</v>
      </c>
      <c r="K88" s="12">
        <f t="shared" si="7"/>
        <v>0.94</v>
      </c>
    </row>
    <row r="89" spans="1:11" x14ac:dyDescent="0.35">
      <c r="A89" s="2" t="s">
        <v>19384</v>
      </c>
      <c r="B89" s="8">
        <f>AVERAGEIF(cleaned_data!$A$2:$A$3799,Director!$A89,cleaned_data!$H$2:$H$3799)</f>
        <v>5.3</v>
      </c>
      <c r="C89" s="12">
        <f t="shared" si="4"/>
        <v>0.13200000000000001</v>
      </c>
      <c r="D89" s="10">
        <f>_xlfn.RANK.EQ($C89,$C$2:$C$1759,0)+COUNTIF($C$2:C89,C89)-1</f>
        <v>1494</v>
      </c>
      <c r="G89">
        <v>88</v>
      </c>
      <c r="H89" t="str">
        <f t="shared" si="5"/>
        <v>Caroline Link</v>
      </c>
      <c r="I89">
        <f>COUNTIF(Table13[director_name],Director!$H89)</f>
        <v>1</v>
      </c>
      <c r="J89" s="8">
        <f t="shared" si="6"/>
        <v>7.7</v>
      </c>
      <c r="K89" s="12">
        <f t="shared" si="7"/>
        <v>0.94</v>
      </c>
    </row>
    <row r="90" spans="1:11" x14ac:dyDescent="0.35">
      <c r="A90" s="2" t="s">
        <v>2647</v>
      </c>
      <c r="B90" s="8">
        <f>AVERAGEIF(cleaned_data!$A$2:$A$3799,Director!$A90,cleaned_data!$H$2:$H$3799)</f>
        <v>7.3</v>
      </c>
      <c r="C90" s="12">
        <f t="shared" si="4"/>
        <v>0.84899999999999998</v>
      </c>
      <c r="D90" s="10">
        <f>_xlfn.RANK.EQ($C90,$C$2:$C$1759,0)+COUNTIF($C$2:C90,C90)-1</f>
        <v>233</v>
      </c>
      <c r="G90">
        <v>89</v>
      </c>
      <c r="H90" t="str">
        <f t="shared" si="5"/>
        <v>Chris Paine</v>
      </c>
      <c r="I90">
        <f>COUNTIF(Table13[director_name],Director!$H90)</f>
        <v>1</v>
      </c>
      <c r="J90" s="8">
        <f t="shared" si="6"/>
        <v>7.7</v>
      </c>
      <c r="K90" s="12">
        <f t="shared" si="7"/>
        <v>0.94</v>
      </c>
    </row>
    <row r="91" spans="1:11" x14ac:dyDescent="0.35">
      <c r="A91" s="2" t="s">
        <v>21784</v>
      </c>
      <c r="B91" s="8">
        <f>AVERAGEIF(cleaned_data!$A$2:$A$3799,Director!$A91,cleaned_data!$H$2:$H$3799)</f>
        <v>7.6</v>
      </c>
      <c r="C91" s="12">
        <f t="shared" si="4"/>
        <v>0.91500000000000004</v>
      </c>
      <c r="D91" s="10">
        <f>_xlfn.RANK.EQ($C91,$C$2:$C$1759,0)+COUNTIF($C$2:C91,C91)-1</f>
        <v>123</v>
      </c>
      <c r="G91">
        <v>90</v>
      </c>
      <c r="H91" t="str">
        <f t="shared" si="5"/>
        <v>Chuan Lu</v>
      </c>
      <c r="I91">
        <f>COUNTIF(Table13[director_name],Director!$H91)</f>
        <v>1</v>
      </c>
      <c r="J91" s="8">
        <f t="shared" si="6"/>
        <v>7.7</v>
      </c>
      <c r="K91" s="12">
        <f t="shared" si="7"/>
        <v>0.94</v>
      </c>
    </row>
    <row r="92" spans="1:11" x14ac:dyDescent="0.35">
      <c r="A92" s="2" t="s">
        <v>220</v>
      </c>
      <c r="B92" s="8">
        <f>AVERAGEIF(cleaned_data!$A$2:$A$3799,Director!$A92,cleaned_data!$H$2:$H$3799)</f>
        <v>7</v>
      </c>
      <c r="C92" s="12">
        <f t="shared" si="4"/>
        <v>0.72199999999999998</v>
      </c>
      <c r="D92" s="10">
        <f>_xlfn.RANK.EQ($C92,$C$2:$C$1759,0)+COUNTIF($C$2:C92,C92)-1</f>
        <v>426</v>
      </c>
      <c r="G92">
        <v>91</v>
      </c>
      <c r="H92" t="str">
        <f t="shared" si="5"/>
        <v>Denys Arcand</v>
      </c>
      <c r="I92">
        <f>COUNTIF(Table13[director_name],Director!$H92)</f>
        <v>1</v>
      </c>
      <c r="J92" s="8">
        <f t="shared" si="6"/>
        <v>7.7</v>
      </c>
      <c r="K92" s="12">
        <f t="shared" si="7"/>
        <v>0.94</v>
      </c>
    </row>
    <row r="93" spans="1:11" x14ac:dyDescent="0.35">
      <c r="A93" s="2" t="s">
        <v>3098</v>
      </c>
      <c r="B93" s="8">
        <f>AVERAGEIF(cleaned_data!$A$2:$A$3799,Director!$A93,cleaned_data!$H$2:$H$3799)</f>
        <v>6.9375000000000009</v>
      </c>
      <c r="C93" s="12">
        <f t="shared" si="4"/>
        <v>0.71299999999999997</v>
      </c>
      <c r="D93" s="10">
        <f>_xlfn.RANK.EQ($C93,$C$2:$C$1759,0)+COUNTIF($C$2:C93,C93)-1</f>
        <v>504</v>
      </c>
      <c r="G93">
        <v>92</v>
      </c>
      <c r="H93" t="str">
        <f t="shared" si="5"/>
        <v>Eric Bress</v>
      </c>
      <c r="I93">
        <f>COUNTIF(Table13[director_name],Director!$H93)</f>
        <v>1</v>
      </c>
      <c r="J93" s="8">
        <f t="shared" si="6"/>
        <v>7.7</v>
      </c>
      <c r="K93" s="12">
        <f t="shared" si="7"/>
        <v>0.94</v>
      </c>
    </row>
    <row r="94" spans="1:11" x14ac:dyDescent="0.35">
      <c r="A94" s="2" t="s">
        <v>10841</v>
      </c>
      <c r="B94" s="8">
        <f>AVERAGEIF(cleaned_data!$A$2:$A$3799,Director!$A94,cleaned_data!$H$2:$H$3799)</f>
        <v>6.9333333333333336</v>
      </c>
      <c r="C94" s="12">
        <f t="shared" si="4"/>
        <v>0.71</v>
      </c>
      <c r="D94" s="10">
        <f>_xlfn.RANK.EQ($C94,$C$2:$C$1759,0)+COUNTIF($C$2:C94,C94)-1</f>
        <v>506</v>
      </c>
      <c r="G94">
        <v>93</v>
      </c>
      <c r="H94" t="str">
        <f t="shared" si="5"/>
        <v>Fernando LeÃ³n de Aranoa</v>
      </c>
      <c r="I94">
        <f>COUNTIF(Table13[director_name],Director!$H94)</f>
        <v>1</v>
      </c>
      <c r="J94" s="8">
        <f t="shared" si="6"/>
        <v>7.7</v>
      </c>
      <c r="K94" s="12">
        <f t="shared" si="7"/>
        <v>0.94</v>
      </c>
    </row>
    <row r="95" spans="1:11" x14ac:dyDescent="0.35">
      <c r="A95" s="2" t="s">
        <v>14319</v>
      </c>
      <c r="B95" s="8">
        <f>AVERAGEIF(cleaned_data!$A$2:$A$3799,Director!$A95,cleaned_data!$H$2:$H$3799)</f>
        <v>7.1</v>
      </c>
      <c r="C95" s="12">
        <f t="shared" si="4"/>
        <v>0.77100000000000002</v>
      </c>
      <c r="D95" s="10">
        <f>_xlfn.RANK.EQ($C95,$C$2:$C$1759,0)+COUNTIF($C$2:C95,C95)-1</f>
        <v>361</v>
      </c>
      <c r="G95">
        <v>94</v>
      </c>
      <c r="H95" t="str">
        <f t="shared" si="5"/>
        <v>FranÃ§ois Girard</v>
      </c>
      <c r="I95">
        <f>COUNTIF(Table13[director_name],Director!$H95)</f>
        <v>1</v>
      </c>
      <c r="J95" s="8">
        <f t="shared" si="6"/>
        <v>7.7</v>
      </c>
      <c r="K95" s="12">
        <f t="shared" si="7"/>
        <v>0.94</v>
      </c>
    </row>
    <row r="96" spans="1:11" x14ac:dyDescent="0.35">
      <c r="A96" s="2" t="s">
        <v>13191</v>
      </c>
      <c r="B96" s="8">
        <f>AVERAGEIF(cleaned_data!$A$2:$A$3799,Director!$A96,cleaned_data!$H$2:$H$3799)</f>
        <v>6.3</v>
      </c>
      <c r="C96" s="12">
        <f t="shared" si="4"/>
        <v>0.42199999999999999</v>
      </c>
      <c r="D96" s="10">
        <f>_xlfn.RANK.EQ($C96,$C$2:$C$1759,0)+COUNTIF($C$2:C96,C96)-1</f>
        <v>970</v>
      </c>
      <c r="G96">
        <v>95</v>
      </c>
      <c r="H96" t="str">
        <f t="shared" si="5"/>
        <v>Jorge RamÃ­rez SuÃ¡rez</v>
      </c>
      <c r="I96">
        <f>COUNTIF(Table13[director_name],Director!$H96)</f>
        <v>1</v>
      </c>
      <c r="J96" s="8">
        <f t="shared" si="6"/>
        <v>7.7</v>
      </c>
      <c r="K96" s="12">
        <f t="shared" si="7"/>
        <v>0.94</v>
      </c>
    </row>
    <row r="97" spans="1:11" x14ac:dyDescent="0.35">
      <c r="A97" s="2" t="s">
        <v>2875</v>
      </c>
      <c r="B97" s="8">
        <f>AVERAGEIF(cleaned_data!$A$2:$A$3799,Director!$A97,cleaned_data!$H$2:$H$3799)</f>
        <v>5.7</v>
      </c>
      <c r="C97" s="12">
        <f t="shared" si="4"/>
        <v>0.23300000000000001</v>
      </c>
      <c r="D97" s="10">
        <f>_xlfn.RANK.EQ($C97,$C$2:$C$1759,0)+COUNTIF($C$2:C97,C97)-1</f>
        <v>1327</v>
      </c>
      <c r="G97">
        <v>96</v>
      </c>
      <c r="H97" t="str">
        <f t="shared" si="5"/>
        <v>Kevin Macdonald</v>
      </c>
      <c r="I97">
        <f>COUNTIF(Table13[director_name],Director!$H97)</f>
        <v>1</v>
      </c>
      <c r="J97" s="8">
        <f t="shared" si="6"/>
        <v>7.7</v>
      </c>
      <c r="K97" s="12">
        <f t="shared" si="7"/>
        <v>0.94</v>
      </c>
    </row>
    <row r="98" spans="1:11" x14ac:dyDescent="0.35">
      <c r="A98" s="2" t="s">
        <v>15569</v>
      </c>
      <c r="B98" s="8">
        <f>AVERAGEIF(cleaned_data!$A$2:$A$3799,Director!$A98,cleaned_data!$H$2:$H$3799)</f>
        <v>6</v>
      </c>
      <c r="C98" s="12">
        <f t="shared" si="4"/>
        <v>0.312</v>
      </c>
      <c r="D98" s="10">
        <f>_xlfn.RANK.EQ($C98,$C$2:$C$1759,0)+COUNTIF($C$2:C98,C98)-1</f>
        <v>1173</v>
      </c>
      <c r="G98">
        <v>97</v>
      </c>
      <c r="H98" t="str">
        <f t="shared" si="5"/>
        <v>Lloyd Bacon</v>
      </c>
      <c r="I98">
        <f>COUNTIF(Table13[director_name],Director!$H98)</f>
        <v>1</v>
      </c>
      <c r="J98" s="8">
        <f t="shared" si="6"/>
        <v>7.7</v>
      </c>
      <c r="K98" s="12">
        <f t="shared" si="7"/>
        <v>0.94</v>
      </c>
    </row>
    <row r="99" spans="1:11" x14ac:dyDescent="0.35">
      <c r="A99" s="2" t="s">
        <v>20295</v>
      </c>
      <c r="B99" s="8">
        <f>AVERAGEIF(cleaned_data!$A$2:$A$3799,Director!$A99,cleaned_data!$H$2:$H$3799)</f>
        <v>8</v>
      </c>
      <c r="C99" s="12">
        <f t="shared" si="4"/>
        <v>0.97699999999999998</v>
      </c>
      <c r="D99" s="10">
        <f>_xlfn.RANK.EQ($C99,$C$2:$C$1759,0)+COUNTIF($C$2:C99,C99)-1</f>
        <v>34</v>
      </c>
      <c r="G99">
        <v>98</v>
      </c>
      <c r="H99" t="str">
        <f t="shared" si="5"/>
        <v>Orson Welles</v>
      </c>
      <c r="I99">
        <f>COUNTIF(Table13[director_name],Director!$H99)</f>
        <v>1</v>
      </c>
      <c r="J99" s="8">
        <f t="shared" si="6"/>
        <v>7.7</v>
      </c>
      <c r="K99" s="12">
        <f t="shared" si="7"/>
        <v>0.94</v>
      </c>
    </row>
    <row r="100" spans="1:11" x14ac:dyDescent="0.35">
      <c r="A100" s="2" t="s">
        <v>15874</v>
      </c>
      <c r="B100" s="8">
        <f>AVERAGEIF(cleaned_data!$A$2:$A$3799,Director!$A100,cleaned_data!$H$2:$H$3799)</f>
        <v>6.5</v>
      </c>
      <c r="C100" s="12">
        <f t="shared" si="4"/>
        <v>0.504</v>
      </c>
      <c r="D100" s="10">
        <f>_xlfn.RANK.EQ($C100,$C$2:$C$1759,0)+COUNTIF($C$2:C100,C100)-1</f>
        <v>814</v>
      </c>
      <c r="G100">
        <v>99</v>
      </c>
      <c r="H100" t="str">
        <f t="shared" si="5"/>
        <v>Paolo Sorrentino</v>
      </c>
      <c r="I100">
        <f>COUNTIF(Table13[director_name],Director!$H100)</f>
        <v>1</v>
      </c>
      <c r="J100" s="8">
        <f t="shared" si="6"/>
        <v>7.7</v>
      </c>
      <c r="K100" s="12">
        <f t="shared" si="7"/>
        <v>0.94</v>
      </c>
    </row>
    <row r="101" spans="1:11" x14ac:dyDescent="0.35">
      <c r="A101" s="2" t="s">
        <v>16804</v>
      </c>
      <c r="B101" s="8">
        <f>AVERAGEIF(cleaned_data!$A$2:$A$3799,Director!$A101,cleaned_data!$H$2:$H$3799)</f>
        <v>7</v>
      </c>
      <c r="C101" s="12">
        <f t="shared" si="4"/>
        <v>0.72199999999999998</v>
      </c>
      <c r="D101" s="10">
        <f>_xlfn.RANK.EQ($C101,$C$2:$C$1759,0)+COUNTIF($C$2:C101,C101)-1</f>
        <v>427</v>
      </c>
      <c r="G101">
        <v>100</v>
      </c>
      <c r="H101" t="str">
        <f t="shared" si="5"/>
        <v>Philip Saville</v>
      </c>
      <c r="I101">
        <f>COUNTIF(Table13[director_name],Director!$H101)</f>
        <v>1</v>
      </c>
      <c r="J101" s="8">
        <f t="shared" si="6"/>
        <v>7.7</v>
      </c>
      <c r="K101" s="12">
        <f t="shared" si="7"/>
        <v>0.94</v>
      </c>
    </row>
    <row r="102" spans="1:11" x14ac:dyDescent="0.35">
      <c r="A102" s="2" t="s">
        <v>8040</v>
      </c>
      <c r="B102" s="8">
        <f>AVERAGEIF(cleaned_data!$A$2:$A$3799,Director!$A102,cleaned_data!$H$2:$H$3799)</f>
        <v>6.6</v>
      </c>
      <c r="C102" s="12">
        <f t="shared" si="4"/>
        <v>0.55300000000000005</v>
      </c>
      <c r="D102" s="10">
        <f>_xlfn.RANK.EQ($C102,$C$2:$C$1759,0)+COUNTIF($C$2:C102,C102)-1</f>
        <v>740</v>
      </c>
      <c r="G102">
        <v>101</v>
      </c>
      <c r="H102" t="str">
        <f t="shared" si="5"/>
        <v>Ricki Stern</v>
      </c>
      <c r="I102">
        <f>COUNTIF(Table13[director_name],Director!$H102)</f>
        <v>1</v>
      </c>
      <c r="J102" s="8">
        <f t="shared" si="6"/>
        <v>7.7</v>
      </c>
      <c r="K102" s="12">
        <f t="shared" si="7"/>
        <v>0.94</v>
      </c>
    </row>
    <row r="103" spans="1:11" x14ac:dyDescent="0.35">
      <c r="A103" s="2" t="s">
        <v>21210</v>
      </c>
      <c r="B103" s="8">
        <f>AVERAGEIF(cleaned_data!$A$2:$A$3799,Director!$A103,cleaned_data!$H$2:$H$3799)</f>
        <v>3.3</v>
      </c>
      <c r="C103" s="12">
        <f t="shared" si="4"/>
        <v>1.0999999999999999E-2</v>
      </c>
      <c r="D103" s="10">
        <f>_xlfn.RANK.EQ($C103,$C$2:$C$1759,0)+COUNTIF($C$2:C103,C103)-1</f>
        <v>1732</v>
      </c>
      <c r="G103">
        <v>102</v>
      </c>
      <c r="H103" t="str">
        <f t="shared" si="5"/>
        <v>Shane Meadows</v>
      </c>
      <c r="I103">
        <f>COUNTIF(Table13[director_name],Director!$H103)</f>
        <v>2</v>
      </c>
      <c r="J103" s="8">
        <f t="shared" si="6"/>
        <v>7.7</v>
      </c>
      <c r="K103" s="12">
        <f t="shared" si="7"/>
        <v>0.94</v>
      </c>
    </row>
    <row r="104" spans="1:11" x14ac:dyDescent="0.35">
      <c r="A104" s="2" t="s">
        <v>15381</v>
      </c>
      <c r="B104" s="8">
        <f>AVERAGEIF(cleaned_data!$A$2:$A$3799,Director!$A104,cleaned_data!$H$2:$H$3799)</f>
        <v>3.5</v>
      </c>
      <c r="C104" s="12">
        <f t="shared" si="4"/>
        <v>1.7000000000000001E-2</v>
      </c>
      <c r="D104" s="10">
        <f>_xlfn.RANK.EQ($C104,$C$2:$C$1759,0)+COUNTIF($C$2:C104,C104)-1</f>
        <v>1723</v>
      </c>
      <c r="G104">
        <v>103</v>
      </c>
      <c r="H104" t="str">
        <f t="shared" si="5"/>
        <v>Tomm Moore</v>
      </c>
      <c r="I104">
        <f>COUNTIF(Table13[director_name],Director!$H104)</f>
        <v>1</v>
      </c>
      <c r="J104" s="8">
        <f t="shared" si="6"/>
        <v>7.7</v>
      </c>
      <c r="K104" s="12">
        <f t="shared" si="7"/>
        <v>0.94</v>
      </c>
    </row>
    <row r="105" spans="1:11" x14ac:dyDescent="0.35">
      <c r="A105" s="2" t="s">
        <v>6224</v>
      </c>
      <c r="B105" s="8">
        <f>AVERAGEIF(cleaned_data!$A$2:$A$3799,Director!$A105,cleaned_data!$H$2:$H$3799)</f>
        <v>6.6</v>
      </c>
      <c r="C105" s="12">
        <f t="shared" si="4"/>
        <v>0.55300000000000005</v>
      </c>
      <c r="D105" s="10">
        <f>_xlfn.RANK.EQ($C105,$C$2:$C$1759,0)+COUNTIF($C$2:C105,C105)-1</f>
        <v>741</v>
      </c>
      <c r="G105">
        <v>104</v>
      </c>
      <c r="H105" t="str">
        <f t="shared" si="5"/>
        <v>William Cottrell</v>
      </c>
      <c r="I105">
        <f>COUNTIF(Table13[director_name],Director!$H105)</f>
        <v>1</v>
      </c>
      <c r="J105" s="8">
        <f t="shared" si="6"/>
        <v>7.7</v>
      </c>
      <c r="K105" s="12">
        <f t="shared" si="7"/>
        <v>0.94</v>
      </c>
    </row>
    <row r="106" spans="1:11" x14ac:dyDescent="0.35">
      <c r="A106" s="2" t="s">
        <v>22143</v>
      </c>
      <c r="B106" s="8">
        <f>AVERAGEIF(cleaned_data!$A$2:$A$3799,Director!$A106,cleaned_data!$H$2:$H$3799)</f>
        <v>8.4</v>
      </c>
      <c r="C106" s="12">
        <f t="shared" si="4"/>
        <v>0.99299999999999999</v>
      </c>
      <c r="D106" s="10">
        <f>_xlfn.RANK.EQ($C106,$C$2:$C$1759,0)+COUNTIF($C$2:C106,C106)-1</f>
        <v>9</v>
      </c>
      <c r="G106">
        <v>105</v>
      </c>
      <c r="H106" t="str">
        <f t="shared" si="5"/>
        <v>Wolfgang Becker</v>
      </c>
      <c r="I106">
        <f>COUNTIF(Table13[director_name],Director!$H106)</f>
        <v>1</v>
      </c>
      <c r="J106" s="8">
        <f t="shared" si="6"/>
        <v>7.7</v>
      </c>
      <c r="K106" s="12">
        <f t="shared" si="7"/>
        <v>0.94</v>
      </c>
    </row>
    <row r="107" spans="1:11" x14ac:dyDescent="0.35">
      <c r="A107" s="2" t="s">
        <v>1947</v>
      </c>
      <c r="B107" s="8">
        <f>AVERAGEIF(cleaned_data!$A$2:$A$3799,Director!$A107,cleaned_data!$H$2:$H$3799)</f>
        <v>6.8</v>
      </c>
      <c r="C107" s="12">
        <f t="shared" si="4"/>
        <v>0.63800000000000001</v>
      </c>
      <c r="D107" s="10">
        <f>_xlfn.RANK.EQ($C107,$C$2:$C$1759,0)+COUNTIF($C$2:C107,C107)-1</f>
        <v>598</v>
      </c>
      <c r="G107">
        <v>106</v>
      </c>
      <c r="H107" t="str">
        <f t="shared" si="5"/>
        <v>Mark Osborne</v>
      </c>
      <c r="I107">
        <f>COUNTIF(Table13[director_name],Director!$H107)</f>
        <v>2</v>
      </c>
      <c r="J107" s="8">
        <f t="shared" si="6"/>
        <v>7.6999999999999993</v>
      </c>
      <c r="K107" s="12">
        <f t="shared" si="7"/>
        <v>0.93899999999999995</v>
      </c>
    </row>
    <row r="108" spans="1:11" x14ac:dyDescent="0.35">
      <c r="A108" s="2" t="s">
        <v>8638</v>
      </c>
      <c r="B108" s="8">
        <f>AVERAGEIF(cleaned_data!$A$2:$A$3799,Director!$A108,cleaned_data!$H$2:$H$3799)</f>
        <v>6.9249999999999998</v>
      </c>
      <c r="C108" s="12">
        <f t="shared" si="4"/>
        <v>0.70699999999999996</v>
      </c>
      <c r="D108" s="10">
        <f>_xlfn.RANK.EQ($C108,$C$2:$C$1759,0)+COUNTIF($C$2:C108,C108)-1</f>
        <v>513</v>
      </c>
      <c r="G108">
        <v>107</v>
      </c>
      <c r="H108" t="str">
        <f t="shared" si="5"/>
        <v>Steve McQueen</v>
      </c>
      <c r="I108">
        <f>COUNTIF(Table13[director_name],Director!$H108)</f>
        <v>2</v>
      </c>
      <c r="J108" s="8">
        <f t="shared" si="6"/>
        <v>7.6999999999999993</v>
      </c>
      <c r="K108" s="12">
        <f t="shared" si="7"/>
        <v>0.93899999999999995</v>
      </c>
    </row>
    <row r="109" spans="1:11" x14ac:dyDescent="0.35">
      <c r="A109" s="2" t="s">
        <v>11792</v>
      </c>
      <c r="B109" s="8">
        <f>AVERAGEIF(cleaned_data!$A$2:$A$3799,Director!$A109,cleaned_data!$H$2:$H$3799)</f>
        <v>6.7</v>
      </c>
      <c r="C109" s="12">
        <f t="shared" si="4"/>
        <v>0.6</v>
      </c>
      <c r="D109" s="10">
        <f>_xlfn.RANK.EQ($C109,$C$2:$C$1759,0)+COUNTIF($C$2:C109,C109)-1</f>
        <v>666</v>
      </c>
      <c r="G109">
        <v>108</v>
      </c>
      <c r="H109" t="str">
        <f t="shared" si="5"/>
        <v>Martin Scorsese</v>
      </c>
      <c r="I109">
        <f>COUNTIF(Table13[director_name],Director!$H109)</f>
        <v>16</v>
      </c>
      <c r="J109" s="8">
        <f t="shared" si="6"/>
        <v>7.6749999999999998</v>
      </c>
      <c r="K109" s="12">
        <f t="shared" si="7"/>
        <v>0.93799999999999994</v>
      </c>
    </row>
    <row r="110" spans="1:11" x14ac:dyDescent="0.35">
      <c r="A110" s="2" t="s">
        <v>10764</v>
      </c>
      <c r="B110" s="8">
        <f>AVERAGEIF(cleaned_data!$A$2:$A$3799,Director!$A110,cleaned_data!$H$2:$H$3799)</f>
        <v>7</v>
      </c>
      <c r="C110" s="12">
        <f t="shared" si="4"/>
        <v>0.72199999999999998</v>
      </c>
      <c r="D110" s="10">
        <f>_xlfn.RANK.EQ($C110,$C$2:$C$1759,0)+COUNTIF($C$2:C110,C110)-1</f>
        <v>428</v>
      </c>
      <c r="G110">
        <v>109</v>
      </c>
      <c r="H110" t="str">
        <f t="shared" si="5"/>
        <v>Thomas Vinterberg</v>
      </c>
      <c r="I110">
        <f>COUNTIF(Table13[director_name],Director!$H110)</f>
        <v>3</v>
      </c>
      <c r="J110" s="8">
        <f t="shared" si="6"/>
        <v>7.666666666666667</v>
      </c>
      <c r="K110" s="12">
        <f t="shared" si="7"/>
        <v>0.93799999999999994</v>
      </c>
    </row>
    <row r="111" spans="1:11" x14ac:dyDescent="0.35">
      <c r="A111" s="2" t="s">
        <v>4171</v>
      </c>
      <c r="B111" s="8">
        <f>AVERAGEIF(cleaned_data!$A$2:$A$3799,Director!$A111,cleaned_data!$H$2:$H$3799)</f>
        <v>5.9</v>
      </c>
      <c r="C111" s="12">
        <f t="shared" si="4"/>
        <v>0.27200000000000002</v>
      </c>
      <c r="D111" s="10">
        <f>_xlfn.RANK.EQ($C111,$C$2:$C$1759,0)+COUNTIF($C$2:C111,C111)-1</f>
        <v>1234</v>
      </c>
      <c r="G111">
        <v>110</v>
      </c>
      <c r="H111" t="str">
        <f t="shared" si="5"/>
        <v>Francis Ford Coppola</v>
      </c>
      <c r="I111">
        <f>COUNTIF(Table13[director_name],Director!$H111)</f>
        <v>9</v>
      </c>
      <c r="J111" s="8">
        <f t="shared" si="6"/>
        <v>7.6555555555555559</v>
      </c>
      <c r="K111" s="12">
        <f t="shared" si="7"/>
        <v>0.93700000000000006</v>
      </c>
    </row>
    <row r="112" spans="1:11" x14ac:dyDescent="0.35">
      <c r="A112" s="2" t="s">
        <v>3836</v>
      </c>
      <c r="B112" s="8">
        <f>AVERAGEIF(cleaned_data!$A$2:$A$3799,Director!$A112,cleaned_data!$H$2:$H$3799)</f>
        <v>6.7666666666666666</v>
      </c>
      <c r="C112" s="12">
        <f t="shared" si="4"/>
        <v>0.63300000000000001</v>
      </c>
      <c r="D112" s="10">
        <f>_xlfn.RANK.EQ($C112,$C$2:$C$1759,0)+COUNTIF($C$2:C112,C112)-1</f>
        <v>643</v>
      </c>
      <c r="G112">
        <v>111</v>
      </c>
      <c r="H112" t="str">
        <f t="shared" si="5"/>
        <v>Ben Affleck</v>
      </c>
      <c r="I112">
        <f>COUNTIF(Table13[director_name],Director!$H112)</f>
        <v>2</v>
      </c>
      <c r="J112" s="8">
        <f t="shared" si="6"/>
        <v>7.65</v>
      </c>
      <c r="K112" s="12">
        <f t="shared" si="7"/>
        <v>0.93200000000000005</v>
      </c>
    </row>
    <row r="113" spans="1:11" x14ac:dyDescent="0.35">
      <c r="A113" s="2" t="s">
        <v>5328</v>
      </c>
      <c r="B113" s="8">
        <f>AVERAGEIF(cleaned_data!$A$2:$A$3799,Director!$A113,cleaned_data!$H$2:$H$3799)</f>
        <v>6</v>
      </c>
      <c r="C113" s="12">
        <f t="shared" si="4"/>
        <v>0.312</v>
      </c>
      <c r="D113" s="10">
        <f>_xlfn.RANK.EQ($C113,$C$2:$C$1759,0)+COUNTIF($C$2:C113,C113)-1</f>
        <v>1174</v>
      </c>
      <c r="G113">
        <v>112</v>
      </c>
      <c r="H113" t="str">
        <f t="shared" si="5"/>
        <v>Charles Ferguson</v>
      </c>
      <c r="I113">
        <f>COUNTIF(Table13[director_name],Director!$H113)</f>
        <v>2</v>
      </c>
      <c r="J113" s="8">
        <f t="shared" si="6"/>
        <v>7.65</v>
      </c>
      <c r="K113" s="12">
        <f t="shared" si="7"/>
        <v>0.93200000000000005</v>
      </c>
    </row>
    <row r="114" spans="1:11" x14ac:dyDescent="0.35">
      <c r="A114" s="2" t="s">
        <v>6126</v>
      </c>
      <c r="B114" s="8">
        <f>AVERAGEIF(cleaned_data!$A$2:$A$3799,Director!$A114,cleaned_data!$H$2:$H$3799)</f>
        <v>6.5666666666666664</v>
      </c>
      <c r="C114" s="12">
        <f t="shared" si="4"/>
        <v>0.54900000000000004</v>
      </c>
      <c r="D114" s="10">
        <f>_xlfn.RANK.EQ($C114,$C$2:$C$1759,0)+COUNTIF($C$2:C114,C114)-1</f>
        <v>791</v>
      </c>
      <c r="G114">
        <v>113</v>
      </c>
      <c r="H114" t="str">
        <f t="shared" si="5"/>
        <v>John Carney</v>
      </c>
      <c r="I114">
        <f>COUNTIF(Table13[director_name],Director!$H114)</f>
        <v>2</v>
      </c>
      <c r="J114" s="8">
        <f t="shared" si="6"/>
        <v>7.65</v>
      </c>
      <c r="K114" s="12">
        <f t="shared" si="7"/>
        <v>0.93200000000000005</v>
      </c>
    </row>
    <row r="115" spans="1:11" x14ac:dyDescent="0.35">
      <c r="A115" s="2" t="s">
        <v>2829</v>
      </c>
      <c r="B115" s="8">
        <f>AVERAGEIF(cleaned_data!$A$2:$A$3799,Director!$A115,cleaned_data!$H$2:$H$3799)</f>
        <v>5.2</v>
      </c>
      <c r="C115" s="12">
        <f t="shared" si="4"/>
        <v>0.115</v>
      </c>
      <c r="D115" s="10">
        <f>_xlfn.RANK.EQ($C115,$C$2:$C$1759,0)+COUNTIF($C$2:C115,C115)-1</f>
        <v>1539</v>
      </c>
      <c r="G115">
        <v>114</v>
      </c>
      <c r="H115" t="str">
        <f t="shared" si="5"/>
        <v>John G. Avildsen</v>
      </c>
      <c r="I115">
        <f>COUNTIF(Table13[director_name],Director!$H115)</f>
        <v>2</v>
      </c>
      <c r="J115" s="8">
        <f t="shared" si="6"/>
        <v>7.65</v>
      </c>
      <c r="K115" s="12">
        <f t="shared" si="7"/>
        <v>0.93200000000000005</v>
      </c>
    </row>
    <row r="116" spans="1:11" x14ac:dyDescent="0.35">
      <c r="A116" s="2" t="s">
        <v>3122</v>
      </c>
      <c r="B116" s="8">
        <f>AVERAGEIF(cleaned_data!$A$2:$A$3799,Director!$A116,cleaned_data!$H$2:$H$3799)</f>
        <v>6.5769230769230758</v>
      </c>
      <c r="C116" s="12">
        <f t="shared" si="4"/>
        <v>0.55100000000000005</v>
      </c>
      <c r="D116" s="10">
        <f>_xlfn.RANK.EQ($C116,$C$2:$C$1759,0)+COUNTIF($C$2:C116,C116)-1</f>
        <v>789</v>
      </c>
      <c r="G116">
        <v>115</v>
      </c>
      <c r="H116" t="str">
        <f t="shared" si="5"/>
        <v>Matthew Vaughn</v>
      </c>
      <c r="I116">
        <f>COUNTIF(Table13[director_name],Director!$H116)</f>
        <v>4</v>
      </c>
      <c r="J116" s="8">
        <f t="shared" si="6"/>
        <v>7.65</v>
      </c>
      <c r="K116" s="12">
        <f t="shared" si="7"/>
        <v>0.93200000000000005</v>
      </c>
    </row>
    <row r="117" spans="1:11" x14ac:dyDescent="0.35">
      <c r="A117" s="2" t="s">
        <v>18313</v>
      </c>
      <c r="B117" s="8">
        <f>AVERAGEIF(cleaned_data!$A$2:$A$3799,Director!$A117,cleaned_data!$H$2:$H$3799)</f>
        <v>6.5</v>
      </c>
      <c r="C117" s="12">
        <f t="shared" si="4"/>
        <v>0.504</v>
      </c>
      <c r="D117" s="10">
        <f>_xlfn.RANK.EQ($C117,$C$2:$C$1759,0)+COUNTIF($C$2:C117,C117)-1</f>
        <v>815</v>
      </c>
      <c r="G117">
        <v>116</v>
      </c>
      <c r="H117" t="str">
        <f t="shared" si="5"/>
        <v>Paul Haggis</v>
      </c>
      <c r="I117">
        <f>COUNTIF(Table13[director_name],Director!$H117)</f>
        <v>2</v>
      </c>
      <c r="J117" s="8">
        <f t="shared" si="6"/>
        <v>7.65</v>
      </c>
      <c r="K117" s="12">
        <f t="shared" si="7"/>
        <v>0.93200000000000005</v>
      </c>
    </row>
    <row r="118" spans="1:11" x14ac:dyDescent="0.35">
      <c r="A118" s="2" t="s">
        <v>163</v>
      </c>
      <c r="B118" s="8">
        <f>AVERAGEIF(cleaned_data!$A$2:$A$3799,Director!$A118,cleaned_data!$H$2:$H$3799)</f>
        <v>6.4571428571428564</v>
      </c>
      <c r="C118" s="12">
        <f t="shared" si="4"/>
        <v>0.499</v>
      </c>
      <c r="D118" s="10">
        <f>_xlfn.RANK.EQ($C118,$C$2:$C$1759,0)+COUNTIF($C$2:C118,C118)-1</f>
        <v>880</v>
      </c>
      <c r="G118">
        <v>117</v>
      </c>
      <c r="H118" t="str">
        <f t="shared" si="5"/>
        <v>Philip Kaufman</v>
      </c>
      <c r="I118">
        <f>COUNTIF(Table13[director_name],Director!$H118)</f>
        <v>2</v>
      </c>
      <c r="J118" s="8">
        <f t="shared" si="6"/>
        <v>7.65</v>
      </c>
      <c r="K118" s="12">
        <f t="shared" si="7"/>
        <v>0.93200000000000005</v>
      </c>
    </row>
    <row r="119" spans="1:11" x14ac:dyDescent="0.35">
      <c r="A119" s="2" t="s">
        <v>22535</v>
      </c>
      <c r="B119" s="8">
        <f>AVERAGEIF(cleaned_data!$A$2:$A$3799,Director!$A119,cleaned_data!$H$2:$H$3799)</f>
        <v>7.6</v>
      </c>
      <c r="C119" s="12">
        <f t="shared" si="4"/>
        <v>0.91500000000000004</v>
      </c>
      <c r="D119" s="10">
        <f>_xlfn.RANK.EQ($C119,$C$2:$C$1759,0)+COUNTIF($C$2:C119,C119)-1</f>
        <v>124</v>
      </c>
      <c r="G119">
        <v>118</v>
      </c>
      <c r="H119" t="str">
        <f t="shared" si="5"/>
        <v>Todd Solondz</v>
      </c>
      <c r="I119">
        <f>COUNTIF(Table13[director_name],Director!$H119)</f>
        <v>2</v>
      </c>
      <c r="J119" s="8">
        <f t="shared" si="6"/>
        <v>7.65</v>
      </c>
      <c r="K119" s="12">
        <f t="shared" si="7"/>
        <v>0.93200000000000005</v>
      </c>
    </row>
    <row r="120" spans="1:11" x14ac:dyDescent="0.35">
      <c r="A120" s="2" t="s">
        <v>11891</v>
      </c>
      <c r="B120" s="8">
        <f>AVERAGEIF(cleaned_data!$A$2:$A$3799,Director!$A120,cleaned_data!$H$2:$H$3799)</f>
        <v>5.45</v>
      </c>
      <c r="C120" s="12">
        <f t="shared" si="4"/>
        <v>0.17299999999999999</v>
      </c>
      <c r="D120" s="10">
        <f>_xlfn.RANK.EQ($C120,$C$2:$C$1759,0)+COUNTIF($C$2:C120,C120)-1</f>
        <v>1447</v>
      </c>
      <c r="G120">
        <v>119</v>
      </c>
      <c r="H120" t="str">
        <f t="shared" si="5"/>
        <v>Alejandro AmenÃ¡bar</v>
      </c>
      <c r="I120">
        <f>COUNTIF(Table13[director_name],Director!$H120)</f>
        <v>3</v>
      </c>
      <c r="J120" s="8">
        <f t="shared" si="6"/>
        <v>7.6333333333333329</v>
      </c>
      <c r="K120" s="12">
        <f t="shared" si="7"/>
        <v>0.93100000000000005</v>
      </c>
    </row>
    <row r="121" spans="1:11" x14ac:dyDescent="0.35">
      <c r="A121" s="2" t="s">
        <v>364</v>
      </c>
      <c r="B121" s="8">
        <f>AVERAGEIF(cleaned_data!$A$2:$A$3799,Director!$A121,cleaned_data!$H$2:$H$3799)</f>
        <v>7.0750000000000002</v>
      </c>
      <c r="C121" s="12">
        <f t="shared" si="4"/>
        <v>0.76900000000000002</v>
      </c>
      <c r="D121" s="10">
        <f>_xlfn.RANK.EQ($C121,$C$2:$C$1759,0)+COUNTIF($C$2:C121,C121)-1</f>
        <v>405</v>
      </c>
      <c r="G121">
        <v>120</v>
      </c>
      <c r="H121" t="str">
        <f t="shared" si="5"/>
        <v>Chan-wook Park</v>
      </c>
      <c r="I121">
        <f>COUNTIF(Table13[director_name],Director!$H121)</f>
        <v>3</v>
      </c>
      <c r="J121" s="8">
        <f t="shared" si="6"/>
        <v>7.6333333333333329</v>
      </c>
      <c r="K121" s="12">
        <f t="shared" si="7"/>
        <v>0.93100000000000005</v>
      </c>
    </row>
    <row r="122" spans="1:11" x14ac:dyDescent="0.35">
      <c r="A122" s="2" t="s">
        <v>5268</v>
      </c>
      <c r="B122" s="8">
        <f>AVERAGEIF(cleaned_data!$A$2:$A$3799,Director!$A122,cleaned_data!$H$2:$H$3799)</f>
        <v>5.9</v>
      </c>
      <c r="C122" s="12">
        <f t="shared" si="4"/>
        <v>0.27200000000000002</v>
      </c>
      <c r="D122" s="10">
        <f>_xlfn.RANK.EQ($C122,$C$2:$C$1759,0)+COUNTIF($C$2:C122,C122)-1</f>
        <v>1235</v>
      </c>
      <c r="G122">
        <v>121</v>
      </c>
      <c r="H122" t="str">
        <f t="shared" si="5"/>
        <v>Wes Anderson</v>
      </c>
      <c r="I122">
        <f>COUNTIF(Table13[director_name],Director!$H122)</f>
        <v>7</v>
      </c>
      <c r="J122" s="8">
        <f t="shared" si="6"/>
        <v>7.6285714285714281</v>
      </c>
      <c r="K122" s="12">
        <f t="shared" si="7"/>
        <v>0.93100000000000005</v>
      </c>
    </row>
    <row r="123" spans="1:11" x14ac:dyDescent="0.35">
      <c r="A123" s="2" t="s">
        <v>6002</v>
      </c>
      <c r="B123" s="8">
        <f>AVERAGEIF(cleaned_data!$A$2:$A$3799,Director!$A123,cleaned_data!$H$2:$H$3799)</f>
        <v>7.65</v>
      </c>
      <c r="C123" s="12">
        <f t="shared" si="4"/>
        <v>0.93200000000000005</v>
      </c>
      <c r="D123" s="10">
        <f>_xlfn.RANK.EQ($C123,$C$2:$C$1759,0)+COUNTIF($C$2:C123,C123)-1</f>
        <v>111</v>
      </c>
      <c r="G123">
        <v>122</v>
      </c>
      <c r="H123" t="str">
        <f t="shared" si="5"/>
        <v>King Vidor</v>
      </c>
      <c r="I123">
        <f>COUNTIF(Table13[director_name],Director!$H123)</f>
        <v>2</v>
      </c>
      <c r="J123" s="8">
        <f t="shared" si="6"/>
        <v>7.6000000000000005</v>
      </c>
      <c r="K123" s="12">
        <f t="shared" si="7"/>
        <v>0.93</v>
      </c>
    </row>
    <row r="124" spans="1:11" x14ac:dyDescent="0.35">
      <c r="A124" s="2" t="s">
        <v>4309</v>
      </c>
      <c r="B124" s="8">
        <f>AVERAGEIF(cleaned_data!$A$2:$A$3799,Director!$A124,cleaned_data!$H$2:$H$3799)</f>
        <v>5.0999999999999996</v>
      </c>
      <c r="C124" s="12">
        <f t="shared" si="4"/>
        <v>9.8000000000000004E-2</v>
      </c>
      <c r="D124" s="10">
        <f>_xlfn.RANK.EQ($C124,$C$2:$C$1759,0)+COUNTIF($C$2:C124,C124)-1</f>
        <v>1562</v>
      </c>
      <c r="G124">
        <v>123</v>
      </c>
      <c r="H124" t="str">
        <f t="shared" si="5"/>
        <v>Anthony Powell</v>
      </c>
      <c r="I124">
        <f>COUNTIF(Table13[director_name],Director!$H124)</f>
        <v>1</v>
      </c>
      <c r="J124" s="8">
        <f t="shared" si="6"/>
        <v>7.6</v>
      </c>
      <c r="K124" s="12">
        <f t="shared" si="7"/>
        <v>0.91500000000000004</v>
      </c>
    </row>
    <row r="125" spans="1:11" x14ac:dyDescent="0.35">
      <c r="A125" s="2" t="s">
        <v>21620</v>
      </c>
      <c r="B125" s="8">
        <f>AVERAGEIF(cleaned_data!$A$2:$A$3799,Director!$A125,cleaned_data!$H$2:$H$3799)</f>
        <v>7.2</v>
      </c>
      <c r="C125" s="12">
        <f t="shared" si="4"/>
        <v>0.81100000000000005</v>
      </c>
      <c r="D125" s="10">
        <f>_xlfn.RANK.EQ($C125,$C$2:$C$1759,0)+COUNTIF($C$2:C125,C125)-1</f>
        <v>285</v>
      </c>
      <c r="G125">
        <v>124</v>
      </c>
      <c r="H125" t="str">
        <f t="shared" si="5"/>
        <v>Barry W. Blaustein</v>
      </c>
      <c r="I125">
        <f>COUNTIF(Table13[director_name],Director!$H125)</f>
        <v>1</v>
      </c>
      <c r="J125" s="8">
        <f t="shared" si="6"/>
        <v>7.6</v>
      </c>
      <c r="K125" s="12">
        <f t="shared" si="7"/>
        <v>0.91500000000000004</v>
      </c>
    </row>
    <row r="126" spans="1:11" x14ac:dyDescent="0.35">
      <c r="A126" s="2" t="s">
        <v>2112</v>
      </c>
      <c r="B126" s="8">
        <f>AVERAGEIF(cleaned_data!$A$2:$A$3799,Director!$A126,cleaned_data!$H$2:$H$3799)</f>
        <v>6.3400000000000007</v>
      </c>
      <c r="C126" s="12">
        <f t="shared" si="4"/>
        <v>0.45400000000000001</v>
      </c>
      <c r="D126" s="10">
        <f>_xlfn.RANK.EQ($C126,$C$2:$C$1759,0)+COUNTIF($C$2:C126,C126)-1</f>
        <v>959</v>
      </c>
      <c r="G126">
        <v>125</v>
      </c>
      <c r="H126" t="str">
        <f t="shared" si="5"/>
        <v>Brian Percival</v>
      </c>
      <c r="I126">
        <f>COUNTIF(Table13[director_name],Director!$H126)</f>
        <v>1</v>
      </c>
      <c r="J126" s="8">
        <f t="shared" si="6"/>
        <v>7.6</v>
      </c>
      <c r="K126" s="12">
        <f t="shared" si="7"/>
        <v>0.91500000000000004</v>
      </c>
    </row>
    <row r="127" spans="1:11" x14ac:dyDescent="0.35">
      <c r="A127" s="2" t="s">
        <v>22252</v>
      </c>
      <c r="B127" s="8">
        <f>AVERAGEIF(cleaned_data!$A$2:$A$3799,Director!$A127,cleaned_data!$H$2:$H$3799)</f>
        <v>6.3</v>
      </c>
      <c r="C127" s="12">
        <f t="shared" si="4"/>
        <v>0.42199999999999999</v>
      </c>
      <c r="D127" s="10">
        <f>_xlfn.RANK.EQ($C127,$C$2:$C$1759,0)+COUNTIF($C$2:C127,C127)-1</f>
        <v>971</v>
      </c>
      <c r="G127">
        <v>126</v>
      </c>
      <c r="H127" t="str">
        <f t="shared" si="5"/>
        <v>Chia-Liang Liu</v>
      </c>
      <c r="I127">
        <f>COUNTIF(Table13[director_name],Director!$H127)</f>
        <v>1</v>
      </c>
      <c r="J127" s="8">
        <f t="shared" si="6"/>
        <v>7.6</v>
      </c>
      <c r="K127" s="12">
        <f t="shared" si="7"/>
        <v>0.91500000000000004</v>
      </c>
    </row>
    <row r="128" spans="1:11" x14ac:dyDescent="0.35">
      <c r="A128" s="2" t="s">
        <v>15655</v>
      </c>
      <c r="B128" s="8">
        <f>AVERAGEIF(cleaned_data!$A$2:$A$3799,Director!$A128,cleaned_data!$H$2:$H$3799)</f>
        <v>7</v>
      </c>
      <c r="C128" s="12">
        <f t="shared" si="4"/>
        <v>0.72199999999999998</v>
      </c>
      <c r="D128" s="10">
        <f>_xlfn.RANK.EQ($C128,$C$2:$C$1759,0)+COUNTIF($C$2:C128,C128)-1</f>
        <v>429</v>
      </c>
      <c r="G128">
        <v>127</v>
      </c>
      <c r="H128" t="str">
        <f t="shared" si="5"/>
        <v>Chris Buck</v>
      </c>
      <c r="I128">
        <f>COUNTIF(Table13[director_name],Director!$H128)</f>
        <v>1</v>
      </c>
      <c r="J128" s="8">
        <f t="shared" si="6"/>
        <v>7.6</v>
      </c>
      <c r="K128" s="12">
        <f t="shared" si="7"/>
        <v>0.91500000000000004</v>
      </c>
    </row>
    <row r="129" spans="1:11" x14ac:dyDescent="0.35">
      <c r="A129" s="2" t="s">
        <v>15461</v>
      </c>
      <c r="B129" s="8">
        <f>AVERAGEIF(cleaned_data!$A$2:$A$3799,Director!$A129,cleaned_data!$H$2:$H$3799)</f>
        <v>6.9</v>
      </c>
      <c r="C129" s="12">
        <f t="shared" si="4"/>
        <v>0.68100000000000005</v>
      </c>
      <c r="D129" s="10">
        <f>_xlfn.RANK.EQ($C129,$C$2:$C$1759,0)+COUNTIF($C$2:C129,C129)-1</f>
        <v>518</v>
      </c>
      <c r="G129">
        <v>128</v>
      </c>
      <c r="H129" t="str">
        <f t="shared" si="5"/>
        <v>Don Siegel</v>
      </c>
      <c r="I129">
        <f>COUNTIF(Table13[director_name],Director!$H129)</f>
        <v>1</v>
      </c>
      <c r="J129" s="8">
        <f t="shared" si="6"/>
        <v>7.6</v>
      </c>
      <c r="K129" s="12">
        <f t="shared" si="7"/>
        <v>0.91500000000000004</v>
      </c>
    </row>
    <row r="130" spans="1:11" x14ac:dyDescent="0.35">
      <c r="A130" s="2" t="s">
        <v>20677</v>
      </c>
      <c r="B130" s="8">
        <f>AVERAGEIF(cleaned_data!$A$2:$A$3799,Director!$A130,cleaned_data!$H$2:$H$3799)</f>
        <v>7.3</v>
      </c>
      <c r="C130" s="12">
        <f t="shared" si="4"/>
        <v>0.84899999999999998</v>
      </c>
      <c r="D130" s="10">
        <f>_xlfn.RANK.EQ($C130,$C$2:$C$1759,0)+COUNTIF($C$2:C130,C130)-1</f>
        <v>234</v>
      </c>
      <c r="G130">
        <v>129</v>
      </c>
      <c r="H130" t="str">
        <f t="shared" si="5"/>
        <v>Edgar Wright</v>
      </c>
      <c r="I130">
        <f>COUNTIF(Table13[director_name],Director!$H130)</f>
        <v>4</v>
      </c>
      <c r="J130" s="8">
        <f t="shared" si="6"/>
        <v>7.6</v>
      </c>
      <c r="K130" s="12">
        <f t="shared" si="7"/>
        <v>0.91500000000000004</v>
      </c>
    </row>
    <row r="131" spans="1:11" x14ac:dyDescent="0.35">
      <c r="A131" s="2" t="s">
        <v>21850</v>
      </c>
      <c r="B131" s="8">
        <f>AVERAGEIF(cleaned_data!$A$2:$A$3799,Director!$A131,cleaned_data!$H$2:$H$3799)</f>
        <v>5.5</v>
      </c>
      <c r="C131" s="12">
        <f t="shared" ref="C131:C194" si="8">_xlfn.PERCENTRANK.EXC($B$2:$B$1759,$B131)</f>
        <v>0.17899999999999999</v>
      </c>
      <c r="D131" s="10">
        <f>_xlfn.RANK.EQ($C131,$C$2:$C$1759,0)+COUNTIF($C$2:C131,C131)-1</f>
        <v>1420</v>
      </c>
      <c r="G131">
        <v>130</v>
      </c>
      <c r="H131" t="str">
        <f t="shared" ref="H131:H194" si="9">INDEX($A$2:$A$1759, MATCH($G131,$D$2:$D$1759,0))</f>
        <v>Eugenio Derbez</v>
      </c>
      <c r="I131">
        <f>COUNTIF(Table13[director_name],Director!$H131)</f>
        <v>1</v>
      </c>
      <c r="J131" s="8">
        <f t="shared" ref="J131:J194" si="10">INDEX($B$2:$B$1759,MATCH($G131,$D$2:$D$1759,0))</f>
        <v>7.6</v>
      </c>
      <c r="K131" s="12">
        <f t="shared" ref="K131:K194" si="11">INDEX($C$2:$C$1759,MATCH($G131,$D$2:$D$1759,0))</f>
        <v>0.91500000000000004</v>
      </c>
    </row>
    <row r="132" spans="1:11" x14ac:dyDescent="0.35">
      <c r="A132" s="2" t="s">
        <v>5121</v>
      </c>
      <c r="B132" s="8">
        <f>AVERAGEIF(cleaned_data!$A$2:$A$3799,Director!$A132,cleaned_data!$H$2:$H$3799)</f>
        <v>7.5</v>
      </c>
      <c r="C132" s="12">
        <f t="shared" si="8"/>
        <v>0.89300000000000002</v>
      </c>
      <c r="D132" s="10">
        <f>_xlfn.RANK.EQ($C132,$C$2:$C$1759,0)+COUNTIF($C$2:C132,C132)-1</f>
        <v>164</v>
      </c>
      <c r="G132">
        <v>131</v>
      </c>
      <c r="H132" t="str">
        <f t="shared" si="9"/>
        <v>Gareth Evans</v>
      </c>
      <c r="I132">
        <f>COUNTIF(Table13[director_name],Director!$H132)</f>
        <v>1</v>
      </c>
      <c r="J132" s="8">
        <f t="shared" si="10"/>
        <v>7.6</v>
      </c>
      <c r="K132" s="12">
        <f t="shared" si="11"/>
        <v>0.91500000000000004</v>
      </c>
    </row>
    <row r="133" spans="1:11" x14ac:dyDescent="0.35">
      <c r="A133" s="2" t="s">
        <v>19290</v>
      </c>
      <c r="B133" s="8">
        <f>AVERAGEIF(cleaned_data!$A$2:$A$3799,Director!$A133,cleaned_data!$H$2:$H$3799)</f>
        <v>5.9</v>
      </c>
      <c r="C133" s="12">
        <f t="shared" si="8"/>
        <v>0.27200000000000002</v>
      </c>
      <c r="D133" s="10">
        <f>_xlfn.RANK.EQ($C133,$C$2:$C$1759,0)+COUNTIF($C$2:C133,C133)-1</f>
        <v>1236</v>
      </c>
      <c r="G133">
        <v>132</v>
      </c>
      <c r="H133" t="str">
        <f t="shared" si="9"/>
        <v>Isabel Coixet</v>
      </c>
      <c r="I133">
        <f>COUNTIF(Table13[director_name],Director!$H133)</f>
        <v>1</v>
      </c>
      <c r="J133" s="8">
        <f t="shared" si="10"/>
        <v>7.6</v>
      </c>
      <c r="K133" s="12">
        <f t="shared" si="11"/>
        <v>0.91500000000000004</v>
      </c>
    </row>
    <row r="134" spans="1:11" x14ac:dyDescent="0.35">
      <c r="A134" s="2" t="s">
        <v>11299</v>
      </c>
      <c r="B134" s="8">
        <f>AVERAGEIF(cleaned_data!$A$2:$A$3799,Director!$A134,cleaned_data!$H$2:$H$3799)</f>
        <v>5</v>
      </c>
      <c r="C134" s="12">
        <f t="shared" si="8"/>
        <v>8.8999999999999996E-2</v>
      </c>
      <c r="D134" s="10">
        <f>_xlfn.RANK.EQ($C134,$C$2:$C$1759,0)+COUNTIF($C$2:C134,C134)-1</f>
        <v>1589</v>
      </c>
      <c r="G134">
        <v>133</v>
      </c>
      <c r="H134" t="str">
        <f t="shared" si="9"/>
        <v>Jerome Robbins</v>
      </c>
      <c r="I134">
        <f>COUNTIF(Table13[director_name],Director!$H134)</f>
        <v>1</v>
      </c>
      <c r="J134" s="8">
        <f t="shared" si="10"/>
        <v>7.6</v>
      </c>
      <c r="K134" s="12">
        <f t="shared" si="11"/>
        <v>0.91500000000000004</v>
      </c>
    </row>
    <row r="135" spans="1:11" x14ac:dyDescent="0.35">
      <c r="A135" s="2" t="s">
        <v>9551</v>
      </c>
      <c r="B135" s="8">
        <f>AVERAGEIF(cleaned_data!$A$2:$A$3799,Director!$A135,cleaned_data!$H$2:$H$3799)</f>
        <v>7.8</v>
      </c>
      <c r="C135" s="12">
        <f t="shared" si="8"/>
        <v>0.95699999999999996</v>
      </c>
      <c r="D135" s="10">
        <f>_xlfn.RANK.EQ($C135,$C$2:$C$1759,0)+COUNTIF($C$2:C135,C135)-1</f>
        <v>60</v>
      </c>
      <c r="G135">
        <v>134</v>
      </c>
      <c r="H135" t="str">
        <f t="shared" si="9"/>
        <v>Joshua Tickell</v>
      </c>
      <c r="I135">
        <f>COUNTIF(Table13[director_name],Director!$H135)</f>
        <v>1</v>
      </c>
      <c r="J135" s="8">
        <f t="shared" si="10"/>
        <v>7.6</v>
      </c>
      <c r="K135" s="12">
        <f t="shared" si="11"/>
        <v>0.91500000000000004</v>
      </c>
    </row>
    <row r="136" spans="1:11" x14ac:dyDescent="0.35">
      <c r="A136" s="2" t="s">
        <v>3281</v>
      </c>
      <c r="B136" s="8">
        <f>AVERAGEIF(cleaned_data!$A$2:$A$3799,Director!$A136,cleaned_data!$H$2:$H$3799)</f>
        <v>5.3000000000000007</v>
      </c>
      <c r="C136" s="12">
        <f t="shared" si="8"/>
        <v>0.152</v>
      </c>
      <c r="D136" s="10">
        <f>_xlfn.RANK.EQ($C136,$C$2:$C$1759,0)+COUNTIF($C$2:C136,C136)-1</f>
        <v>1490</v>
      </c>
      <c r="G136">
        <v>135</v>
      </c>
      <c r="H136" t="str">
        <f t="shared" si="9"/>
        <v>Kay Pollak</v>
      </c>
      <c r="I136">
        <f>COUNTIF(Table13[director_name],Director!$H136)</f>
        <v>1</v>
      </c>
      <c r="J136" s="8">
        <f t="shared" si="10"/>
        <v>7.6</v>
      </c>
      <c r="K136" s="12">
        <f t="shared" si="11"/>
        <v>0.91500000000000004</v>
      </c>
    </row>
    <row r="137" spans="1:11" x14ac:dyDescent="0.35">
      <c r="A137" s="2" t="s">
        <v>1983</v>
      </c>
      <c r="B137" s="8">
        <f>AVERAGEIF(cleaned_data!$A$2:$A$3799,Director!$A137,cleaned_data!$H$2:$H$3799)</f>
        <v>6.45</v>
      </c>
      <c r="C137" s="12">
        <f t="shared" si="8"/>
        <v>0.495</v>
      </c>
      <c r="D137" s="10">
        <f>_xlfn.RANK.EQ($C137,$C$2:$C$1759,0)+COUNTIF($C$2:C137,C137)-1</f>
        <v>883</v>
      </c>
      <c r="G137">
        <v>136</v>
      </c>
      <c r="H137" t="str">
        <f t="shared" si="9"/>
        <v>Kevin Jordan</v>
      </c>
      <c r="I137">
        <f>COUNTIF(Table13[director_name],Director!$H137)</f>
        <v>1</v>
      </c>
      <c r="J137" s="8">
        <f t="shared" si="10"/>
        <v>7.6</v>
      </c>
      <c r="K137" s="12">
        <f t="shared" si="11"/>
        <v>0.91500000000000004</v>
      </c>
    </row>
    <row r="138" spans="1:11" x14ac:dyDescent="0.35">
      <c r="A138" s="2" t="s">
        <v>1104</v>
      </c>
      <c r="B138" s="8">
        <f>AVERAGEIF(cleaned_data!$A$2:$A$3799,Director!$A138,cleaned_data!$H$2:$H$3799)</f>
        <v>6.56</v>
      </c>
      <c r="C138" s="12">
        <f t="shared" si="8"/>
        <v>0.54800000000000004</v>
      </c>
      <c r="D138" s="10">
        <f>_xlfn.RANK.EQ($C138,$C$2:$C$1759,0)+COUNTIF($C$2:C138,C138)-1</f>
        <v>794</v>
      </c>
      <c r="G138">
        <v>137</v>
      </c>
      <c r="H138" t="str">
        <f t="shared" si="9"/>
        <v>Luc Jacquet</v>
      </c>
      <c r="I138">
        <f>COUNTIF(Table13[director_name],Director!$H138)</f>
        <v>1</v>
      </c>
      <c r="J138" s="8">
        <f t="shared" si="10"/>
        <v>7.6</v>
      </c>
      <c r="K138" s="12">
        <f t="shared" si="11"/>
        <v>0.91500000000000004</v>
      </c>
    </row>
    <row r="139" spans="1:11" x14ac:dyDescent="0.35">
      <c r="A139" s="2" t="s">
        <v>5083</v>
      </c>
      <c r="B139" s="8">
        <f>AVERAGEIF(cleaned_data!$A$2:$A$3799,Director!$A139,cleaned_data!$H$2:$H$3799)</f>
        <v>6.1</v>
      </c>
      <c r="C139" s="12">
        <f t="shared" si="8"/>
        <v>0.35099999999999998</v>
      </c>
      <c r="D139" s="10">
        <f>_xlfn.RANK.EQ($C139,$C$2:$C$1759,0)+COUNTIF($C$2:C139,C139)-1</f>
        <v>1097</v>
      </c>
      <c r="G139">
        <v>138</v>
      </c>
      <c r="H139" t="str">
        <f t="shared" si="9"/>
        <v>Martin McDonagh</v>
      </c>
      <c r="I139">
        <f>COUNTIF(Table13[director_name],Director!$H139)</f>
        <v>2</v>
      </c>
      <c r="J139" s="8">
        <f t="shared" si="10"/>
        <v>7.6</v>
      </c>
      <c r="K139" s="12">
        <f t="shared" si="11"/>
        <v>0.91500000000000004</v>
      </c>
    </row>
    <row r="140" spans="1:11" x14ac:dyDescent="0.35">
      <c r="A140" s="2" t="s">
        <v>9796</v>
      </c>
      <c r="B140" s="8">
        <f>AVERAGEIF(cleaned_data!$A$2:$A$3799,Director!$A140,cleaned_data!$H$2:$H$3799)</f>
        <v>7.3</v>
      </c>
      <c r="C140" s="12">
        <f t="shared" si="8"/>
        <v>0.84899999999999998</v>
      </c>
      <c r="D140" s="10">
        <f>_xlfn.RANK.EQ($C140,$C$2:$C$1759,0)+COUNTIF($C$2:C140,C140)-1</f>
        <v>235</v>
      </c>
      <c r="G140">
        <v>139</v>
      </c>
      <c r="H140" t="str">
        <f t="shared" si="9"/>
        <v>Mary Harron</v>
      </c>
      <c r="I140">
        <f>COUNTIF(Table13[director_name],Director!$H140)</f>
        <v>1</v>
      </c>
      <c r="J140" s="8">
        <f t="shared" si="10"/>
        <v>7.6</v>
      </c>
      <c r="K140" s="12">
        <f t="shared" si="11"/>
        <v>0.91500000000000004</v>
      </c>
    </row>
    <row r="141" spans="1:11" x14ac:dyDescent="0.35">
      <c r="A141" s="2" t="s">
        <v>23195</v>
      </c>
      <c r="B141" s="8">
        <f>AVERAGEIF(cleaned_data!$A$2:$A$3799,Director!$A141,cleaned_data!$H$2:$H$3799)</f>
        <v>7</v>
      </c>
      <c r="C141" s="12">
        <f t="shared" si="8"/>
        <v>0.72199999999999998</v>
      </c>
      <c r="D141" s="10">
        <f>_xlfn.RANK.EQ($C141,$C$2:$C$1759,0)+COUNTIF($C$2:C141,C141)-1</f>
        <v>430</v>
      </c>
      <c r="G141">
        <v>140</v>
      </c>
      <c r="H141" t="str">
        <f t="shared" si="9"/>
        <v>Michael McGowan</v>
      </c>
      <c r="I141">
        <f>COUNTIF(Table13[director_name],Director!$H141)</f>
        <v>1</v>
      </c>
      <c r="J141" s="8">
        <f t="shared" si="10"/>
        <v>7.6</v>
      </c>
      <c r="K141" s="12">
        <f t="shared" si="11"/>
        <v>0.91500000000000004</v>
      </c>
    </row>
    <row r="142" spans="1:11" x14ac:dyDescent="0.35">
      <c r="A142" s="2" t="s">
        <v>7707</v>
      </c>
      <c r="B142" s="8">
        <f>AVERAGEIF(cleaned_data!$A$2:$A$3799,Director!$A142,cleaned_data!$H$2:$H$3799)</f>
        <v>6.4</v>
      </c>
      <c r="C142" s="12">
        <f t="shared" si="8"/>
        <v>0.46400000000000002</v>
      </c>
      <c r="D142" s="10">
        <f>_xlfn.RANK.EQ($C142,$C$2:$C$1759,0)+COUNTIF($C$2:C142,C142)-1</f>
        <v>903</v>
      </c>
      <c r="G142">
        <v>141</v>
      </c>
      <c r="H142" t="str">
        <f t="shared" si="9"/>
        <v>Pan Nalin</v>
      </c>
      <c r="I142">
        <f>COUNTIF(Table13[director_name],Director!$H142)</f>
        <v>1</v>
      </c>
      <c r="J142" s="8">
        <f t="shared" si="10"/>
        <v>7.6</v>
      </c>
      <c r="K142" s="12">
        <f t="shared" si="11"/>
        <v>0.91500000000000004</v>
      </c>
    </row>
    <row r="143" spans="1:11" x14ac:dyDescent="0.35">
      <c r="A143" s="2" t="s">
        <v>9593</v>
      </c>
      <c r="B143" s="8">
        <f>AVERAGEIF(cleaned_data!$A$2:$A$3799,Director!$A143,cleaned_data!$H$2:$H$3799)</f>
        <v>5</v>
      </c>
      <c r="C143" s="12">
        <f t="shared" si="8"/>
        <v>8.8999999999999996E-2</v>
      </c>
      <c r="D143" s="10">
        <f>_xlfn.RANK.EQ($C143,$C$2:$C$1759,0)+COUNTIF($C$2:C143,C143)-1</f>
        <v>1590</v>
      </c>
      <c r="G143">
        <v>142</v>
      </c>
      <c r="H143" t="str">
        <f t="shared" si="9"/>
        <v>Petter NÃ¦ss</v>
      </c>
      <c r="I143">
        <f>COUNTIF(Table13[director_name],Director!$H143)</f>
        <v>1</v>
      </c>
      <c r="J143" s="8">
        <f t="shared" si="10"/>
        <v>7.6</v>
      </c>
      <c r="K143" s="12">
        <f t="shared" si="11"/>
        <v>0.91500000000000004</v>
      </c>
    </row>
    <row r="144" spans="1:11" x14ac:dyDescent="0.35">
      <c r="A144" s="2" t="s">
        <v>5935</v>
      </c>
      <c r="B144" s="8">
        <f>AVERAGEIF(cleaned_data!$A$2:$A$3799,Director!$A144,cleaned_data!$H$2:$H$3799)</f>
        <v>6.9</v>
      </c>
      <c r="C144" s="12">
        <f t="shared" si="8"/>
        <v>0.68100000000000005</v>
      </c>
      <c r="D144" s="10">
        <f>_xlfn.RANK.EQ($C144,$C$2:$C$1759,0)+COUNTIF($C$2:C144,C144)-1</f>
        <v>519</v>
      </c>
      <c r="G144">
        <v>143</v>
      </c>
      <c r="H144" t="str">
        <f t="shared" si="9"/>
        <v>Pierre Coffin</v>
      </c>
      <c r="I144">
        <f>COUNTIF(Table13[director_name],Director!$H144)</f>
        <v>2</v>
      </c>
      <c r="J144" s="8">
        <f t="shared" si="10"/>
        <v>7.6</v>
      </c>
      <c r="K144" s="12">
        <f t="shared" si="11"/>
        <v>0.91500000000000004</v>
      </c>
    </row>
    <row r="145" spans="1:11" x14ac:dyDescent="0.35">
      <c r="A145" s="2" t="s">
        <v>11148</v>
      </c>
      <c r="B145" s="8">
        <f>AVERAGEIF(cleaned_data!$A$2:$A$3799,Director!$A145,cleaned_data!$H$2:$H$3799)</f>
        <v>7.2</v>
      </c>
      <c r="C145" s="12">
        <f t="shared" si="8"/>
        <v>0.81100000000000005</v>
      </c>
      <c r="D145" s="10">
        <f>_xlfn.RANK.EQ($C145,$C$2:$C$1759,0)+COUNTIF($C$2:C145,C145)-1</f>
        <v>286</v>
      </c>
      <c r="G145">
        <v>144</v>
      </c>
      <c r="H145" t="str">
        <f t="shared" si="9"/>
        <v>Ryan Coogler</v>
      </c>
      <c r="I145">
        <f>COUNTIF(Table13[director_name],Director!$H145)</f>
        <v>2</v>
      </c>
      <c r="J145" s="8">
        <f t="shared" si="10"/>
        <v>7.6</v>
      </c>
      <c r="K145" s="12">
        <f t="shared" si="11"/>
        <v>0.91500000000000004</v>
      </c>
    </row>
    <row r="146" spans="1:11" x14ac:dyDescent="0.35">
      <c r="A146" s="2" t="s">
        <v>18467</v>
      </c>
      <c r="B146" s="8">
        <f>AVERAGEIF(cleaned_data!$A$2:$A$3799,Director!$A146,cleaned_data!$H$2:$H$3799)</f>
        <v>8.3000000000000007</v>
      </c>
      <c r="C146" s="12">
        <f t="shared" si="8"/>
        <v>0.99</v>
      </c>
      <c r="D146" s="10">
        <f>_xlfn.RANK.EQ($C146,$C$2:$C$1759,0)+COUNTIF($C$2:C146,C146)-1</f>
        <v>13</v>
      </c>
      <c r="G146">
        <v>145</v>
      </c>
      <c r="H146" t="str">
        <f t="shared" si="9"/>
        <v>Stanley Kramer</v>
      </c>
      <c r="I146">
        <f>COUNTIF(Table13[director_name],Director!$H146)</f>
        <v>1</v>
      </c>
      <c r="J146" s="8">
        <f t="shared" si="10"/>
        <v>7.6</v>
      </c>
      <c r="K146" s="12">
        <f t="shared" si="11"/>
        <v>0.91500000000000004</v>
      </c>
    </row>
    <row r="147" spans="1:11" x14ac:dyDescent="0.35">
      <c r="A147" s="2" t="s">
        <v>13811</v>
      </c>
      <c r="B147" s="8">
        <f>AVERAGEIF(cleaned_data!$A$2:$A$3799,Director!$A147,cleaned_data!$H$2:$H$3799)</f>
        <v>5.6</v>
      </c>
      <c r="C147" s="12">
        <f t="shared" si="8"/>
        <v>0.19800000000000001</v>
      </c>
      <c r="D147" s="10">
        <f>_xlfn.RANK.EQ($C147,$C$2:$C$1759,0)+COUNTIF($C$2:C147,C147)-1</f>
        <v>1372</v>
      </c>
      <c r="G147">
        <v>146</v>
      </c>
      <c r="H147" t="str">
        <f t="shared" si="9"/>
        <v>Ted Demme</v>
      </c>
      <c r="I147">
        <f>COUNTIF(Table13[director_name],Director!$H147)</f>
        <v>1</v>
      </c>
      <c r="J147" s="8">
        <f t="shared" si="10"/>
        <v>7.6</v>
      </c>
      <c r="K147" s="12">
        <f t="shared" si="11"/>
        <v>0.91500000000000004</v>
      </c>
    </row>
    <row r="148" spans="1:11" x14ac:dyDescent="0.35">
      <c r="A148" s="2" t="s">
        <v>10468</v>
      </c>
      <c r="B148" s="8">
        <f>AVERAGEIF(cleaned_data!$A$2:$A$3799,Director!$A148,cleaned_data!$H$2:$H$3799)</f>
        <v>6.2</v>
      </c>
      <c r="C148" s="12">
        <f t="shared" si="8"/>
        <v>0.39100000000000001</v>
      </c>
      <c r="D148" s="10">
        <f>_xlfn.RANK.EQ($C148,$C$2:$C$1759,0)+COUNTIF($C$2:C148,C148)-1</f>
        <v>1034</v>
      </c>
      <c r="G148">
        <v>147</v>
      </c>
      <c r="H148" t="str">
        <f t="shared" si="9"/>
        <v>Thea Sharrock</v>
      </c>
      <c r="I148">
        <f>COUNTIF(Table13[director_name],Director!$H148)</f>
        <v>1</v>
      </c>
      <c r="J148" s="8">
        <f t="shared" si="10"/>
        <v>7.6</v>
      </c>
      <c r="K148" s="12">
        <f t="shared" si="11"/>
        <v>0.91500000000000004</v>
      </c>
    </row>
    <row r="149" spans="1:11" x14ac:dyDescent="0.35">
      <c r="A149" s="2" t="s">
        <v>1638</v>
      </c>
      <c r="B149" s="8">
        <f>AVERAGEIF(cleaned_data!$A$2:$A$3799,Director!$A149,cleaned_data!$H$2:$H$3799)</f>
        <v>3.8</v>
      </c>
      <c r="C149" s="12">
        <f t="shared" si="8"/>
        <v>2.5000000000000001E-2</v>
      </c>
      <c r="D149" s="10">
        <f>_xlfn.RANK.EQ($C149,$C$2:$C$1759,0)+COUNTIF($C$2:C149,C149)-1</f>
        <v>1710</v>
      </c>
      <c r="G149">
        <v>148</v>
      </c>
      <c r="H149" t="str">
        <f t="shared" si="9"/>
        <v>Tim McCanlies</v>
      </c>
      <c r="I149">
        <f>COUNTIF(Table13[director_name],Director!$H149)</f>
        <v>1</v>
      </c>
      <c r="J149" s="8">
        <f t="shared" si="10"/>
        <v>7.6</v>
      </c>
      <c r="K149" s="12">
        <f t="shared" si="11"/>
        <v>0.91500000000000004</v>
      </c>
    </row>
    <row r="150" spans="1:11" x14ac:dyDescent="0.35">
      <c r="A150" s="2" t="s">
        <v>7862</v>
      </c>
      <c r="B150" s="8">
        <f>AVERAGEIF(cleaned_data!$A$2:$A$3799,Director!$A150,cleaned_data!$H$2:$H$3799)</f>
        <v>7.0333333333333341</v>
      </c>
      <c r="C150" s="12">
        <f t="shared" si="8"/>
        <v>0.76200000000000001</v>
      </c>
      <c r="D150" s="10">
        <f>_xlfn.RANK.EQ($C150,$C$2:$C$1759,0)+COUNTIF($C$2:C150,C150)-1</f>
        <v>416</v>
      </c>
      <c r="G150">
        <v>149</v>
      </c>
      <c r="H150" t="str">
        <f t="shared" si="9"/>
        <v>Tom Ford</v>
      </c>
      <c r="I150">
        <f>COUNTIF(Table13[director_name],Director!$H150)</f>
        <v>1</v>
      </c>
      <c r="J150" s="8">
        <f t="shared" si="10"/>
        <v>7.6</v>
      </c>
      <c r="K150" s="12">
        <f t="shared" si="11"/>
        <v>0.91500000000000004</v>
      </c>
    </row>
    <row r="151" spans="1:11" x14ac:dyDescent="0.35">
      <c r="A151" s="2" t="s">
        <v>11263</v>
      </c>
      <c r="B151" s="8">
        <f>AVERAGEIF(cleaned_data!$A$2:$A$3799,Director!$A151,cleaned_data!$H$2:$H$3799)</f>
        <v>3.5333333333333337</v>
      </c>
      <c r="C151" s="12">
        <f t="shared" si="8"/>
        <v>2.1000000000000001E-2</v>
      </c>
      <c r="D151" s="10">
        <f>_xlfn.RANK.EQ($C151,$C$2:$C$1759,0)+COUNTIF($C$2:C151,C151)-1</f>
        <v>1716</v>
      </c>
      <c r="G151">
        <v>150</v>
      </c>
      <c r="H151" t="str">
        <f t="shared" si="9"/>
        <v>Fernando Meirelles</v>
      </c>
      <c r="I151">
        <f>COUNTIF(Table13[director_name],Director!$H151)</f>
        <v>3</v>
      </c>
      <c r="J151" s="8">
        <f t="shared" si="10"/>
        <v>7.5999999999999988</v>
      </c>
      <c r="K151" s="12">
        <f t="shared" si="11"/>
        <v>0.91400000000000003</v>
      </c>
    </row>
    <row r="152" spans="1:11" x14ac:dyDescent="0.35">
      <c r="A152" s="2" t="s">
        <v>14902</v>
      </c>
      <c r="B152" s="8">
        <f>AVERAGEIF(cleaned_data!$A$2:$A$3799,Director!$A152,cleaned_data!$H$2:$H$3799)</f>
        <v>5.6</v>
      </c>
      <c r="C152" s="12">
        <f t="shared" si="8"/>
        <v>0.19800000000000001</v>
      </c>
      <c r="D152" s="10">
        <f>_xlfn.RANK.EQ($C152,$C$2:$C$1759,0)+COUNTIF($C$2:C152,C152)-1</f>
        <v>1373</v>
      </c>
      <c r="G152">
        <v>151</v>
      </c>
      <c r="H152" t="str">
        <f t="shared" si="9"/>
        <v>Paul Greengrass</v>
      </c>
      <c r="I152">
        <f>COUNTIF(Table13[director_name],Director!$H152)</f>
        <v>7</v>
      </c>
      <c r="J152" s="8">
        <f t="shared" si="10"/>
        <v>7.5857142857142872</v>
      </c>
      <c r="K152" s="12">
        <f t="shared" si="11"/>
        <v>0.91400000000000003</v>
      </c>
    </row>
    <row r="153" spans="1:11" x14ac:dyDescent="0.35">
      <c r="A153" s="2" t="s">
        <v>15282</v>
      </c>
      <c r="B153" s="8">
        <f>AVERAGEIF(cleaned_data!$A$2:$A$3799,Director!$A153,cleaned_data!$H$2:$H$3799)</f>
        <v>5.3</v>
      </c>
      <c r="C153" s="12">
        <f t="shared" si="8"/>
        <v>0.13200000000000001</v>
      </c>
      <c r="D153" s="10">
        <f>_xlfn.RANK.EQ($C153,$C$2:$C$1759,0)+COUNTIF($C$2:C153,C153)-1</f>
        <v>1495</v>
      </c>
      <c r="G153">
        <v>152</v>
      </c>
      <c r="H153" t="str">
        <f t="shared" si="9"/>
        <v>Brad Bird</v>
      </c>
      <c r="I153">
        <f>COUNTIF(Table13[director_name],Director!$H153)</f>
        <v>5</v>
      </c>
      <c r="J153" s="8">
        <f t="shared" si="10"/>
        <v>7.58</v>
      </c>
      <c r="K153" s="12">
        <f t="shared" si="11"/>
        <v>0.91300000000000003</v>
      </c>
    </row>
    <row r="154" spans="1:11" x14ac:dyDescent="0.35">
      <c r="A154" s="2" t="s">
        <v>9333</v>
      </c>
      <c r="B154" s="8">
        <f>AVERAGEIF(cleaned_data!$A$2:$A$3799,Director!$A154,cleaned_data!$H$2:$H$3799)</f>
        <v>6.1</v>
      </c>
      <c r="C154" s="12">
        <f t="shared" si="8"/>
        <v>0.35099999999999998</v>
      </c>
      <c r="D154" s="10">
        <f>_xlfn.RANK.EQ($C154,$C$2:$C$1759,0)+COUNTIF($C$2:C154,C154)-1</f>
        <v>1098</v>
      </c>
      <c r="G154">
        <v>153</v>
      </c>
      <c r="H154" t="str">
        <f t="shared" si="9"/>
        <v>Spike Jonze</v>
      </c>
      <c r="I154">
        <f>COUNTIF(Table13[director_name],Director!$H154)</f>
        <v>4</v>
      </c>
      <c r="J154" s="8">
        <f t="shared" si="10"/>
        <v>7.5750000000000002</v>
      </c>
      <c r="K154" s="12">
        <f t="shared" si="11"/>
        <v>0.91300000000000003</v>
      </c>
    </row>
    <row r="155" spans="1:11" x14ac:dyDescent="0.35">
      <c r="A155" s="2" t="s">
        <v>6768</v>
      </c>
      <c r="B155" s="8">
        <f>AVERAGEIF(cleaned_data!$A$2:$A$3799,Director!$A155,cleaned_data!$H$2:$H$3799)</f>
        <v>6.4</v>
      </c>
      <c r="C155" s="12">
        <f t="shared" si="8"/>
        <v>0.46400000000000002</v>
      </c>
      <c r="D155" s="10">
        <f>_xlfn.RANK.EQ($C155,$C$2:$C$1759,0)+COUNTIF($C$2:C155,C155)-1</f>
        <v>904</v>
      </c>
      <c r="G155">
        <v>154</v>
      </c>
      <c r="H155" t="str">
        <f t="shared" si="9"/>
        <v>Duncan Jones</v>
      </c>
      <c r="I155">
        <f>COUNTIF(Table13[director_name],Director!$H155)</f>
        <v>3</v>
      </c>
      <c r="J155" s="8">
        <f t="shared" si="10"/>
        <v>7.5666666666666673</v>
      </c>
      <c r="K155" s="12">
        <f t="shared" si="11"/>
        <v>0.91200000000000003</v>
      </c>
    </row>
    <row r="156" spans="1:11" x14ac:dyDescent="0.35">
      <c r="A156" s="2" t="s">
        <v>9674</v>
      </c>
      <c r="B156" s="8">
        <f>AVERAGEIF(cleaned_data!$A$2:$A$3799,Director!$A156,cleaned_data!$H$2:$H$3799)</f>
        <v>3.3</v>
      </c>
      <c r="C156" s="12">
        <f t="shared" si="8"/>
        <v>1.0999999999999999E-2</v>
      </c>
      <c r="D156" s="10">
        <f>_xlfn.RANK.EQ($C156,$C$2:$C$1759,0)+COUNTIF($C$2:C156,C156)-1</f>
        <v>1733</v>
      </c>
      <c r="G156">
        <v>155</v>
      </c>
      <c r="H156" t="str">
        <f t="shared" si="9"/>
        <v>Steve James</v>
      </c>
      <c r="I156">
        <f>COUNTIF(Table13[director_name],Director!$H156)</f>
        <v>2</v>
      </c>
      <c r="J156" s="8">
        <f t="shared" si="10"/>
        <v>7.5500000000000007</v>
      </c>
      <c r="K156" s="12">
        <f t="shared" si="11"/>
        <v>0.91100000000000003</v>
      </c>
    </row>
    <row r="157" spans="1:11" x14ac:dyDescent="0.35">
      <c r="A157" s="2" t="s">
        <v>3494</v>
      </c>
      <c r="B157" s="8">
        <f>AVERAGEIF(cleaned_data!$A$2:$A$3799,Director!$A157,cleaned_data!$H$2:$H$3799)</f>
        <v>6.2444444444444445</v>
      </c>
      <c r="C157" s="12">
        <f t="shared" si="8"/>
        <v>0.41699999999999998</v>
      </c>
      <c r="D157" s="10">
        <f>_xlfn.RANK.EQ($C157,$C$2:$C$1759,0)+COUNTIF($C$2:C157,C157)-1</f>
        <v>1023</v>
      </c>
      <c r="G157">
        <v>156</v>
      </c>
      <c r="H157" t="str">
        <f t="shared" si="9"/>
        <v>J.A. Bayona</v>
      </c>
      <c r="I157">
        <f>COUNTIF(Table13[director_name],Director!$H157)</f>
        <v>2</v>
      </c>
      <c r="J157" s="8">
        <f t="shared" si="10"/>
        <v>7.55</v>
      </c>
      <c r="K157" s="12">
        <f t="shared" si="11"/>
        <v>0.90900000000000003</v>
      </c>
    </row>
    <row r="158" spans="1:11" x14ac:dyDescent="0.35">
      <c r="A158" s="2" t="s">
        <v>5011</v>
      </c>
      <c r="B158" s="8">
        <f>AVERAGEIF(cleaned_data!$A$2:$A$3799,Director!$A158,cleaned_data!$H$2:$H$3799)</f>
        <v>6.9</v>
      </c>
      <c r="C158" s="12">
        <f t="shared" si="8"/>
        <v>0.68100000000000005</v>
      </c>
      <c r="D158" s="10">
        <f>_xlfn.RANK.EQ($C158,$C$2:$C$1759,0)+COUNTIF($C$2:C158,C158)-1</f>
        <v>520</v>
      </c>
      <c r="G158">
        <v>157</v>
      </c>
      <c r="H158" t="str">
        <f t="shared" si="9"/>
        <v>James Algar</v>
      </c>
      <c r="I158">
        <f>COUNTIF(Table13[director_name],Director!$H158)</f>
        <v>2</v>
      </c>
      <c r="J158" s="8">
        <f t="shared" si="10"/>
        <v>7.55</v>
      </c>
      <c r="K158" s="12">
        <f t="shared" si="11"/>
        <v>0.90900000000000003</v>
      </c>
    </row>
    <row r="159" spans="1:11" x14ac:dyDescent="0.35">
      <c r="A159" s="2" t="s">
        <v>21183</v>
      </c>
      <c r="B159" s="8">
        <f>AVERAGEIF(cleaned_data!$A$2:$A$3799,Director!$A159,cleaned_data!$H$2:$H$3799)</f>
        <v>5.7</v>
      </c>
      <c r="C159" s="12">
        <f t="shared" si="8"/>
        <v>0.23300000000000001</v>
      </c>
      <c r="D159" s="10">
        <f>_xlfn.RANK.EQ($C159,$C$2:$C$1759,0)+COUNTIF($C$2:C159,C159)-1</f>
        <v>1328</v>
      </c>
      <c r="G159">
        <v>158</v>
      </c>
      <c r="H159" t="str">
        <f t="shared" si="9"/>
        <v>Stephen Chow</v>
      </c>
      <c r="I159">
        <f>COUNTIF(Table13[director_name],Director!$H159)</f>
        <v>2</v>
      </c>
      <c r="J159" s="8">
        <f t="shared" si="10"/>
        <v>7.55</v>
      </c>
      <c r="K159" s="12">
        <f t="shared" si="11"/>
        <v>0.90900000000000003</v>
      </c>
    </row>
    <row r="160" spans="1:11" x14ac:dyDescent="0.35">
      <c r="A160" s="2" t="s">
        <v>13181</v>
      </c>
      <c r="B160" s="8">
        <f>AVERAGEIF(cleaned_data!$A$2:$A$3799,Director!$A160,cleaned_data!$H$2:$H$3799)</f>
        <v>6.8600000000000012</v>
      </c>
      <c r="C160" s="12">
        <f t="shared" si="8"/>
        <v>0.67700000000000005</v>
      </c>
      <c r="D160" s="10">
        <f>_xlfn.RANK.EQ($C160,$C$2:$C$1759,0)+COUNTIF($C$2:C160,C160)-1</f>
        <v>565</v>
      </c>
      <c r="G160">
        <v>159</v>
      </c>
      <c r="H160" t="str">
        <f t="shared" si="9"/>
        <v>Steven Spielberg</v>
      </c>
      <c r="I160">
        <f>COUNTIF(Table13[director_name],Director!$H160)</f>
        <v>25</v>
      </c>
      <c r="J160" s="8">
        <f t="shared" si="10"/>
        <v>7.5439999999999996</v>
      </c>
      <c r="K160" s="12">
        <f t="shared" si="11"/>
        <v>0.90900000000000003</v>
      </c>
    </row>
    <row r="161" spans="1:11" x14ac:dyDescent="0.35">
      <c r="A161" s="2" t="s">
        <v>604</v>
      </c>
      <c r="B161" s="8">
        <f>AVERAGEIF(cleaned_data!$A$2:$A$3799,Director!$A161,cleaned_data!$H$2:$H$3799)</f>
        <v>7.58</v>
      </c>
      <c r="C161" s="12">
        <f t="shared" si="8"/>
        <v>0.91300000000000003</v>
      </c>
      <c r="D161" s="10">
        <f>_xlfn.RANK.EQ($C161,$C$2:$C$1759,0)+COUNTIF($C$2:C161,C161)-1</f>
        <v>152</v>
      </c>
      <c r="G161">
        <v>160</v>
      </c>
      <c r="H161" t="str">
        <f t="shared" si="9"/>
        <v>Todd Field</v>
      </c>
      <c r="I161">
        <f>COUNTIF(Table13[director_name],Director!$H161)</f>
        <v>2</v>
      </c>
      <c r="J161" s="8">
        <f t="shared" si="10"/>
        <v>7.55</v>
      </c>
      <c r="K161" s="12">
        <f t="shared" si="11"/>
        <v>0.90900000000000003</v>
      </c>
    </row>
    <row r="162" spans="1:11" x14ac:dyDescent="0.35">
      <c r="A162" s="2" t="s">
        <v>5683</v>
      </c>
      <c r="B162" s="8">
        <f>AVERAGEIF(cleaned_data!$A$2:$A$3799,Director!$A162,cleaned_data!$H$2:$H$3799)</f>
        <v>6.7333333333333334</v>
      </c>
      <c r="C162" s="12">
        <f t="shared" si="8"/>
        <v>0.623</v>
      </c>
      <c r="D162" s="10">
        <f>_xlfn.RANK.EQ($C162,$C$2:$C$1759,0)+COUNTIF($C$2:C162,C162)-1</f>
        <v>659</v>
      </c>
      <c r="G162">
        <v>161</v>
      </c>
      <c r="H162" t="str">
        <f t="shared" si="9"/>
        <v>David Lynch</v>
      </c>
      <c r="I162">
        <f>COUNTIF(Table13[director_name],Director!$H162)</f>
        <v>3</v>
      </c>
      <c r="J162" s="8">
        <f t="shared" si="10"/>
        <v>7.5333333333333341</v>
      </c>
      <c r="K162" s="12">
        <f t="shared" si="11"/>
        <v>0.90800000000000003</v>
      </c>
    </row>
    <row r="163" spans="1:11" x14ac:dyDescent="0.35">
      <c r="A163" s="2" t="s">
        <v>1511</v>
      </c>
      <c r="B163" s="8">
        <f>AVERAGEIF(cleaned_data!$A$2:$A$3799,Director!$A163,cleaned_data!$H$2:$H$3799)</f>
        <v>5.3999999999999995</v>
      </c>
      <c r="C163" s="12">
        <f t="shared" si="8"/>
        <v>0.156</v>
      </c>
      <c r="D163" s="10">
        <f>_xlfn.RANK.EQ($C163,$C$2:$C$1759,0)+COUNTIF($C$2:C163,C163)-1</f>
        <v>1483</v>
      </c>
      <c r="G163">
        <v>162</v>
      </c>
      <c r="H163" t="str">
        <f t="shared" si="9"/>
        <v>Paul Thomas Anderson</v>
      </c>
      <c r="I163">
        <f>COUNTIF(Table13[director_name],Director!$H163)</f>
        <v>6</v>
      </c>
      <c r="J163" s="8">
        <f t="shared" si="10"/>
        <v>7.5166666666666666</v>
      </c>
      <c r="K163" s="12">
        <f t="shared" si="11"/>
        <v>0.90700000000000003</v>
      </c>
    </row>
    <row r="164" spans="1:11" x14ac:dyDescent="0.35">
      <c r="A164" s="2" t="s">
        <v>1873</v>
      </c>
      <c r="B164" s="8">
        <f>AVERAGEIF(cleaned_data!$A$2:$A$3799,Director!$A164,cleaned_data!$H$2:$H$3799)</f>
        <v>6.2</v>
      </c>
      <c r="C164" s="12">
        <f t="shared" si="8"/>
        <v>0.39100000000000001</v>
      </c>
      <c r="D164" s="10">
        <f>_xlfn.RANK.EQ($C164,$C$2:$C$1759,0)+COUNTIF($C$2:C164,C164)-1</f>
        <v>1035</v>
      </c>
      <c r="G164">
        <v>163</v>
      </c>
      <c r="H164" t="str">
        <f t="shared" si="9"/>
        <v>Yimou Zhang</v>
      </c>
      <c r="I164">
        <f>COUNTIF(Table13[director_name],Director!$H164)</f>
        <v>4</v>
      </c>
      <c r="J164" s="8">
        <f t="shared" si="10"/>
        <v>7.5250000000000004</v>
      </c>
      <c r="K164" s="12">
        <f t="shared" si="11"/>
        <v>0.90700000000000003</v>
      </c>
    </row>
    <row r="165" spans="1:11" x14ac:dyDescent="0.35">
      <c r="A165" s="2" t="s">
        <v>21537</v>
      </c>
      <c r="B165" s="8">
        <f>AVERAGEIF(cleaned_data!$A$2:$A$3799,Director!$A165,cleaned_data!$H$2:$H$3799)</f>
        <v>5</v>
      </c>
      <c r="C165" s="12">
        <f t="shared" si="8"/>
        <v>8.8999999999999996E-2</v>
      </c>
      <c r="D165" s="10">
        <f>_xlfn.RANK.EQ($C165,$C$2:$C$1759,0)+COUNTIF($C$2:C165,C165)-1</f>
        <v>1591</v>
      </c>
      <c r="G165">
        <v>164</v>
      </c>
      <c r="H165" t="str">
        <f t="shared" si="9"/>
        <v>Bennett Miller</v>
      </c>
      <c r="I165">
        <f>COUNTIF(Table13[director_name],Director!$H165)</f>
        <v>2</v>
      </c>
      <c r="J165" s="8">
        <f t="shared" si="10"/>
        <v>7.5</v>
      </c>
      <c r="K165" s="12">
        <f t="shared" si="11"/>
        <v>0.89300000000000002</v>
      </c>
    </row>
    <row r="166" spans="1:11" x14ac:dyDescent="0.35">
      <c r="A166" s="2" t="s">
        <v>11860</v>
      </c>
      <c r="B166" s="8">
        <f>AVERAGEIF(cleaned_data!$A$2:$A$3799,Director!$A166,cleaned_data!$H$2:$H$3799)</f>
        <v>5.6</v>
      </c>
      <c r="C166" s="12">
        <f t="shared" si="8"/>
        <v>0.19800000000000001</v>
      </c>
      <c r="D166" s="10">
        <f>_xlfn.RANK.EQ($C166,$C$2:$C$1759,0)+COUNTIF($C$2:C166,C166)-1</f>
        <v>1374</v>
      </c>
      <c r="G166">
        <v>165</v>
      </c>
      <c r="H166" t="str">
        <f t="shared" si="9"/>
        <v>Carol Reed</v>
      </c>
      <c r="I166">
        <f>COUNTIF(Table13[director_name],Director!$H166)</f>
        <v>1</v>
      </c>
      <c r="J166" s="8">
        <f t="shared" si="10"/>
        <v>7.5</v>
      </c>
      <c r="K166" s="12">
        <f t="shared" si="11"/>
        <v>0.89300000000000002</v>
      </c>
    </row>
    <row r="167" spans="1:11" x14ac:dyDescent="0.35">
      <c r="A167" s="2" t="s">
        <v>23810</v>
      </c>
      <c r="B167" s="8">
        <f>AVERAGEIF(cleaned_data!$A$2:$A$3799,Director!$A167,cleaned_data!$H$2:$H$3799)</f>
        <v>5.6</v>
      </c>
      <c r="C167" s="12">
        <f t="shared" si="8"/>
        <v>0.19800000000000001</v>
      </c>
      <c r="D167" s="10">
        <f>_xlfn.RANK.EQ($C167,$C$2:$C$1759,0)+COUNTIF($C$2:C167,C167)-1</f>
        <v>1375</v>
      </c>
      <c r="G167">
        <v>166</v>
      </c>
      <c r="H167" t="str">
        <f t="shared" si="9"/>
        <v>Charlie Kaufman</v>
      </c>
      <c r="I167">
        <f>COUNTIF(Table13[director_name],Director!$H167)</f>
        <v>1</v>
      </c>
      <c r="J167" s="8">
        <f t="shared" si="10"/>
        <v>7.5</v>
      </c>
      <c r="K167" s="12">
        <f t="shared" si="11"/>
        <v>0.89300000000000002</v>
      </c>
    </row>
    <row r="168" spans="1:11" x14ac:dyDescent="0.35">
      <c r="A168" s="2" t="s">
        <v>1076</v>
      </c>
      <c r="B168" s="8">
        <f>AVERAGEIF(cleaned_data!$A$2:$A$3799,Director!$A168,cleaned_data!$H$2:$H$3799)</f>
        <v>6.166666666666667</v>
      </c>
      <c r="C168" s="12">
        <f t="shared" si="8"/>
        <v>0.38600000000000001</v>
      </c>
      <c r="D168" s="10">
        <f>_xlfn.RANK.EQ($C168,$C$2:$C$1759,0)+COUNTIF($C$2:C168,C168)-1</f>
        <v>1077</v>
      </c>
      <c r="G168">
        <v>167</v>
      </c>
      <c r="H168" t="str">
        <f t="shared" si="9"/>
        <v>Dexter Fletcher</v>
      </c>
      <c r="I168">
        <f>COUNTIF(Table13[director_name],Director!$H168)</f>
        <v>1</v>
      </c>
      <c r="J168" s="8">
        <f t="shared" si="10"/>
        <v>7.5</v>
      </c>
      <c r="K168" s="12">
        <f t="shared" si="11"/>
        <v>0.89300000000000002</v>
      </c>
    </row>
    <row r="169" spans="1:11" x14ac:dyDescent="0.35">
      <c r="A169" s="2" t="s">
        <v>3973</v>
      </c>
      <c r="B169" s="8">
        <f>AVERAGEIF(cleaned_data!$A$2:$A$3799,Director!$A169,cleaned_data!$H$2:$H$3799)</f>
        <v>7</v>
      </c>
      <c r="C169" s="12">
        <f t="shared" si="8"/>
        <v>0.72199999999999998</v>
      </c>
      <c r="D169" s="10">
        <f>_xlfn.RANK.EQ($C169,$C$2:$C$1759,0)+COUNTIF($C$2:C169,C169)-1</f>
        <v>431</v>
      </c>
      <c r="G169">
        <v>168</v>
      </c>
      <c r="H169" t="str">
        <f t="shared" si="9"/>
        <v>Gilles Paquet-Brenner</v>
      </c>
      <c r="I169">
        <f>COUNTIF(Table13[director_name],Director!$H169)</f>
        <v>1</v>
      </c>
      <c r="J169" s="8">
        <f t="shared" si="10"/>
        <v>7.5</v>
      </c>
      <c r="K169" s="12">
        <f t="shared" si="11"/>
        <v>0.89300000000000002</v>
      </c>
    </row>
    <row r="170" spans="1:11" x14ac:dyDescent="0.35">
      <c r="A170" s="2" t="s">
        <v>14591</v>
      </c>
      <c r="B170" s="8">
        <f>AVERAGEIF(cleaned_data!$A$2:$A$3799,Director!$A170,cleaned_data!$H$2:$H$3799)</f>
        <v>6.3</v>
      </c>
      <c r="C170" s="12">
        <f t="shared" si="8"/>
        <v>0.42199999999999999</v>
      </c>
      <c r="D170" s="10">
        <f>_xlfn.RANK.EQ($C170,$C$2:$C$1759,0)+COUNTIF($C$2:C170,C170)-1</f>
        <v>972</v>
      </c>
      <c r="G170">
        <v>169</v>
      </c>
      <c r="H170" t="str">
        <f t="shared" si="9"/>
        <v>Irvin Kershner</v>
      </c>
      <c r="I170">
        <f>COUNTIF(Table13[director_name],Director!$H170)</f>
        <v>2</v>
      </c>
      <c r="J170" s="8">
        <f t="shared" si="10"/>
        <v>7.5</v>
      </c>
      <c r="K170" s="12">
        <f t="shared" si="11"/>
        <v>0.89300000000000002</v>
      </c>
    </row>
    <row r="171" spans="1:11" x14ac:dyDescent="0.35">
      <c r="A171" s="2" t="s">
        <v>8480</v>
      </c>
      <c r="B171" s="8">
        <f>AVERAGEIF(cleaned_data!$A$2:$A$3799,Director!$A171,cleaned_data!$H$2:$H$3799)</f>
        <v>5.45</v>
      </c>
      <c r="C171" s="12">
        <f t="shared" si="8"/>
        <v>0.17299999999999999</v>
      </c>
      <c r="D171" s="10">
        <f>_xlfn.RANK.EQ($C171,$C$2:$C$1759,0)+COUNTIF($C$2:C171,C171)-1</f>
        <v>1448</v>
      </c>
      <c r="G171">
        <v>170</v>
      </c>
      <c r="H171" t="str">
        <f t="shared" si="9"/>
        <v>Jafar Panahi</v>
      </c>
      <c r="I171">
        <f>COUNTIF(Table13[director_name],Director!$H171)</f>
        <v>1</v>
      </c>
      <c r="J171" s="8">
        <f t="shared" si="10"/>
        <v>7.5</v>
      </c>
      <c r="K171" s="12">
        <f t="shared" si="11"/>
        <v>0.89300000000000002</v>
      </c>
    </row>
    <row r="172" spans="1:11" x14ac:dyDescent="0.35">
      <c r="A172" s="2" t="s">
        <v>260</v>
      </c>
      <c r="B172" s="8">
        <f>AVERAGEIF(cleaned_data!$A$2:$A$3799,Director!$A172,cleaned_data!$H$2:$H$3799)</f>
        <v>6.4555555555555557</v>
      </c>
      <c r="C172" s="12">
        <f t="shared" si="8"/>
        <v>0.499</v>
      </c>
      <c r="D172" s="10">
        <f>_xlfn.RANK.EQ($C172,$C$2:$C$1759,0)+COUNTIF($C$2:C172,C172)-1</f>
        <v>881</v>
      </c>
      <c r="G172">
        <v>171</v>
      </c>
      <c r="H172" t="str">
        <f t="shared" si="9"/>
        <v>John Crowley</v>
      </c>
      <c r="I172">
        <f>COUNTIF(Table13[director_name],Director!$H172)</f>
        <v>1</v>
      </c>
      <c r="J172" s="8">
        <f t="shared" si="10"/>
        <v>7.5</v>
      </c>
      <c r="K172" s="12">
        <f t="shared" si="11"/>
        <v>0.89300000000000002</v>
      </c>
    </row>
    <row r="173" spans="1:11" x14ac:dyDescent="0.35">
      <c r="A173" s="2" t="s">
        <v>22525</v>
      </c>
      <c r="B173" s="8">
        <f>AVERAGEIF(cleaned_data!$A$2:$A$3799,Director!$A173,cleaned_data!$H$2:$H$3799)</f>
        <v>7.1</v>
      </c>
      <c r="C173" s="12">
        <f t="shared" si="8"/>
        <v>0.77100000000000002</v>
      </c>
      <c r="D173" s="10">
        <f>_xlfn.RANK.EQ($C173,$C$2:$C$1759,0)+COUNTIF($C$2:C173,C173)-1</f>
        <v>362</v>
      </c>
      <c r="G173">
        <v>172</v>
      </c>
      <c r="H173" t="str">
        <f t="shared" si="9"/>
        <v>John Patrick Shanley</v>
      </c>
      <c r="I173">
        <f>COUNTIF(Table13[director_name],Director!$H173)</f>
        <v>1</v>
      </c>
      <c r="J173" s="8">
        <f t="shared" si="10"/>
        <v>7.5</v>
      </c>
      <c r="K173" s="12">
        <f t="shared" si="11"/>
        <v>0.89300000000000002</v>
      </c>
    </row>
    <row r="174" spans="1:11" x14ac:dyDescent="0.35">
      <c r="A174" s="2" t="s">
        <v>17806</v>
      </c>
      <c r="B174" s="8">
        <f>AVERAGEIF(cleaned_data!$A$2:$A$3799,Director!$A174,cleaned_data!$H$2:$H$3799)</f>
        <v>6.9</v>
      </c>
      <c r="C174" s="12">
        <f t="shared" si="8"/>
        <v>0.68100000000000005</v>
      </c>
      <c r="D174" s="10">
        <f>_xlfn.RANK.EQ($C174,$C$2:$C$1759,0)+COUNTIF($C$2:C174,C174)-1</f>
        <v>521</v>
      </c>
      <c r="G174">
        <v>173</v>
      </c>
      <c r="H174" t="str">
        <f t="shared" si="9"/>
        <v>Joshua Marston</v>
      </c>
      <c r="I174">
        <f>COUNTIF(Table13[director_name],Director!$H174)</f>
        <v>1</v>
      </c>
      <c r="J174" s="8">
        <f t="shared" si="10"/>
        <v>7.5</v>
      </c>
      <c r="K174" s="12">
        <f t="shared" si="11"/>
        <v>0.89300000000000002</v>
      </c>
    </row>
    <row r="175" spans="1:11" x14ac:dyDescent="0.35">
      <c r="A175" s="2" t="s">
        <v>2246</v>
      </c>
      <c r="B175" s="8">
        <f>AVERAGEIF(cleaned_data!$A$2:$A$3799,Director!$A175,cleaned_data!$H$2:$H$3799)</f>
        <v>6.6</v>
      </c>
      <c r="C175" s="12">
        <f t="shared" si="8"/>
        <v>0.55300000000000005</v>
      </c>
      <c r="D175" s="10">
        <f>_xlfn.RANK.EQ($C175,$C$2:$C$1759,0)+COUNTIF($C$2:C175,C175)-1</f>
        <v>742</v>
      </c>
      <c r="G175">
        <v>174</v>
      </c>
      <c r="H175" t="str">
        <f t="shared" si="9"/>
        <v>Justin Dillon</v>
      </c>
      <c r="I175">
        <f>COUNTIF(Table13[director_name],Director!$H175)</f>
        <v>1</v>
      </c>
      <c r="J175" s="8">
        <f t="shared" si="10"/>
        <v>7.5</v>
      </c>
      <c r="K175" s="12">
        <f t="shared" si="11"/>
        <v>0.89300000000000002</v>
      </c>
    </row>
    <row r="176" spans="1:11" x14ac:dyDescent="0.35">
      <c r="A176" s="2" t="s">
        <v>6024</v>
      </c>
      <c r="B176" s="8">
        <f>AVERAGEIF(cleaned_data!$A$2:$A$3799,Director!$A176,cleaned_data!$H$2:$H$3799)</f>
        <v>5.6</v>
      </c>
      <c r="C176" s="12">
        <f t="shared" si="8"/>
        <v>0.19800000000000001</v>
      </c>
      <c r="D176" s="10">
        <f>_xlfn.RANK.EQ($C176,$C$2:$C$1759,0)+COUNTIF($C$2:C176,C176)-1</f>
        <v>1376</v>
      </c>
      <c r="G176">
        <v>175</v>
      </c>
      <c r="H176" t="str">
        <f t="shared" si="9"/>
        <v>Katsuhiro Ã”tomo</v>
      </c>
      <c r="I176">
        <f>COUNTIF(Table13[director_name],Director!$H176)</f>
        <v>2</v>
      </c>
      <c r="J176" s="8">
        <f t="shared" si="10"/>
        <v>7.5</v>
      </c>
      <c r="K176" s="12">
        <f t="shared" si="11"/>
        <v>0.89300000000000002</v>
      </c>
    </row>
    <row r="177" spans="1:11" x14ac:dyDescent="0.35">
      <c r="A177" s="2" t="s">
        <v>5081</v>
      </c>
      <c r="B177" s="8">
        <f>AVERAGEIF(cleaned_data!$A$2:$A$3799,Director!$A177,cleaned_data!$H$2:$H$3799)</f>
        <v>6.7200000000000006</v>
      </c>
      <c r="C177" s="12">
        <f t="shared" si="8"/>
        <v>0.622</v>
      </c>
      <c r="D177" s="10">
        <f>_xlfn.RANK.EQ($C177,$C$2:$C$1759,0)+COUNTIF($C$2:C177,C177)-1</f>
        <v>664</v>
      </c>
      <c r="G177">
        <v>176</v>
      </c>
      <c r="H177" t="str">
        <f t="shared" si="9"/>
        <v>Khyentse Norbu</v>
      </c>
      <c r="I177">
        <f>COUNTIF(Table13[director_name],Director!$H177)</f>
        <v>1</v>
      </c>
      <c r="J177" s="8">
        <f t="shared" si="10"/>
        <v>7.5</v>
      </c>
      <c r="K177" s="12">
        <f t="shared" si="11"/>
        <v>0.89300000000000002</v>
      </c>
    </row>
    <row r="178" spans="1:11" x14ac:dyDescent="0.35">
      <c r="A178" s="2" t="s">
        <v>14123</v>
      </c>
      <c r="B178" s="8">
        <f>AVERAGEIF(cleaned_data!$A$2:$A$3799,Director!$A178,cleaned_data!$H$2:$H$3799)</f>
        <v>7.7</v>
      </c>
      <c r="C178" s="12">
        <f t="shared" si="8"/>
        <v>0.94</v>
      </c>
      <c r="D178" s="10">
        <f>_xlfn.RANK.EQ($C178,$C$2:$C$1759,0)+COUNTIF($C$2:C178,C178)-1</f>
        <v>87</v>
      </c>
      <c r="G178">
        <v>177</v>
      </c>
      <c r="H178" t="str">
        <f t="shared" si="9"/>
        <v>Kirsten Sheridan</v>
      </c>
      <c r="I178">
        <f>COUNTIF(Table13[director_name],Director!$H178)</f>
        <v>1</v>
      </c>
      <c r="J178" s="8">
        <f t="shared" si="10"/>
        <v>7.5</v>
      </c>
      <c r="K178" s="12">
        <f t="shared" si="11"/>
        <v>0.89300000000000002</v>
      </c>
    </row>
    <row r="179" spans="1:11" x14ac:dyDescent="0.35">
      <c r="A179" s="2" t="s">
        <v>17113</v>
      </c>
      <c r="B179" s="8">
        <f>AVERAGEIF(cleaned_data!$A$2:$A$3799,Director!$A179,cleaned_data!$H$2:$H$3799)</f>
        <v>7.1</v>
      </c>
      <c r="C179" s="12">
        <f t="shared" si="8"/>
        <v>0.77100000000000002</v>
      </c>
      <c r="D179" s="10">
        <f>_xlfn.RANK.EQ($C179,$C$2:$C$1759,0)+COUNTIF($C$2:C179,C179)-1</f>
        <v>363</v>
      </c>
      <c r="G179">
        <v>178</v>
      </c>
      <c r="H179" t="str">
        <f t="shared" si="9"/>
        <v>Lars von Trier</v>
      </c>
      <c r="I179">
        <f>COUNTIF(Table13[director_name],Director!$H179)</f>
        <v>3</v>
      </c>
      <c r="J179" s="8">
        <f t="shared" si="10"/>
        <v>7.5</v>
      </c>
      <c r="K179" s="12">
        <f t="shared" si="11"/>
        <v>0.89300000000000002</v>
      </c>
    </row>
    <row r="180" spans="1:11" x14ac:dyDescent="0.35">
      <c r="A180" s="2" t="s">
        <v>13025</v>
      </c>
      <c r="B180" s="8">
        <f>AVERAGEIF(cleaned_data!$A$2:$A$3799,Director!$A180,cleaned_data!$H$2:$H$3799)</f>
        <v>6.4</v>
      </c>
      <c r="C180" s="12">
        <f t="shared" si="8"/>
        <v>0.46400000000000002</v>
      </c>
      <c r="D180" s="10">
        <f>_xlfn.RANK.EQ($C180,$C$2:$C$1759,0)+COUNTIF($C$2:C180,C180)-1</f>
        <v>905</v>
      </c>
      <c r="G180">
        <v>179</v>
      </c>
      <c r="H180" t="str">
        <f t="shared" si="9"/>
        <v>Lynne Ramsay</v>
      </c>
      <c r="I180">
        <f>COUNTIF(Table13[director_name],Director!$H180)</f>
        <v>1</v>
      </c>
      <c r="J180" s="8">
        <f t="shared" si="10"/>
        <v>7.5</v>
      </c>
      <c r="K180" s="12">
        <f t="shared" si="11"/>
        <v>0.89300000000000002</v>
      </c>
    </row>
    <row r="181" spans="1:11" x14ac:dyDescent="0.35">
      <c r="A181" s="2" t="s">
        <v>4107</v>
      </c>
      <c r="B181" s="8">
        <f>AVERAGEIF(cleaned_data!$A$2:$A$3799,Director!$A181,cleaned_data!$H$2:$H$3799)</f>
        <v>4.8166666666666664</v>
      </c>
      <c r="C181" s="12">
        <f t="shared" si="8"/>
        <v>8.3000000000000004E-2</v>
      </c>
      <c r="D181" s="10">
        <f>_xlfn.RANK.EQ($C181,$C$2:$C$1759,0)+COUNTIF($C$2:C181,C181)-1</f>
        <v>1612</v>
      </c>
      <c r="G181">
        <v>180</v>
      </c>
      <c r="H181" t="str">
        <f t="shared" si="9"/>
        <v>Norman Ferguson</v>
      </c>
      <c r="I181">
        <f>COUNTIF(Table13[director_name],Director!$H181)</f>
        <v>1</v>
      </c>
      <c r="J181" s="8">
        <f t="shared" si="10"/>
        <v>7.5</v>
      </c>
      <c r="K181" s="12">
        <f t="shared" si="11"/>
        <v>0.89300000000000002</v>
      </c>
    </row>
    <row r="182" spans="1:11" x14ac:dyDescent="0.35">
      <c r="A182" s="2" t="s">
        <v>11642</v>
      </c>
      <c r="B182" s="8">
        <f>AVERAGEIF(cleaned_data!$A$2:$A$3799,Director!$A182,cleaned_data!$H$2:$H$3799)</f>
        <v>7.6</v>
      </c>
      <c r="C182" s="12">
        <f t="shared" si="8"/>
        <v>0.91500000000000004</v>
      </c>
      <c r="D182" s="10">
        <f>_xlfn.RANK.EQ($C182,$C$2:$C$1759,0)+COUNTIF($C$2:C182,C182)-1</f>
        <v>125</v>
      </c>
      <c r="G182">
        <v>181</v>
      </c>
      <c r="H182" t="str">
        <f t="shared" si="9"/>
        <v>Sean Penn</v>
      </c>
      <c r="I182">
        <f>COUNTIF(Table13[director_name],Director!$H182)</f>
        <v>2</v>
      </c>
      <c r="J182" s="8">
        <f t="shared" si="10"/>
        <v>7.5</v>
      </c>
      <c r="K182" s="12">
        <f t="shared" si="11"/>
        <v>0.89300000000000002</v>
      </c>
    </row>
    <row r="183" spans="1:11" x14ac:dyDescent="0.35">
      <c r="A183" s="2" t="s">
        <v>4099</v>
      </c>
      <c r="B183" s="8">
        <f>AVERAGEIF(cleaned_data!$A$2:$A$3799,Director!$A183,cleaned_data!$H$2:$H$3799)</f>
        <v>5.5333333333333341</v>
      </c>
      <c r="C183" s="12">
        <f t="shared" si="8"/>
        <v>0.19400000000000001</v>
      </c>
      <c r="D183" s="10">
        <f>_xlfn.RANK.EQ($C183,$C$2:$C$1759,0)+COUNTIF($C$2:C183,C183)-1</f>
        <v>1416</v>
      </c>
      <c r="G183">
        <v>182</v>
      </c>
      <c r="H183" t="str">
        <f t="shared" si="9"/>
        <v>Steve Box</v>
      </c>
      <c r="I183">
        <f>COUNTIF(Table13[director_name],Director!$H183)</f>
        <v>1</v>
      </c>
      <c r="J183" s="8">
        <f t="shared" si="10"/>
        <v>7.5</v>
      </c>
      <c r="K183" s="12">
        <f t="shared" si="11"/>
        <v>0.89300000000000002</v>
      </c>
    </row>
    <row r="184" spans="1:11" x14ac:dyDescent="0.35">
      <c r="A184" s="2" t="s">
        <v>10464</v>
      </c>
      <c r="B184" s="8">
        <f>AVERAGEIF(cleaned_data!$A$2:$A$3799,Director!$A184,cleaned_data!$H$2:$H$3799)</f>
        <v>4.0999999999999996</v>
      </c>
      <c r="C184" s="12">
        <f t="shared" si="8"/>
        <v>3.5999999999999997E-2</v>
      </c>
      <c r="D184" s="10">
        <f>_xlfn.RANK.EQ($C184,$C$2:$C$1759,0)+COUNTIF($C$2:C184,C184)-1</f>
        <v>1681</v>
      </c>
      <c r="G184">
        <v>183</v>
      </c>
      <c r="H184" t="str">
        <f t="shared" si="9"/>
        <v>Tate Taylor</v>
      </c>
      <c r="I184">
        <f>COUNTIF(Table13[director_name],Director!$H184)</f>
        <v>2</v>
      </c>
      <c r="J184" s="8">
        <f t="shared" si="10"/>
        <v>7.5</v>
      </c>
      <c r="K184" s="12">
        <f t="shared" si="11"/>
        <v>0.89300000000000002</v>
      </c>
    </row>
    <row r="185" spans="1:11" x14ac:dyDescent="0.35">
      <c r="A185" s="2" t="s">
        <v>11620</v>
      </c>
      <c r="B185" s="8">
        <f>AVERAGEIF(cleaned_data!$A$2:$A$3799,Director!$A185,cleaned_data!$H$2:$H$3799)</f>
        <v>3.6</v>
      </c>
      <c r="C185" s="12">
        <f t="shared" si="8"/>
        <v>2.1000000000000001E-2</v>
      </c>
      <c r="D185" s="10">
        <f>_xlfn.RANK.EQ($C185,$C$2:$C$1759,0)+COUNTIF($C$2:C185,C185)-1</f>
        <v>1717</v>
      </c>
      <c r="G185">
        <v>184</v>
      </c>
      <c r="H185" t="str">
        <f t="shared" si="9"/>
        <v>Timothy Hines</v>
      </c>
      <c r="I185">
        <f>COUNTIF(Table13[director_name],Director!$H185)</f>
        <v>1</v>
      </c>
      <c r="J185" s="8">
        <f t="shared" si="10"/>
        <v>7.5</v>
      </c>
      <c r="K185" s="12">
        <f t="shared" si="11"/>
        <v>0.89300000000000002</v>
      </c>
    </row>
    <row r="186" spans="1:11" x14ac:dyDescent="0.35">
      <c r="A186" s="2" t="s">
        <v>13725</v>
      </c>
      <c r="B186" s="8">
        <f>AVERAGEIF(cleaned_data!$A$2:$A$3799,Director!$A186,cleaned_data!$H$2:$H$3799)</f>
        <v>5.9</v>
      </c>
      <c r="C186" s="12">
        <f t="shared" si="8"/>
        <v>0.27200000000000002</v>
      </c>
      <c r="D186" s="10">
        <f>_xlfn.RANK.EQ($C186,$C$2:$C$1759,0)+COUNTIF($C$2:C186,C186)-1</f>
        <v>1237</v>
      </c>
      <c r="G186">
        <v>185</v>
      </c>
      <c r="H186" t="str">
        <f t="shared" si="9"/>
        <v>Tom Putnam</v>
      </c>
      <c r="I186">
        <f>COUNTIF(Table13[director_name],Director!$H186)</f>
        <v>1</v>
      </c>
      <c r="J186" s="8">
        <f t="shared" si="10"/>
        <v>7.5</v>
      </c>
      <c r="K186" s="12">
        <f t="shared" si="11"/>
        <v>0.89300000000000002</v>
      </c>
    </row>
    <row r="187" spans="1:11" x14ac:dyDescent="0.35">
      <c r="A187" s="2" t="s">
        <v>6248</v>
      </c>
      <c r="B187" s="8">
        <f>AVERAGEIF(cleaned_data!$A$2:$A$3799,Director!$A187,cleaned_data!$H$2:$H$3799)</f>
        <v>6.9</v>
      </c>
      <c r="C187" s="12">
        <f t="shared" si="8"/>
        <v>0.68100000000000005</v>
      </c>
      <c r="D187" s="10">
        <f>_xlfn.RANK.EQ($C187,$C$2:$C$1759,0)+COUNTIF($C$2:C187,C187)-1</f>
        <v>522</v>
      </c>
      <c r="G187">
        <v>186</v>
      </c>
      <c r="H187" t="str">
        <f t="shared" si="9"/>
        <v>Tony Bancroft</v>
      </c>
      <c r="I187">
        <f>COUNTIF(Table13[director_name],Director!$H187)</f>
        <v>1</v>
      </c>
      <c r="J187" s="8">
        <f t="shared" si="10"/>
        <v>7.5</v>
      </c>
      <c r="K187" s="12">
        <f t="shared" si="11"/>
        <v>0.89300000000000002</v>
      </c>
    </row>
    <row r="188" spans="1:11" x14ac:dyDescent="0.35">
      <c r="A188" s="2" t="s">
        <v>6251</v>
      </c>
      <c r="B188" s="8">
        <f>AVERAGEIF(cleaned_data!$A$2:$A$3799,Director!$A188,cleaned_data!$H$2:$H$3799)</f>
        <v>6.3</v>
      </c>
      <c r="C188" s="12">
        <f t="shared" si="8"/>
        <v>0.42199999999999999</v>
      </c>
      <c r="D188" s="10">
        <f>_xlfn.RANK.EQ($C188,$C$2:$C$1759,0)+COUNTIF($C$2:C188,C188)-1</f>
        <v>973</v>
      </c>
      <c r="G188">
        <v>187</v>
      </c>
      <c r="H188" t="str">
        <f t="shared" si="9"/>
        <v>Whit Stillman</v>
      </c>
      <c r="I188">
        <f>COUNTIF(Table13[director_name],Director!$H188)</f>
        <v>1</v>
      </c>
      <c r="J188" s="8">
        <f t="shared" si="10"/>
        <v>7.5</v>
      </c>
      <c r="K188" s="12">
        <f t="shared" si="11"/>
        <v>0.89300000000000002</v>
      </c>
    </row>
    <row r="189" spans="1:11" x14ac:dyDescent="0.35">
      <c r="A189" s="2" t="s">
        <v>23107</v>
      </c>
      <c r="B189" s="8">
        <f>AVERAGEIF(cleaned_data!$A$2:$A$3799,Director!$A189,cleaned_data!$H$2:$H$3799)</f>
        <v>4.8</v>
      </c>
      <c r="C189" s="12">
        <f t="shared" si="8"/>
        <v>7.4999999999999997E-2</v>
      </c>
      <c r="D189" s="10">
        <f>_xlfn.RANK.EQ($C189,$C$2:$C$1759,0)+COUNTIF($C$2:C189,C189)-1</f>
        <v>1615</v>
      </c>
      <c r="G189">
        <v>188</v>
      </c>
      <c r="H189" t="str">
        <f t="shared" si="9"/>
        <v>William H. Macy</v>
      </c>
      <c r="I189">
        <f>COUNTIF(Table13[director_name],Director!$H189)</f>
        <v>1</v>
      </c>
      <c r="J189" s="8">
        <f t="shared" si="10"/>
        <v>7.5</v>
      </c>
      <c r="K189" s="12">
        <f t="shared" si="11"/>
        <v>0.89300000000000002</v>
      </c>
    </row>
    <row r="190" spans="1:11" x14ac:dyDescent="0.35">
      <c r="A190" s="2" t="s">
        <v>8569</v>
      </c>
      <c r="B190" s="8">
        <f>AVERAGEIF(cleaned_data!$A$2:$A$3799,Director!$A190,cleaned_data!$H$2:$H$3799)</f>
        <v>5.0999999999999996</v>
      </c>
      <c r="C190" s="12">
        <f t="shared" si="8"/>
        <v>9.8000000000000004E-2</v>
      </c>
      <c r="D190" s="10">
        <f>_xlfn.RANK.EQ($C190,$C$2:$C$1759,0)+COUNTIF($C$2:C190,C190)-1</f>
        <v>1563</v>
      </c>
      <c r="G190">
        <v>189</v>
      </c>
      <c r="H190" t="str">
        <f t="shared" si="9"/>
        <v>Darren Aronofsky</v>
      </c>
      <c r="I190">
        <f>COUNTIF(Table13[director_name],Director!$H190)</f>
        <v>6</v>
      </c>
      <c r="J190" s="8">
        <f t="shared" si="10"/>
        <v>7.4833333333333334</v>
      </c>
      <c r="K190" s="12">
        <f t="shared" si="11"/>
        <v>0.89200000000000002</v>
      </c>
    </row>
    <row r="191" spans="1:11" x14ac:dyDescent="0.35">
      <c r="A191" s="2" t="s">
        <v>9834</v>
      </c>
      <c r="B191" s="8">
        <f>AVERAGEIF(cleaned_data!$A$2:$A$3799,Director!$A191,cleaned_data!$H$2:$H$3799)</f>
        <v>5.05</v>
      </c>
      <c r="C191" s="12">
        <f t="shared" si="8"/>
        <v>9.7000000000000003E-2</v>
      </c>
      <c r="D191" s="10">
        <f>_xlfn.RANK.EQ($C191,$C$2:$C$1759,0)+COUNTIF($C$2:C191,C191)-1</f>
        <v>1587</v>
      </c>
      <c r="G191">
        <v>190</v>
      </c>
      <c r="H191" t="str">
        <f t="shared" si="9"/>
        <v>Jean-Marc VallÃ©e</v>
      </c>
      <c r="I191">
        <f>COUNTIF(Table13[director_name],Director!$H191)</f>
        <v>3</v>
      </c>
      <c r="J191" s="8">
        <f t="shared" si="10"/>
        <v>7.4666666666666659</v>
      </c>
      <c r="K191" s="12">
        <f t="shared" si="11"/>
        <v>0.89100000000000001</v>
      </c>
    </row>
    <row r="192" spans="1:11" x14ac:dyDescent="0.35">
      <c r="A192" s="2" t="s">
        <v>21027</v>
      </c>
      <c r="B192" s="8">
        <f>AVERAGEIF(cleaned_data!$A$2:$A$3799,Director!$A192,cleaned_data!$H$2:$H$3799)</f>
        <v>6.7</v>
      </c>
      <c r="C192" s="12">
        <f t="shared" si="8"/>
        <v>0.6</v>
      </c>
      <c r="D192" s="10">
        <f>_xlfn.RANK.EQ($C192,$C$2:$C$1759,0)+COUNTIF($C$2:C192,C192)-1</f>
        <v>667</v>
      </c>
      <c r="G192">
        <v>191</v>
      </c>
      <c r="H192" t="str">
        <f t="shared" si="9"/>
        <v>Sam Mendes</v>
      </c>
      <c r="I192">
        <f>COUNTIF(Table13[director_name],Director!$H192)</f>
        <v>7</v>
      </c>
      <c r="J192" s="8">
        <f t="shared" si="10"/>
        <v>7.4571428571428564</v>
      </c>
      <c r="K192" s="12">
        <f t="shared" si="11"/>
        <v>0.89100000000000001</v>
      </c>
    </row>
    <row r="193" spans="1:11" x14ac:dyDescent="0.35">
      <c r="A193" s="2" t="s">
        <v>12530</v>
      </c>
      <c r="B193" s="8">
        <f>AVERAGEIF(cleaned_data!$A$2:$A$3799,Director!$A193,cleaned_data!$H$2:$H$3799)</f>
        <v>6</v>
      </c>
      <c r="C193" s="12">
        <f t="shared" si="8"/>
        <v>0.312</v>
      </c>
      <c r="D193" s="10">
        <f>_xlfn.RANK.EQ($C193,$C$2:$C$1759,0)+COUNTIF($C$2:C193,C193)-1</f>
        <v>1175</v>
      </c>
      <c r="G193">
        <v>192</v>
      </c>
      <c r="H193" t="str">
        <f t="shared" si="9"/>
        <v>Marco Kreuzpaintner</v>
      </c>
      <c r="I193">
        <f>COUNTIF(Table13[director_name],Director!$H193)</f>
        <v>2</v>
      </c>
      <c r="J193" s="8">
        <f t="shared" si="10"/>
        <v>7.45</v>
      </c>
      <c r="K193" s="12">
        <f t="shared" si="11"/>
        <v>0.88900000000000001</v>
      </c>
    </row>
    <row r="194" spans="1:11" x14ac:dyDescent="0.35">
      <c r="A194" s="2" t="s">
        <v>13012</v>
      </c>
      <c r="B194" s="8">
        <f>AVERAGEIF(cleaned_data!$A$2:$A$3799,Director!$A194,cleaned_data!$H$2:$H$3799)</f>
        <v>6.2</v>
      </c>
      <c r="C194" s="12">
        <f t="shared" si="8"/>
        <v>0.39100000000000001</v>
      </c>
      <c r="D194" s="10">
        <f>_xlfn.RANK.EQ($C194,$C$2:$C$1759,0)+COUNTIF($C$2:C194,C194)-1</f>
        <v>1036</v>
      </c>
      <c r="G194">
        <v>193</v>
      </c>
      <c r="H194" t="str">
        <f t="shared" si="9"/>
        <v>Nicholas Meyer</v>
      </c>
      <c r="I194">
        <f>COUNTIF(Table13[director_name],Director!$H194)</f>
        <v>2</v>
      </c>
      <c r="J194" s="8">
        <f t="shared" si="10"/>
        <v>7.45</v>
      </c>
      <c r="K194" s="12">
        <f t="shared" si="11"/>
        <v>0.88900000000000001</v>
      </c>
    </row>
    <row r="195" spans="1:11" x14ac:dyDescent="0.35">
      <c r="A195" s="2" t="s">
        <v>118</v>
      </c>
      <c r="B195" s="8">
        <f>AVERAGEIF(cleaned_data!$A$2:$A$3799,Director!$A195,cleaned_data!$H$2:$H$3799)</f>
        <v>7.2875000000000005</v>
      </c>
      <c r="C195" s="12">
        <f t="shared" ref="C195:C258" si="12">_xlfn.PERCENTRANK.EXC($B$2:$B$1759,$B195)</f>
        <v>0.84799999999999998</v>
      </c>
      <c r="D195" s="10">
        <f>_xlfn.RANK.EQ($C195,$C$2:$C$1759,0)+COUNTIF($C$2:C195,C195)-1</f>
        <v>266</v>
      </c>
      <c r="G195">
        <v>194</v>
      </c>
      <c r="H195" t="str">
        <f t="shared" ref="H195:H258" si="13">INDEX($A$2:$A$1759, MATCH($G195,$D$2:$D$1759,0))</f>
        <v>Stephen Daldry</v>
      </c>
      <c r="I195">
        <f>COUNTIF(Table13[director_name],Director!$H195)</f>
        <v>4</v>
      </c>
      <c r="J195" s="8">
        <f t="shared" ref="J195:J258" si="14">INDEX($B$2:$B$1759,MATCH($G195,$D$2:$D$1759,0))</f>
        <v>7.45</v>
      </c>
      <c r="K195" s="12">
        <f t="shared" ref="K195:K258" si="15">INDEX($C$2:$C$1759,MATCH($G195,$D$2:$D$1759,0))</f>
        <v>0.88900000000000001</v>
      </c>
    </row>
    <row r="196" spans="1:11" x14ac:dyDescent="0.35">
      <c r="A196" s="2" t="s">
        <v>6074</v>
      </c>
      <c r="B196" s="8">
        <f>AVERAGEIF(cleaned_data!$A$2:$A$3799,Director!$A196,cleaned_data!$H$2:$H$3799)</f>
        <v>6.4249999999999998</v>
      </c>
      <c r="C196" s="12">
        <f t="shared" si="12"/>
        <v>0.48899999999999999</v>
      </c>
      <c r="D196" s="10">
        <f>_xlfn.RANK.EQ($C196,$C$2:$C$1759,0)+COUNTIF($C$2:C196,C196)-1</f>
        <v>897</v>
      </c>
      <c r="G196">
        <v>195</v>
      </c>
      <c r="H196" t="str">
        <f t="shared" si="13"/>
        <v>Danny Boyle</v>
      </c>
      <c r="I196">
        <f>COUNTIF(Table13[director_name],Director!$H196)</f>
        <v>8</v>
      </c>
      <c r="J196" s="8">
        <f t="shared" si="14"/>
        <v>7.4375</v>
      </c>
      <c r="K196" s="12">
        <f t="shared" si="15"/>
        <v>0.88800000000000001</v>
      </c>
    </row>
    <row r="197" spans="1:11" x14ac:dyDescent="0.35">
      <c r="A197" s="2" t="s">
        <v>861</v>
      </c>
      <c r="B197" s="8">
        <f>AVERAGEIF(cleaned_data!$A$2:$A$3799,Director!$A197,cleaned_data!$H$2:$H$3799)</f>
        <v>6.9</v>
      </c>
      <c r="C197" s="12">
        <f t="shared" si="12"/>
        <v>0.68100000000000005</v>
      </c>
      <c r="D197" s="10">
        <f>_xlfn.RANK.EQ($C197,$C$2:$C$1759,0)+COUNTIF($C$2:C197,C197)-1</f>
        <v>523</v>
      </c>
      <c r="G197">
        <v>196</v>
      </c>
      <c r="H197" t="str">
        <f t="shared" si="13"/>
        <v>Denzel Washington</v>
      </c>
      <c r="I197">
        <f>COUNTIF(Table13[director_name],Director!$H197)</f>
        <v>2</v>
      </c>
      <c r="J197" s="8">
        <f t="shared" si="14"/>
        <v>7.4499999999999993</v>
      </c>
      <c r="K197" s="12">
        <f t="shared" si="15"/>
        <v>0.88800000000000001</v>
      </c>
    </row>
    <row r="198" spans="1:11" x14ac:dyDescent="0.35">
      <c r="A198" s="2" t="s">
        <v>22099</v>
      </c>
      <c r="B198" s="8">
        <f>AVERAGEIF(cleaned_data!$A$2:$A$3799,Director!$A198,cleaned_data!$H$2:$H$3799)</f>
        <v>6.45</v>
      </c>
      <c r="C198" s="12">
        <f t="shared" si="12"/>
        <v>0.495</v>
      </c>
      <c r="D198" s="10">
        <f>_xlfn.RANK.EQ($C198,$C$2:$C$1759,0)+COUNTIF($C$2:C198,C198)-1</f>
        <v>884</v>
      </c>
      <c r="G198">
        <v>197</v>
      </c>
      <c r="H198" t="str">
        <f t="shared" si="13"/>
        <v>J.J. Abrams</v>
      </c>
      <c r="I198">
        <f>COUNTIF(Table13[director_name],Director!$H198)</f>
        <v>4</v>
      </c>
      <c r="J198" s="8">
        <f t="shared" si="14"/>
        <v>7.4499999999999993</v>
      </c>
      <c r="K198" s="12">
        <f t="shared" si="15"/>
        <v>0.88800000000000001</v>
      </c>
    </row>
    <row r="199" spans="1:11" x14ac:dyDescent="0.35">
      <c r="A199" s="2" t="s">
        <v>17301</v>
      </c>
      <c r="B199" s="8">
        <f>AVERAGEIF(cleaned_data!$A$2:$A$3799,Director!$A199,cleaned_data!$H$2:$H$3799)</f>
        <v>7.1</v>
      </c>
      <c r="C199" s="12">
        <f t="shared" si="12"/>
        <v>0.77100000000000002</v>
      </c>
      <c r="D199" s="10">
        <f>_xlfn.RANK.EQ($C199,$C$2:$C$1759,0)+COUNTIF($C$2:C199,C199)-1</f>
        <v>364</v>
      </c>
      <c r="G199">
        <v>198</v>
      </c>
      <c r="H199" t="str">
        <f t="shared" si="13"/>
        <v>Richard Attenborough</v>
      </c>
      <c r="I199">
        <f>COUNTIF(Table13[director_name],Director!$H199)</f>
        <v>3</v>
      </c>
      <c r="J199" s="8">
        <f t="shared" si="14"/>
        <v>7.4333333333333336</v>
      </c>
      <c r="K199" s="12">
        <f t="shared" si="15"/>
        <v>0.88700000000000001</v>
      </c>
    </row>
    <row r="200" spans="1:11" x14ac:dyDescent="0.35">
      <c r="A200" s="2" t="s">
        <v>6456</v>
      </c>
      <c r="B200" s="8">
        <f>AVERAGEIF(cleaned_data!$A$2:$A$3799,Director!$A200,cleaned_data!$H$2:$H$3799)</f>
        <v>5.9</v>
      </c>
      <c r="C200" s="12">
        <f t="shared" si="12"/>
        <v>0.27200000000000002</v>
      </c>
      <c r="D200" s="10">
        <f>_xlfn.RANK.EQ($C200,$C$2:$C$1759,0)+COUNTIF($C$2:C200,C200)-1</f>
        <v>1238</v>
      </c>
      <c r="G200">
        <v>199</v>
      </c>
      <c r="H200" t="str">
        <f t="shared" si="13"/>
        <v>Alexander Payne</v>
      </c>
      <c r="I200">
        <f>COUNTIF(Table13[director_name],Director!$H200)</f>
        <v>5</v>
      </c>
      <c r="J200" s="8">
        <f t="shared" si="14"/>
        <v>7.42</v>
      </c>
      <c r="K200" s="12">
        <f t="shared" si="15"/>
        <v>0.88600000000000001</v>
      </c>
    </row>
    <row r="201" spans="1:11" x14ac:dyDescent="0.35">
      <c r="A201" s="2" t="s">
        <v>9089</v>
      </c>
      <c r="B201" s="8">
        <f>AVERAGEIF(cleaned_data!$A$2:$A$3799,Director!$A201,cleaned_data!$H$2:$H$3799)</f>
        <v>5.9</v>
      </c>
      <c r="C201" s="12">
        <f t="shared" si="12"/>
        <v>0.27200000000000002</v>
      </c>
      <c r="D201" s="10">
        <f>_xlfn.RANK.EQ($C201,$C$2:$C$1759,0)+COUNTIF($C$2:C201,C201)-1</f>
        <v>1239</v>
      </c>
      <c r="G201">
        <v>200</v>
      </c>
      <c r="H201" t="str">
        <f t="shared" si="13"/>
        <v>Niki Caro</v>
      </c>
      <c r="I201">
        <f>COUNTIF(Table13[director_name],Director!$H201)</f>
        <v>3</v>
      </c>
      <c r="J201" s="8">
        <f t="shared" si="14"/>
        <v>7.4333333333333327</v>
      </c>
      <c r="K201" s="12">
        <f t="shared" si="15"/>
        <v>0.88600000000000001</v>
      </c>
    </row>
    <row r="202" spans="1:11" x14ac:dyDescent="0.35">
      <c r="A202" s="2" t="s">
        <v>3347</v>
      </c>
      <c r="B202" s="8">
        <f>AVERAGEIF(cleaned_data!$A$2:$A$3799,Director!$A202,cleaned_data!$H$2:$H$3799)</f>
        <v>6.7800000000000011</v>
      </c>
      <c r="C202" s="12">
        <f t="shared" si="12"/>
        <v>0.63700000000000001</v>
      </c>
      <c r="D202" s="10">
        <f>_xlfn.RANK.EQ($C202,$C$2:$C$1759,0)+COUNTIF($C$2:C202,C202)-1</f>
        <v>637</v>
      </c>
      <c r="G202">
        <v>201</v>
      </c>
      <c r="H202" t="str">
        <f t="shared" si="13"/>
        <v>Michael Haneke</v>
      </c>
      <c r="I202">
        <f>COUNTIF(Table13[director_name],Director!$H202)</f>
        <v>3</v>
      </c>
      <c r="J202" s="8">
        <f t="shared" si="14"/>
        <v>7.4000000000000012</v>
      </c>
      <c r="K202" s="12">
        <f t="shared" si="15"/>
        <v>0.88500000000000001</v>
      </c>
    </row>
    <row r="203" spans="1:11" x14ac:dyDescent="0.35">
      <c r="A203" s="2" t="s">
        <v>9043</v>
      </c>
      <c r="B203" s="8">
        <f>AVERAGEIF(cleaned_data!$A$2:$A$3799,Director!$A203,cleaned_data!$H$2:$H$3799)</f>
        <v>5.4</v>
      </c>
      <c r="C203" s="12">
        <f t="shared" si="12"/>
        <v>0.157</v>
      </c>
      <c r="D203" s="10">
        <f>_xlfn.RANK.EQ($C203,$C$2:$C$1759,0)+COUNTIF($C$2:C203,C203)-1</f>
        <v>1458</v>
      </c>
      <c r="G203">
        <v>202</v>
      </c>
      <c r="H203" t="str">
        <f t="shared" si="13"/>
        <v>Alejandro Monteverde</v>
      </c>
      <c r="I203">
        <f>COUNTIF(Table13[director_name],Director!$H203)</f>
        <v>2</v>
      </c>
      <c r="J203" s="8">
        <f t="shared" si="14"/>
        <v>7.4</v>
      </c>
      <c r="K203" s="12">
        <f t="shared" si="15"/>
        <v>0.874</v>
      </c>
    </row>
    <row r="204" spans="1:11" x14ac:dyDescent="0.35">
      <c r="A204" s="2" t="s">
        <v>5273</v>
      </c>
      <c r="B204" s="8">
        <f>AVERAGEIF(cleaned_data!$A$2:$A$3799,Director!$A204,cleaned_data!$H$2:$H$3799)</f>
        <v>6.6000000000000005</v>
      </c>
      <c r="C204" s="12">
        <f t="shared" si="12"/>
        <v>0.58099999999999996</v>
      </c>
      <c r="D204" s="10">
        <f>_xlfn.RANK.EQ($C204,$C$2:$C$1759,0)+COUNTIF($C$2:C204,C204)-1</f>
        <v>735</v>
      </c>
      <c r="G204">
        <v>203</v>
      </c>
      <c r="H204" t="str">
        <f t="shared" si="13"/>
        <v>David Silverman</v>
      </c>
      <c r="I204">
        <f>COUNTIF(Table13[director_name],Director!$H204)</f>
        <v>1</v>
      </c>
      <c r="J204" s="8">
        <f t="shared" si="14"/>
        <v>7.4</v>
      </c>
      <c r="K204" s="12">
        <f t="shared" si="15"/>
        <v>0.874</v>
      </c>
    </row>
    <row r="205" spans="1:11" x14ac:dyDescent="0.35">
      <c r="A205" s="2" t="s">
        <v>586</v>
      </c>
      <c r="B205" s="8">
        <f>AVERAGEIF(cleaned_data!$A$2:$A$3799,Director!$A205,cleaned_data!$H$2:$H$3799)</f>
        <v>6.3</v>
      </c>
      <c r="C205" s="12">
        <f t="shared" si="12"/>
        <v>0.42199999999999999</v>
      </c>
      <c r="D205" s="10">
        <f>_xlfn.RANK.EQ($C205,$C$2:$C$1759,0)+COUNTIF($C$2:C205,C205)-1</f>
        <v>974</v>
      </c>
      <c r="G205">
        <v>204</v>
      </c>
      <c r="H205" t="str">
        <f t="shared" si="13"/>
        <v>Duncan Tucker</v>
      </c>
      <c r="I205">
        <f>COUNTIF(Table13[director_name],Director!$H205)</f>
        <v>1</v>
      </c>
      <c r="J205" s="8">
        <f t="shared" si="14"/>
        <v>7.4</v>
      </c>
      <c r="K205" s="12">
        <f t="shared" si="15"/>
        <v>0.874</v>
      </c>
    </row>
    <row r="206" spans="1:11" x14ac:dyDescent="0.35">
      <c r="A206" s="2" t="s">
        <v>20672</v>
      </c>
      <c r="B206" s="8">
        <f>AVERAGEIF(cleaned_data!$A$2:$A$3799,Director!$A206,cleaned_data!$H$2:$H$3799)</f>
        <v>6.8</v>
      </c>
      <c r="C206" s="12">
        <f t="shared" si="12"/>
        <v>0.63800000000000001</v>
      </c>
      <c r="D206" s="10">
        <f>_xlfn.RANK.EQ($C206,$C$2:$C$1759,0)+COUNTIF($C$2:C206,C206)-1</f>
        <v>599</v>
      </c>
      <c r="G206">
        <v>205</v>
      </c>
      <c r="H206" t="str">
        <f t="shared" si="13"/>
        <v>George Lucas</v>
      </c>
      <c r="I206">
        <f>COUNTIF(Table13[director_name],Director!$H206)</f>
        <v>5</v>
      </c>
      <c r="J206" s="8">
        <f t="shared" si="14"/>
        <v>7.4</v>
      </c>
      <c r="K206" s="12">
        <f t="shared" si="15"/>
        <v>0.874</v>
      </c>
    </row>
    <row r="207" spans="1:11" x14ac:dyDescent="0.35">
      <c r="A207" s="2" t="s">
        <v>1278</v>
      </c>
      <c r="B207" s="8">
        <f>AVERAGEIF(cleaned_data!$A$2:$A$3799,Director!$A207,cleaned_data!$H$2:$H$3799)</f>
        <v>6.8249999999999993</v>
      </c>
      <c r="C207" s="12">
        <f t="shared" si="12"/>
        <v>0.66400000000000003</v>
      </c>
      <c r="D207" s="10">
        <f>_xlfn.RANK.EQ($C207,$C$2:$C$1759,0)+COUNTIF($C$2:C207,C207)-1</f>
        <v>588</v>
      </c>
      <c r="G207">
        <v>206</v>
      </c>
      <c r="H207" t="str">
        <f t="shared" si="13"/>
        <v>Goran Dukic</v>
      </c>
      <c r="I207">
        <f>COUNTIF(Table13[director_name],Director!$H207)</f>
        <v>1</v>
      </c>
      <c r="J207" s="8">
        <f t="shared" si="14"/>
        <v>7.4</v>
      </c>
      <c r="K207" s="12">
        <f t="shared" si="15"/>
        <v>0.874</v>
      </c>
    </row>
    <row r="208" spans="1:11" x14ac:dyDescent="0.35">
      <c r="A208" s="2" t="s">
        <v>18255</v>
      </c>
      <c r="B208" s="8">
        <f>AVERAGEIF(cleaned_data!$A$2:$A$3799,Director!$A208,cleaned_data!$H$2:$H$3799)</f>
        <v>7.2</v>
      </c>
      <c r="C208" s="12">
        <f t="shared" si="12"/>
        <v>0.81100000000000005</v>
      </c>
      <c r="D208" s="10">
        <f>_xlfn.RANK.EQ($C208,$C$2:$C$1759,0)+COUNTIF($C$2:C208,C208)-1</f>
        <v>287</v>
      </c>
      <c r="G208">
        <v>207</v>
      </c>
      <c r="H208" t="str">
        <f t="shared" si="13"/>
        <v>Ham Tran</v>
      </c>
      <c r="I208">
        <f>COUNTIF(Table13[director_name],Director!$H208)</f>
        <v>1</v>
      </c>
      <c r="J208" s="8">
        <f t="shared" si="14"/>
        <v>7.4</v>
      </c>
      <c r="K208" s="12">
        <f t="shared" si="15"/>
        <v>0.874</v>
      </c>
    </row>
    <row r="209" spans="1:11" x14ac:dyDescent="0.35">
      <c r="A209" s="2" t="s">
        <v>19980</v>
      </c>
      <c r="B209" s="8">
        <f>AVERAGEIF(cleaned_data!$A$2:$A$3799,Director!$A209,cleaned_data!$H$2:$H$3799)</f>
        <v>3.9</v>
      </c>
      <c r="C209" s="12">
        <f t="shared" si="12"/>
        <v>2.8000000000000001E-2</v>
      </c>
      <c r="D209" s="10">
        <f>_xlfn.RANK.EQ($C209,$C$2:$C$1759,0)+COUNTIF($C$2:C209,C209)-1</f>
        <v>1702</v>
      </c>
      <c r="G209">
        <v>208</v>
      </c>
      <c r="H209" t="str">
        <f t="shared" si="13"/>
        <v>JirÃ­ Menzel</v>
      </c>
      <c r="I209">
        <f>COUNTIF(Table13[director_name],Director!$H209)</f>
        <v>1</v>
      </c>
      <c r="J209" s="8">
        <f t="shared" si="14"/>
        <v>7.4</v>
      </c>
      <c r="K209" s="12">
        <f t="shared" si="15"/>
        <v>0.874</v>
      </c>
    </row>
    <row r="210" spans="1:11" x14ac:dyDescent="0.35">
      <c r="A210" s="2" t="s">
        <v>14844</v>
      </c>
      <c r="B210" s="8">
        <f>AVERAGEIF(cleaned_data!$A$2:$A$3799,Director!$A210,cleaned_data!$H$2:$H$3799)</f>
        <v>7.5</v>
      </c>
      <c r="C210" s="12">
        <f t="shared" si="12"/>
        <v>0.89300000000000002</v>
      </c>
      <c r="D210" s="10">
        <f>_xlfn.RANK.EQ($C210,$C$2:$C$1759,0)+COUNTIF($C$2:C210,C210)-1</f>
        <v>165</v>
      </c>
      <c r="G210">
        <v>209</v>
      </c>
      <c r="H210" t="str">
        <f t="shared" si="13"/>
        <v>Kiyoshi Kurosawa</v>
      </c>
      <c r="I210">
        <f>COUNTIF(Table13[director_name],Director!$H210)</f>
        <v>1</v>
      </c>
      <c r="J210" s="8">
        <f t="shared" si="14"/>
        <v>7.4</v>
      </c>
      <c r="K210" s="12">
        <f t="shared" si="15"/>
        <v>0.874</v>
      </c>
    </row>
    <row r="211" spans="1:11" x14ac:dyDescent="0.35">
      <c r="A211" s="2" t="s">
        <v>16899</v>
      </c>
      <c r="B211" s="8">
        <f>AVERAGEIF(cleaned_data!$A$2:$A$3799,Director!$A211,cleaned_data!$H$2:$H$3799)</f>
        <v>7.7</v>
      </c>
      <c r="C211" s="12">
        <f t="shared" si="12"/>
        <v>0.94</v>
      </c>
      <c r="D211" s="10">
        <f>_xlfn.RANK.EQ($C211,$C$2:$C$1759,0)+COUNTIF($C$2:C211,C211)-1</f>
        <v>88</v>
      </c>
      <c r="G211">
        <v>210</v>
      </c>
      <c r="H211" t="str">
        <f t="shared" si="13"/>
        <v>LÃ©a Pool</v>
      </c>
      <c r="I211">
        <f>COUNTIF(Table13[director_name],Director!$H211)</f>
        <v>1</v>
      </c>
      <c r="J211" s="8">
        <f t="shared" si="14"/>
        <v>7.4</v>
      </c>
      <c r="K211" s="12">
        <f t="shared" si="15"/>
        <v>0.874</v>
      </c>
    </row>
    <row r="212" spans="1:11" x14ac:dyDescent="0.35">
      <c r="A212" s="2" t="s">
        <v>14356</v>
      </c>
      <c r="B212" s="8">
        <f>AVERAGEIF(cleaned_data!$A$2:$A$3799,Director!$A212,cleaned_data!$H$2:$H$3799)</f>
        <v>7.3</v>
      </c>
      <c r="C212" s="12">
        <f t="shared" si="12"/>
        <v>0.84899999999999998</v>
      </c>
      <c r="D212" s="10">
        <f>_xlfn.RANK.EQ($C212,$C$2:$C$1759,0)+COUNTIF($C$2:C212,C212)-1</f>
        <v>236</v>
      </c>
      <c r="G212">
        <v>211</v>
      </c>
      <c r="H212" t="str">
        <f t="shared" si="13"/>
        <v>Mel Brooks</v>
      </c>
      <c r="I212">
        <f>COUNTIF(Table13[director_name],Director!$H212)</f>
        <v>4</v>
      </c>
      <c r="J212" s="8">
        <f t="shared" si="14"/>
        <v>7.4</v>
      </c>
      <c r="K212" s="12">
        <f t="shared" si="15"/>
        <v>0.874</v>
      </c>
    </row>
    <row r="213" spans="1:11" x14ac:dyDescent="0.35">
      <c r="A213" s="2" t="s">
        <v>9807</v>
      </c>
      <c r="B213" s="8">
        <f>AVERAGEIF(cleaned_data!$A$2:$A$3799,Director!$A213,cleaned_data!$H$2:$H$3799)</f>
        <v>5.9</v>
      </c>
      <c r="C213" s="12">
        <f t="shared" si="12"/>
        <v>0.27200000000000002</v>
      </c>
      <c r="D213" s="10">
        <f>_xlfn.RANK.EQ($C213,$C$2:$C$1759,0)+COUNTIF($C$2:C213,C213)-1</f>
        <v>1240</v>
      </c>
      <c r="G213">
        <v>212</v>
      </c>
      <c r="H213" t="str">
        <f t="shared" si="13"/>
        <v>Michel Orion Scott</v>
      </c>
      <c r="I213">
        <f>COUNTIF(Table13[director_name],Director!$H213)</f>
        <v>1</v>
      </c>
      <c r="J213" s="8">
        <f t="shared" si="14"/>
        <v>7.4</v>
      </c>
      <c r="K213" s="12">
        <f t="shared" si="15"/>
        <v>0.874</v>
      </c>
    </row>
    <row r="214" spans="1:11" x14ac:dyDescent="0.35">
      <c r="A214" s="2" t="s">
        <v>22747</v>
      </c>
      <c r="B214" s="8">
        <f>AVERAGEIF(cleaned_data!$A$2:$A$3799,Director!$A214,cleaned_data!$H$2:$H$3799)</f>
        <v>6.8</v>
      </c>
      <c r="C214" s="12">
        <f t="shared" si="12"/>
        <v>0.63800000000000001</v>
      </c>
      <c r="D214" s="10">
        <f>_xlfn.RANK.EQ($C214,$C$2:$C$1759,0)+COUNTIF($C$2:C214,C214)-1</f>
        <v>600</v>
      </c>
      <c r="G214">
        <v>213</v>
      </c>
      <c r="H214" t="str">
        <f t="shared" si="13"/>
        <v>Miranda July</v>
      </c>
      <c r="I214">
        <f>COUNTIF(Table13[director_name],Director!$H214)</f>
        <v>1</v>
      </c>
      <c r="J214" s="8">
        <f t="shared" si="14"/>
        <v>7.4</v>
      </c>
      <c r="K214" s="12">
        <f t="shared" si="15"/>
        <v>0.874</v>
      </c>
    </row>
    <row r="215" spans="1:11" x14ac:dyDescent="0.35">
      <c r="A215" s="2" t="s">
        <v>6148</v>
      </c>
      <c r="B215" s="8">
        <f>AVERAGEIF(cleaned_data!$A$2:$A$3799,Director!$A215,cleaned_data!$H$2:$H$3799)</f>
        <v>6.26</v>
      </c>
      <c r="C215" s="12">
        <f t="shared" si="12"/>
        <v>0.42</v>
      </c>
      <c r="D215" s="10">
        <f>_xlfn.RANK.EQ($C215,$C$2:$C$1759,0)+COUNTIF($C$2:C215,C215)-1</f>
        <v>1019</v>
      </c>
      <c r="G215">
        <v>214</v>
      </c>
      <c r="H215" t="str">
        <f t="shared" si="13"/>
        <v>Morgan Neville</v>
      </c>
      <c r="I215">
        <f>COUNTIF(Table13[director_name],Director!$H215)</f>
        <v>1</v>
      </c>
      <c r="J215" s="8">
        <f t="shared" si="14"/>
        <v>7.4</v>
      </c>
      <c r="K215" s="12">
        <f t="shared" si="15"/>
        <v>0.874</v>
      </c>
    </row>
    <row r="216" spans="1:11" x14ac:dyDescent="0.35">
      <c r="A216" s="2" t="s">
        <v>9567</v>
      </c>
      <c r="B216" s="8">
        <f>AVERAGEIF(cleaned_data!$A$2:$A$3799,Director!$A216,cleaned_data!$H$2:$H$3799)</f>
        <v>5.2</v>
      </c>
      <c r="C216" s="12">
        <f t="shared" si="12"/>
        <v>0.115</v>
      </c>
      <c r="D216" s="10">
        <f>_xlfn.RANK.EQ($C216,$C$2:$C$1759,0)+COUNTIF($C$2:C216,C216)-1</f>
        <v>1540</v>
      </c>
      <c r="G216">
        <v>215</v>
      </c>
      <c r="H216" t="str">
        <f t="shared" si="13"/>
        <v>Nat Faxon</v>
      </c>
      <c r="I216">
        <f>COUNTIF(Table13[director_name],Director!$H216)</f>
        <v>1</v>
      </c>
      <c r="J216" s="8">
        <f t="shared" si="14"/>
        <v>7.4</v>
      </c>
      <c r="K216" s="12">
        <f t="shared" si="15"/>
        <v>0.874</v>
      </c>
    </row>
    <row r="217" spans="1:11" x14ac:dyDescent="0.35">
      <c r="A217" s="2" t="s">
        <v>18443</v>
      </c>
      <c r="B217" s="8">
        <f>AVERAGEIF(cleaned_data!$A$2:$A$3799,Director!$A217,cleaned_data!$H$2:$H$3799)</f>
        <v>6.7</v>
      </c>
      <c r="C217" s="12">
        <f t="shared" si="12"/>
        <v>0.6</v>
      </c>
      <c r="D217" s="10">
        <f>_xlfn.RANK.EQ($C217,$C$2:$C$1759,0)+COUNTIF($C$2:C217,C217)-1</f>
        <v>668</v>
      </c>
      <c r="G217">
        <v>216</v>
      </c>
      <c r="H217" t="str">
        <f t="shared" si="13"/>
        <v>Raymond De Felitta</v>
      </c>
      <c r="I217">
        <f>COUNTIF(Table13[director_name],Director!$H217)</f>
        <v>1</v>
      </c>
      <c r="J217" s="8">
        <f t="shared" si="14"/>
        <v>7.4</v>
      </c>
      <c r="K217" s="12">
        <f t="shared" si="15"/>
        <v>0.874</v>
      </c>
    </row>
    <row r="218" spans="1:11" x14ac:dyDescent="0.35">
      <c r="A218" s="2" t="s">
        <v>1472</v>
      </c>
      <c r="B218" s="8">
        <f>AVERAGEIF(cleaned_data!$A$2:$A$3799,Director!$A218,cleaned_data!$H$2:$H$3799)</f>
        <v>6.1</v>
      </c>
      <c r="C218" s="12">
        <f t="shared" si="12"/>
        <v>0.35099999999999998</v>
      </c>
      <c r="D218" s="10">
        <f>_xlfn.RANK.EQ($C218,$C$2:$C$1759,0)+COUNTIF($C$2:C218,C218)-1</f>
        <v>1099</v>
      </c>
      <c r="G218">
        <v>217</v>
      </c>
      <c r="H218" t="str">
        <f t="shared" si="13"/>
        <v>Shane Black</v>
      </c>
      <c r="I218">
        <f>COUNTIF(Table13[director_name],Director!$H218)</f>
        <v>2</v>
      </c>
      <c r="J218" s="8">
        <f t="shared" si="14"/>
        <v>7.4</v>
      </c>
      <c r="K218" s="12">
        <f t="shared" si="15"/>
        <v>0.874</v>
      </c>
    </row>
    <row r="219" spans="1:11" x14ac:dyDescent="0.35">
      <c r="A219" s="2" t="s">
        <v>14340</v>
      </c>
      <c r="B219" s="8">
        <f>AVERAGEIF(cleaned_data!$A$2:$A$3799,Director!$A219,cleaned_data!$H$2:$H$3799)</f>
        <v>7.6333333333333329</v>
      </c>
      <c r="C219" s="12">
        <f t="shared" si="12"/>
        <v>0.93100000000000005</v>
      </c>
      <c r="D219" s="10">
        <f>_xlfn.RANK.EQ($C219,$C$2:$C$1759,0)+COUNTIF($C$2:C219,C219)-1</f>
        <v>120</v>
      </c>
      <c r="G219">
        <v>218</v>
      </c>
      <c r="H219" t="str">
        <f t="shared" si="13"/>
        <v>Siddiq Barmak</v>
      </c>
      <c r="I219">
        <f>COUNTIF(Table13[director_name],Director!$H219)</f>
        <v>1</v>
      </c>
      <c r="J219" s="8">
        <f t="shared" si="14"/>
        <v>7.4</v>
      </c>
      <c r="K219" s="12">
        <f t="shared" si="15"/>
        <v>0.874</v>
      </c>
    </row>
    <row r="220" spans="1:11" x14ac:dyDescent="0.35">
      <c r="A220" s="2" t="s">
        <v>20994</v>
      </c>
      <c r="B220" s="8">
        <f>AVERAGEIF(cleaned_data!$A$2:$A$3799,Director!$A220,cleaned_data!$H$2:$H$3799)</f>
        <v>8.6</v>
      </c>
      <c r="C220" s="12">
        <f t="shared" si="12"/>
        <v>0.998</v>
      </c>
      <c r="D220" s="10">
        <f>_xlfn.RANK.EQ($C220,$C$2:$C$1759,0)+COUNTIF($C$2:C220,C220)-1</f>
        <v>1</v>
      </c>
      <c r="G220">
        <v>219</v>
      </c>
      <c r="H220" t="str">
        <f t="shared" si="13"/>
        <v>Theodore Witcher</v>
      </c>
      <c r="I220">
        <f>COUNTIF(Table13[director_name],Director!$H220)</f>
        <v>1</v>
      </c>
      <c r="J220" s="8">
        <f t="shared" si="14"/>
        <v>7.4</v>
      </c>
      <c r="K220" s="12">
        <f t="shared" si="15"/>
        <v>0.874</v>
      </c>
    </row>
    <row r="221" spans="1:11" x14ac:dyDescent="0.35">
      <c r="A221" s="2" t="s">
        <v>19022</v>
      </c>
      <c r="B221" s="8">
        <f>AVERAGEIF(cleaned_data!$A$2:$A$3799,Director!$A221,cleaned_data!$H$2:$H$3799)</f>
        <v>7.65</v>
      </c>
      <c r="C221" s="12">
        <f t="shared" si="12"/>
        <v>0.93200000000000005</v>
      </c>
      <c r="D221" s="10">
        <f>_xlfn.RANK.EQ($C221,$C$2:$C$1759,0)+COUNTIF($C$2:C221,C221)-1</f>
        <v>112</v>
      </c>
      <c r="G221">
        <v>220</v>
      </c>
      <c r="H221" t="str">
        <f t="shared" si="13"/>
        <v>Yash Chopra</v>
      </c>
      <c r="I221">
        <f>COUNTIF(Table13[director_name],Director!$H221)</f>
        <v>2</v>
      </c>
      <c r="J221" s="8">
        <f t="shared" si="14"/>
        <v>7.4</v>
      </c>
      <c r="K221" s="12">
        <f t="shared" si="15"/>
        <v>0.874</v>
      </c>
    </row>
    <row r="222" spans="1:11" x14ac:dyDescent="0.35">
      <c r="A222" s="2" t="s">
        <v>9470</v>
      </c>
      <c r="B222" s="8">
        <f>AVERAGEIF(cleaned_data!$A$2:$A$3799,Director!$A222,cleaned_data!$H$2:$H$3799)</f>
        <v>6.2</v>
      </c>
      <c r="C222" s="12">
        <f t="shared" si="12"/>
        <v>0.39100000000000001</v>
      </c>
      <c r="D222" s="10">
        <f>_xlfn.RANK.EQ($C222,$C$2:$C$1759,0)+COUNTIF($C$2:C222,C222)-1</f>
        <v>1037</v>
      </c>
      <c r="G222">
        <v>221</v>
      </c>
      <c r="H222" t="str">
        <f t="shared" si="13"/>
        <v>Joel Coen</v>
      </c>
      <c r="I222">
        <f>COUNTIF(Table13[director_name],Director!$H222)</f>
        <v>4</v>
      </c>
      <c r="J222" s="8">
        <f t="shared" si="14"/>
        <v>7.3999999999999995</v>
      </c>
      <c r="K222" s="12">
        <f t="shared" si="15"/>
        <v>0.873</v>
      </c>
    </row>
    <row r="223" spans="1:11" x14ac:dyDescent="0.35">
      <c r="A223" s="2" t="s">
        <v>7142</v>
      </c>
      <c r="B223" s="8">
        <f>AVERAGEIF(cleaned_data!$A$2:$A$3799,Director!$A223,cleaned_data!$H$2:$H$3799)</f>
        <v>6.1333333333333329</v>
      </c>
      <c r="C223" s="12">
        <f t="shared" si="12"/>
        <v>0.38200000000000001</v>
      </c>
      <c r="D223" s="10">
        <f>_xlfn.RANK.EQ($C223,$C$2:$C$1759,0)+COUNTIF($C$2:C223,C223)-1</f>
        <v>1086</v>
      </c>
      <c r="G223">
        <v>222</v>
      </c>
      <c r="H223" t="str">
        <f t="shared" si="13"/>
        <v>John Lasseter</v>
      </c>
      <c r="I223">
        <f>COUNTIF(Table13[director_name],Director!$H223)</f>
        <v>5</v>
      </c>
      <c r="J223" s="8">
        <f t="shared" si="14"/>
        <v>7.38</v>
      </c>
      <c r="K223" s="12">
        <f t="shared" si="15"/>
        <v>0.873</v>
      </c>
    </row>
    <row r="224" spans="1:11" x14ac:dyDescent="0.35">
      <c r="A224" s="2" t="s">
        <v>16363</v>
      </c>
      <c r="B224" s="8">
        <f>AVERAGEIF(cleaned_data!$A$2:$A$3799,Director!$A224,cleaned_data!$H$2:$H$3799)</f>
        <v>3.1</v>
      </c>
      <c r="C224" s="12">
        <f t="shared" si="12"/>
        <v>8.9999999999999993E-3</v>
      </c>
      <c r="D224" s="10">
        <f>_xlfn.RANK.EQ($C224,$C$2:$C$1759,0)+COUNTIF($C$2:C224,C224)-1</f>
        <v>1741</v>
      </c>
      <c r="G224">
        <v>223</v>
      </c>
      <c r="H224" t="str">
        <f t="shared" si="13"/>
        <v>Ron Clements</v>
      </c>
      <c r="I224">
        <f>COUNTIF(Table13[director_name],Director!$H224)</f>
        <v>3</v>
      </c>
      <c r="J224" s="8">
        <f t="shared" si="14"/>
        <v>7.3999999999999995</v>
      </c>
      <c r="K224" s="12">
        <f t="shared" si="15"/>
        <v>0.873</v>
      </c>
    </row>
    <row r="225" spans="1:11" x14ac:dyDescent="0.35">
      <c r="A225" s="2" t="s">
        <v>4699</v>
      </c>
      <c r="B225" s="8">
        <f>AVERAGEIF(cleaned_data!$A$2:$A$3799,Director!$A225,cleaned_data!$H$2:$H$3799)</f>
        <v>5.3</v>
      </c>
      <c r="C225" s="12">
        <f t="shared" si="12"/>
        <v>0.13200000000000001</v>
      </c>
      <c r="D225" s="10">
        <f>_xlfn.RANK.EQ($C225,$C$2:$C$1759,0)+COUNTIF($C$2:C225,C225)-1</f>
        <v>1496</v>
      </c>
      <c r="G225">
        <v>224</v>
      </c>
      <c r="H225" t="str">
        <f t="shared" si="13"/>
        <v>Mike Leigh</v>
      </c>
      <c r="I225">
        <f>COUNTIF(Table13[director_name],Director!$H225)</f>
        <v>5</v>
      </c>
      <c r="J225" s="8">
        <f t="shared" si="14"/>
        <v>7.3599999999999994</v>
      </c>
      <c r="K225" s="12">
        <f t="shared" si="15"/>
        <v>0.872</v>
      </c>
    </row>
    <row r="226" spans="1:11" x14ac:dyDescent="0.35">
      <c r="A226" s="2" t="s">
        <v>6775</v>
      </c>
      <c r="B226" s="8">
        <f>AVERAGEIF(cleaned_data!$A$2:$A$3799,Director!$A226,cleaned_data!$H$2:$H$3799)</f>
        <v>6.2</v>
      </c>
      <c r="C226" s="12">
        <f t="shared" si="12"/>
        <v>0.39100000000000001</v>
      </c>
      <c r="D226" s="10">
        <f>_xlfn.RANK.EQ($C226,$C$2:$C$1759,0)+COUNTIF($C$2:C226,C226)-1</f>
        <v>1038</v>
      </c>
      <c r="G226">
        <v>225</v>
      </c>
      <c r="H226" t="str">
        <f t="shared" si="13"/>
        <v>Derek Cianfrance</v>
      </c>
      <c r="I226">
        <f>COUNTIF(Table13[director_name],Director!$H226)</f>
        <v>2</v>
      </c>
      <c r="J226" s="8">
        <f t="shared" si="14"/>
        <v>7.35</v>
      </c>
      <c r="K226" s="12">
        <f t="shared" si="15"/>
        <v>0.871</v>
      </c>
    </row>
    <row r="227" spans="1:11" x14ac:dyDescent="0.35">
      <c r="A227" s="2" t="s">
        <v>8504</v>
      </c>
      <c r="B227" s="8">
        <f>AVERAGEIF(cleaned_data!$A$2:$A$3799,Director!$A227,cleaned_data!$H$2:$H$3799)</f>
        <v>5.6</v>
      </c>
      <c r="C227" s="12">
        <f t="shared" si="12"/>
        <v>0.19800000000000001</v>
      </c>
      <c r="D227" s="10">
        <f>_xlfn.RANK.EQ($C227,$C$2:$C$1759,0)+COUNTIF($C$2:C227,C227)-1</f>
        <v>1377</v>
      </c>
      <c r="G227">
        <v>226</v>
      </c>
      <c r="H227" t="str">
        <f t="shared" si="13"/>
        <v>Roger Allers</v>
      </c>
      <c r="I227">
        <f>COUNTIF(Table13[director_name],Director!$H227)</f>
        <v>2</v>
      </c>
      <c r="J227" s="8">
        <f t="shared" si="14"/>
        <v>7.35</v>
      </c>
      <c r="K227" s="12">
        <f t="shared" si="15"/>
        <v>0.871</v>
      </c>
    </row>
    <row r="228" spans="1:11" x14ac:dyDescent="0.35">
      <c r="A228" s="2" t="s">
        <v>11214</v>
      </c>
      <c r="B228" s="8">
        <f>AVERAGEIF(cleaned_data!$A$2:$A$3799,Director!$A228,cleaned_data!$H$2:$H$3799)</f>
        <v>4.3</v>
      </c>
      <c r="C228" s="12">
        <f t="shared" si="12"/>
        <v>4.5999999999999999E-2</v>
      </c>
      <c r="D228" s="10">
        <f>_xlfn.RANK.EQ($C228,$C$2:$C$1759,0)+COUNTIF($C$2:C228,C228)-1</f>
        <v>1673</v>
      </c>
      <c r="G228">
        <v>227</v>
      </c>
      <c r="H228" t="str">
        <f t="shared" si="13"/>
        <v>Jean-Pierre Jeunet</v>
      </c>
      <c r="I228">
        <f>COUNTIF(Table13[director_name],Director!$H228)</f>
        <v>5</v>
      </c>
      <c r="J228" s="8">
        <f t="shared" si="14"/>
        <v>7.3400000000000007</v>
      </c>
      <c r="K228" s="12">
        <f t="shared" si="15"/>
        <v>0.87</v>
      </c>
    </row>
    <row r="229" spans="1:11" x14ac:dyDescent="0.35">
      <c r="A229" s="2" t="s">
        <v>11389</v>
      </c>
      <c r="B229" s="8">
        <f>AVERAGEIF(cleaned_data!$A$2:$A$3799,Director!$A229,cleaned_data!$H$2:$H$3799)</f>
        <v>7.5</v>
      </c>
      <c r="C229" s="12">
        <f t="shared" si="12"/>
        <v>0.89300000000000002</v>
      </c>
      <c r="D229" s="10">
        <f>_xlfn.RANK.EQ($C229,$C$2:$C$1759,0)+COUNTIF($C$2:C229,C229)-1</f>
        <v>166</v>
      </c>
      <c r="G229">
        <v>228</v>
      </c>
      <c r="H229" t="str">
        <f t="shared" si="13"/>
        <v>Terry Gilliam</v>
      </c>
      <c r="I229">
        <f>COUNTIF(Table13[director_name],Director!$H229)</f>
        <v>7</v>
      </c>
      <c r="J229" s="8">
        <f t="shared" si="14"/>
        <v>7.3285714285714283</v>
      </c>
      <c r="K229" s="12">
        <f t="shared" si="15"/>
        <v>0.87</v>
      </c>
    </row>
    <row r="230" spans="1:11" x14ac:dyDescent="0.35">
      <c r="A230" s="2" t="s">
        <v>15742</v>
      </c>
      <c r="B230" s="8">
        <f>AVERAGEIF(cleaned_data!$A$2:$A$3799,Director!$A230,cleaned_data!$H$2:$H$3799)</f>
        <v>6.6</v>
      </c>
      <c r="C230" s="12">
        <f t="shared" si="12"/>
        <v>0.55300000000000005</v>
      </c>
      <c r="D230" s="10">
        <f>_xlfn.RANK.EQ($C230,$C$2:$C$1759,0)+COUNTIF($C$2:C230,C230)-1</f>
        <v>743</v>
      </c>
      <c r="G230">
        <v>229</v>
      </c>
      <c r="H230" t="str">
        <f t="shared" si="13"/>
        <v>Richard Linklater</v>
      </c>
      <c r="I230">
        <f>COUNTIF(Table13[director_name],Director!$H230)</f>
        <v>11</v>
      </c>
      <c r="J230" s="8">
        <f t="shared" si="14"/>
        <v>7.3272727272727272</v>
      </c>
      <c r="K230" s="12">
        <f t="shared" si="15"/>
        <v>0.86899999999999999</v>
      </c>
    </row>
    <row r="231" spans="1:11" x14ac:dyDescent="0.35">
      <c r="A231" s="2" t="s">
        <v>20159</v>
      </c>
      <c r="B231" s="8">
        <f>AVERAGEIF(cleaned_data!$A$2:$A$3799,Director!$A231,cleaned_data!$H$2:$H$3799)</f>
        <v>7.6</v>
      </c>
      <c r="C231" s="12">
        <f t="shared" si="12"/>
        <v>0.91500000000000004</v>
      </c>
      <c r="D231" s="10">
        <f>_xlfn.RANK.EQ($C231,$C$2:$C$1759,0)+COUNTIF($C$2:C231,C231)-1</f>
        <v>126</v>
      </c>
      <c r="G231">
        <v>230</v>
      </c>
      <c r="H231" t="str">
        <f t="shared" si="13"/>
        <v>Robert Zemeckis</v>
      </c>
      <c r="I231">
        <f>COUNTIF(Table13[director_name],Director!$H231)</f>
        <v>13</v>
      </c>
      <c r="J231" s="8">
        <f t="shared" si="14"/>
        <v>7.3076923076923084</v>
      </c>
      <c r="K231" s="12">
        <f t="shared" si="15"/>
        <v>0.86799999999999999</v>
      </c>
    </row>
    <row r="232" spans="1:11" x14ac:dyDescent="0.35">
      <c r="A232" s="2" t="s">
        <v>827</v>
      </c>
      <c r="B232" s="8">
        <f>AVERAGEIF(cleaned_data!$A$2:$A$3799,Director!$A232,cleaned_data!$H$2:$H$3799)</f>
        <v>7.6</v>
      </c>
      <c r="C232" s="12">
        <f t="shared" si="12"/>
        <v>0.91500000000000004</v>
      </c>
      <c r="D232" s="10">
        <f>_xlfn.RANK.EQ($C232,$C$2:$C$1759,0)+COUNTIF($C$2:C232,C232)-1</f>
        <v>127</v>
      </c>
      <c r="G232">
        <v>231</v>
      </c>
      <c r="H232" t="str">
        <f t="shared" si="13"/>
        <v>Roman Polanski</v>
      </c>
      <c r="I232">
        <f>COUNTIF(Table13[director_name],Director!$H232)</f>
        <v>4</v>
      </c>
      <c r="J232" s="8">
        <f t="shared" si="14"/>
        <v>7.3250000000000002</v>
      </c>
      <c r="K232" s="12">
        <f t="shared" si="15"/>
        <v>0.86799999999999999</v>
      </c>
    </row>
    <row r="233" spans="1:11" x14ac:dyDescent="0.35">
      <c r="A233" s="2" t="s">
        <v>4122</v>
      </c>
      <c r="B233" s="8">
        <f>AVERAGEIF(cleaned_data!$A$2:$A$3799,Director!$A233,cleaned_data!$H$2:$H$3799)</f>
        <v>7</v>
      </c>
      <c r="C233" s="12">
        <f t="shared" si="12"/>
        <v>0.72199999999999998</v>
      </c>
      <c r="D233" s="10">
        <f>_xlfn.RANK.EQ($C233,$C$2:$C$1759,0)+COUNTIF($C$2:C233,C233)-1</f>
        <v>432</v>
      </c>
      <c r="G233">
        <v>232</v>
      </c>
      <c r="H233" t="str">
        <f t="shared" si="13"/>
        <v>Tom Tykwer</v>
      </c>
      <c r="I233">
        <f>COUNTIF(Table13[director_name],Director!$H233)</f>
        <v>4</v>
      </c>
      <c r="J233" s="8">
        <f t="shared" si="14"/>
        <v>7.3250000000000002</v>
      </c>
      <c r="K233" s="12">
        <f t="shared" si="15"/>
        <v>0.86799999999999999</v>
      </c>
    </row>
    <row r="234" spans="1:11" x14ac:dyDescent="0.35">
      <c r="A234" s="2" t="s">
        <v>7535</v>
      </c>
      <c r="B234" s="8">
        <f>AVERAGEIF(cleaned_data!$A$2:$A$3799,Director!$A234,cleaned_data!$H$2:$H$3799)</f>
        <v>5.9</v>
      </c>
      <c r="C234" s="12">
        <f t="shared" si="12"/>
        <v>0.27200000000000002</v>
      </c>
      <c r="D234" s="10">
        <f>_xlfn.RANK.EQ($C234,$C$2:$C$1759,0)+COUNTIF($C$2:C234,C234)-1</f>
        <v>1241</v>
      </c>
      <c r="G234">
        <v>233</v>
      </c>
      <c r="H234" t="str">
        <f t="shared" si="13"/>
        <v>Anthony Minghella</v>
      </c>
      <c r="I234">
        <f>COUNTIF(Table13[director_name],Director!$H234)</f>
        <v>3</v>
      </c>
      <c r="J234" s="8">
        <f t="shared" si="14"/>
        <v>7.3</v>
      </c>
      <c r="K234" s="12">
        <f t="shared" si="15"/>
        <v>0.84899999999999998</v>
      </c>
    </row>
    <row r="235" spans="1:11" x14ac:dyDescent="0.35">
      <c r="A235" s="2" t="s">
        <v>1252</v>
      </c>
      <c r="B235" s="8">
        <f>AVERAGEIF(cleaned_data!$A$2:$A$3799,Director!$A235,cleaned_data!$H$2:$H$3799)</f>
        <v>6.6545454545454552</v>
      </c>
      <c r="C235" s="12">
        <f t="shared" si="12"/>
        <v>0.59</v>
      </c>
      <c r="D235" s="10">
        <f>_xlfn.RANK.EQ($C235,$C$2:$C$1759,0)+COUNTIF($C$2:C235,C235)-1</f>
        <v>720</v>
      </c>
      <c r="G235">
        <v>234</v>
      </c>
      <c r="H235" t="str">
        <f t="shared" si="13"/>
        <v>Benh Zeitlin</v>
      </c>
      <c r="I235">
        <f>COUNTIF(Table13[director_name],Director!$H235)</f>
        <v>1</v>
      </c>
      <c r="J235" s="8">
        <f t="shared" si="14"/>
        <v>7.3</v>
      </c>
      <c r="K235" s="12">
        <f t="shared" si="15"/>
        <v>0.84899999999999998</v>
      </c>
    </row>
    <row r="236" spans="1:11" x14ac:dyDescent="0.35">
      <c r="A236" s="2" t="s">
        <v>20203</v>
      </c>
      <c r="B236" s="8">
        <f>AVERAGEIF(cleaned_data!$A$2:$A$3799,Director!$A236,cleaned_data!$H$2:$H$3799)</f>
        <v>7.2</v>
      </c>
      <c r="C236" s="12">
        <f t="shared" si="12"/>
        <v>0.81100000000000005</v>
      </c>
      <c r="D236" s="10">
        <f>_xlfn.RANK.EQ($C236,$C$2:$C$1759,0)+COUNTIF($C$2:C236,C236)-1</f>
        <v>288</v>
      </c>
      <c r="G236">
        <v>235</v>
      </c>
      <c r="H236" t="str">
        <f t="shared" si="13"/>
        <v>Bill Paxton</v>
      </c>
      <c r="I236">
        <f>COUNTIF(Table13[director_name],Director!$H236)</f>
        <v>1</v>
      </c>
      <c r="J236" s="8">
        <f t="shared" si="14"/>
        <v>7.3</v>
      </c>
      <c r="K236" s="12">
        <f t="shared" si="15"/>
        <v>0.84899999999999998</v>
      </c>
    </row>
    <row r="237" spans="1:11" x14ac:dyDescent="0.35">
      <c r="A237" s="2" t="s">
        <v>7829</v>
      </c>
      <c r="B237" s="8">
        <f>AVERAGEIF(cleaned_data!$A$2:$A$3799,Director!$A237,cleaned_data!$H$2:$H$3799)</f>
        <v>4.9000000000000004</v>
      </c>
      <c r="C237" s="12">
        <f t="shared" si="12"/>
        <v>8.4000000000000005E-2</v>
      </c>
      <c r="D237" s="10">
        <f>_xlfn.RANK.EQ($C237,$C$2:$C$1759,0)+COUNTIF($C$2:C237,C237)-1</f>
        <v>1604</v>
      </c>
      <c r="G237">
        <v>236</v>
      </c>
      <c r="H237" t="str">
        <f t="shared" si="13"/>
        <v>Carroll Ballard</v>
      </c>
      <c r="I237">
        <f>COUNTIF(Table13[director_name],Director!$H237)</f>
        <v>1</v>
      </c>
      <c r="J237" s="8">
        <f t="shared" si="14"/>
        <v>7.3</v>
      </c>
      <c r="K237" s="12">
        <f t="shared" si="15"/>
        <v>0.84899999999999998</v>
      </c>
    </row>
    <row r="238" spans="1:11" x14ac:dyDescent="0.35">
      <c r="A238" s="2" t="s">
        <v>20169</v>
      </c>
      <c r="B238" s="8">
        <f>AVERAGEIF(cleaned_data!$A$2:$A$3799,Director!$A238,cleaned_data!$H$2:$H$3799)</f>
        <v>5.5</v>
      </c>
      <c r="C238" s="12">
        <f t="shared" si="12"/>
        <v>0.17899999999999999</v>
      </c>
      <c r="D238" s="10">
        <f>_xlfn.RANK.EQ($C238,$C$2:$C$1759,0)+COUNTIF($C$2:C238,C238)-1</f>
        <v>1421</v>
      </c>
      <c r="G238">
        <v>237</v>
      </c>
      <c r="H238" t="str">
        <f t="shared" si="13"/>
        <v>Dan Harris</v>
      </c>
      <c r="I238">
        <f>COUNTIF(Table13[director_name],Director!$H238)</f>
        <v>1</v>
      </c>
      <c r="J238" s="8">
        <f t="shared" si="14"/>
        <v>7.3</v>
      </c>
      <c r="K238" s="12">
        <f t="shared" si="15"/>
        <v>0.84899999999999998</v>
      </c>
    </row>
    <row r="239" spans="1:11" x14ac:dyDescent="0.35">
      <c r="A239" s="2" t="s">
        <v>11127</v>
      </c>
      <c r="B239" s="8">
        <f>AVERAGEIF(cleaned_data!$A$2:$A$3799,Director!$A239,cleaned_data!$H$2:$H$3799)</f>
        <v>5.25</v>
      </c>
      <c r="C239" s="12">
        <f t="shared" si="12"/>
        <v>0.126</v>
      </c>
      <c r="D239" s="10">
        <f>_xlfn.RANK.EQ($C239,$C$2:$C$1759,0)+COUNTIF($C$2:C239,C239)-1</f>
        <v>1532</v>
      </c>
      <c r="G239">
        <v>238</v>
      </c>
      <c r="H239" t="str">
        <f t="shared" si="13"/>
        <v>Dan Scanlon</v>
      </c>
      <c r="I239">
        <f>COUNTIF(Table13[director_name],Director!$H239)</f>
        <v>1</v>
      </c>
      <c r="J239" s="8">
        <f t="shared" si="14"/>
        <v>7.3</v>
      </c>
      <c r="K239" s="12">
        <f t="shared" si="15"/>
        <v>0.84899999999999998</v>
      </c>
    </row>
    <row r="240" spans="1:11" x14ac:dyDescent="0.35">
      <c r="A240" s="2" t="s">
        <v>721</v>
      </c>
      <c r="B240" s="8">
        <f>AVERAGEIF(cleaned_data!$A$2:$A$3799,Director!$A240,cleaned_data!$H$2:$H$3799)</f>
        <v>6.4</v>
      </c>
      <c r="C240" s="12">
        <f t="shared" si="12"/>
        <v>0.46400000000000002</v>
      </c>
      <c r="D240" s="10">
        <f>_xlfn.RANK.EQ($C240,$C$2:$C$1759,0)+COUNTIF($C$2:C240,C240)-1</f>
        <v>906</v>
      </c>
      <c r="G240">
        <v>239</v>
      </c>
      <c r="H240" t="str">
        <f t="shared" si="13"/>
        <v>Dan Trachtenberg</v>
      </c>
      <c r="I240">
        <f>COUNTIF(Table13[director_name],Director!$H240)</f>
        <v>1</v>
      </c>
      <c r="J240" s="8">
        <f t="shared" si="14"/>
        <v>7.3</v>
      </c>
      <c r="K240" s="12">
        <f t="shared" si="15"/>
        <v>0.84899999999999998</v>
      </c>
    </row>
    <row r="241" spans="1:11" x14ac:dyDescent="0.35">
      <c r="A241" s="2" t="s">
        <v>9584</v>
      </c>
      <c r="B241" s="8">
        <f>AVERAGEIF(cleaned_data!$A$2:$A$3799,Director!$A241,cleaned_data!$H$2:$H$3799)</f>
        <v>6.6</v>
      </c>
      <c r="C241" s="12">
        <f t="shared" si="12"/>
        <v>0.55300000000000005</v>
      </c>
      <c r="D241" s="10">
        <f>_xlfn.RANK.EQ($C241,$C$2:$C$1759,0)+COUNTIF($C$2:C241,C241)-1</f>
        <v>744</v>
      </c>
      <c r="G241">
        <v>240</v>
      </c>
      <c r="H241" t="str">
        <f t="shared" si="13"/>
        <v>Duke Johnson</v>
      </c>
      <c r="I241">
        <f>COUNTIF(Table13[director_name],Director!$H241)</f>
        <v>1</v>
      </c>
      <c r="J241" s="8">
        <f t="shared" si="14"/>
        <v>7.3</v>
      </c>
      <c r="K241" s="12">
        <f t="shared" si="15"/>
        <v>0.84899999999999998</v>
      </c>
    </row>
    <row r="242" spans="1:11" x14ac:dyDescent="0.35">
      <c r="A242" s="2" t="s">
        <v>8213</v>
      </c>
      <c r="B242" s="8">
        <f>AVERAGEIF(cleaned_data!$A$2:$A$3799,Director!$A242,cleaned_data!$H$2:$H$3799)</f>
        <v>6.9</v>
      </c>
      <c r="C242" s="12">
        <f t="shared" si="12"/>
        <v>0.68100000000000005</v>
      </c>
      <c r="D242" s="10">
        <f>_xlfn.RANK.EQ($C242,$C$2:$C$1759,0)+COUNTIF($C$2:C242,C242)-1</f>
        <v>524</v>
      </c>
      <c r="G242">
        <v>241</v>
      </c>
      <c r="H242" t="str">
        <f t="shared" si="13"/>
        <v>Eytan Fox</v>
      </c>
      <c r="I242">
        <f>COUNTIF(Table13[director_name],Director!$H242)</f>
        <v>1</v>
      </c>
      <c r="J242" s="8">
        <f t="shared" si="14"/>
        <v>7.3</v>
      </c>
      <c r="K242" s="12">
        <f t="shared" si="15"/>
        <v>0.84899999999999998</v>
      </c>
    </row>
    <row r="243" spans="1:11" x14ac:dyDescent="0.35">
      <c r="A243" s="2" t="s">
        <v>21676</v>
      </c>
      <c r="B243" s="8">
        <f>AVERAGEIF(cleaned_data!$A$2:$A$3799,Director!$A243,cleaned_data!$H$2:$H$3799)</f>
        <v>7.7</v>
      </c>
      <c r="C243" s="12">
        <f t="shared" si="12"/>
        <v>0.94</v>
      </c>
      <c r="D243" s="10">
        <f>_xlfn.RANK.EQ($C243,$C$2:$C$1759,0)+COUNTIF($C$2:C243,C243)-1</f>
        <v>89</v>
      </c>
      <c r="G243">
        <v>242</v>
      </c>
      <c r="H243" t="str">
        <f t="shared" si="13"/>
        <v>Fatih Akin</v>
      </c>
      <c r="I243">
        <f>COUNTIF(Table13[director_name],Director!$H243)</f>
        <v>1</v>
      </c>
      <c r="J243" s="8">
        <f t="shared" si="14"/>
        <v>7.3</v>
      </c>
      <c r="K243" s="12">
        <f t="shared" si="15"/>
        <v>0.84899999999999998</v>
      </c>
    </row>
    <row r="244" spans="1:11" x14ac:dyDescent="0.35">
      <c r="A244" s="2" t="s">
        <v>8596</v>
      </c>
      <c r="B244" s="8">
        <f>AVERAGEIF(cleaned_data!$A$2:$A$3799,Director!$A244,cleaned_data!$H$2:$H$3799)</f>
        <v>4.0999999999999996</v>
      </c>
      <c r="C244" s="12">
        <f t="shared" si="12"/>
        <v>3.5999999999999997E-2</v>
      </c>
      <c r="D244" s="10">
        <f>_xlfn.RANK.EQ($C244,$C$2:$C$1759,0)+COUNTIF($C$2:C244,C244)-1</f>
        <v>1682</v>
      </c>
      <c r="G244">
        <v>243</v>
      </c>
      <c r="H244" t="str">
        <f t="shared" si="13"/>
        <v>Gaspar NoÃ©</v>
      </c>
      <c r="I244">
        <f>COUNTIF(Table13[director_name],Director!$H244)</f>
        <v>1</v>
      </c>
      <c r="J244" s="8">
        <f t="shared" si="14"/>
        <v>7.3</v>
      </c>
      <c r="K244" s="12">
        <f t="shared" si="15"/>
        <v>0.84899999999999998</v>
      </c>
    </row>
    <row r="245" spans="1:11" x14ac:dyDescent="0.35">
      <c r="A245" s="2" t="s">
        <v>7227</v>
      </c>
      <c r="B245" s="8">
        <f>AVERAGEIF(cleaned_data!$A$2:$A$3799,Director!$A245,cleaned_data!$H$2:$H$3799)</f>
        <v>5.95</v>
      </c>
      <c r="C245" s="12">
        <f t="shared" si="12"/>
        <v>0.30399999999999999</v>
      </c>
      <c r="D245" s="10">
        <f>_xlfn.RANK.EQ($C245,$C$2:$C$1759,0)+COUNTIF($C$2:C245,C245)-1</f>
        <v>1215</v>
      </c>
      <c r="G245">
        <v>244</v>
      </c>
      <c r="H245" t="str">
        <f t="shared" si="13"/>
        <v>Greg Mottola</v>
      </c>
      <c r="I245">
        <f>COUNTIF(Table13[director_name],Director!$H245)</f>
        <v>2</v>
      </c>
      <c r="J245" s="8">
        <f t="shared" si="14"/>
        <v>7.3</v>
      </c>
      <c r="K245" s="12">
        <f t="shared" si="15"/>
        <v>0.84899999999999998</v>
      </c>
    </row>
    <row r="246" spans="1:11" x14ac:dyDescent="0.35">
      <c r="A246" s="2" t="s">
        <v>15997</v>
      </c>
      <c r="B246" s="8">
        <f>AVERAGEIF(cleaned_data!$A$2:$A$3799,Director!$A246,cleaned_data!$H$2:$H$3799)</f>
        <v>3.5</v>
      </c>
      <c r="C246" s="12">
        <f t="shared" si="12"/>
        <v>1.7000000000000001E-2</v>
      </c>
      <c r="D246" s="10">
        <f>_xlfn.RANK.EQ($C246,$C$2:$C$1759,0)+COUNTIF($C$2:C246,C246)-1</f>
        <v>1724</v>
      </c>
      <c r="G246">
        <v>245</v>
      </c>
      <c r="H246" t="str">
        <f t="shared" si="13"/>
        <v>Hans Petter Moland</v>
      </c>
      <c r="I246">
        <f>COUNTIF(Table13[director_name],Director!$H246)</f>
        <v>1</v>
      </c>
      <c r="J246" s="8">
        <f t="shared" si="14"/>
        <v>7.3</v>
      </c>
      <c r="K246" s="12">
        <f t="shared" si="15"/>
        <v>0.84899999999999998</v>
      </c>
    </row>
    <row r="247" spans="1:11" x14ac:dyDescent="0.35">
      <c r="A247" s="2" t="s">
        <v>1807</v>
      </c>
      <c r="B247" s="8">
        <f>AVERAGEIF(cleaned_data!$A$2:$A$3799,Director!$A247,cleaned_data!$H$2:$H$3799)</f>
        <v>6.8666666666666671</v>
      </c>
      <c r="C247" s="12">
        <f t="shared" si="12"/>
        <v>0.67700000000000005</v>
      </c>
      <c r="D247" s="10">
        <f>_xlfn.RANK.EQ($C247,$C$2:$C$1759,0)+COUNTIF($C$2:C247,C247)-1</f>
        <v>566</v>
      </c>
      <c r="G247">
        <v>246</v>
      </c>
      <c r="H247" t="str">
        <f t="shared" si="13"/>
        <v>Jacob Aaron Estes</v>
      </c>
      <c r="I247">
        <f>COUNTIF(Table13[director_name],Director!$H247)</f>
        <v>1</v>
      </c>
      <c r="J247" s="8">
        <f t="shared" si="14"/>
        <v>7.3</v>
      </c>
      <c r="K247" s="12">
        <f t="shared" si="15"/>
        <v>0.84899999999999998</v>
      </c>
    </row>
    <row r="248" spans="1:11" x14ac:dyDescent="0.35">
      <c r="A248" s="2" t="s">
        <v>198</v>
      </c>
      <c r="B248" s="8">
        <f>AVERAGEIF(cleaned_data!$A$2:$A$3799,Director!$A248,cleaned_data!$H$2:$H$3799)</f>
        <v>6.08</v>
      </c>
      <c r="C248" s="12">
        <f t="shared" si="12"/>
        <v>0.34799999999999998</v>
      </c>
      <c r="D248" s="10">
        <f>_xlfn.RANK.EQ($C248,$C$2:$C$1759,0)+COUNTIF($C$2:C248,C248)-1</f>
        <v>1146</v>
      </c>
      <c r="G248">
        <v>247</v>
      </c>
      <c r="H248" t="str">
        <f t="shared" si="13"/>
        <v>Jennifer Yuh Nelson</v>
      </c>
      <c r="I248">
        <f>COUNTIF(Table13[director_name],Director!$H248)</f>
        <v>1</v>
      </c>
      <c r="J248" s="8">
        <f t="shared" si="14"/>
        <v>7.3</v>
      </c>
      <c r="K248" s="12">
        <f t="shared" si="15"/>
        <v>0.84899999999999998</v>
      </c>
    </row>
    <row r="249" spans="1:11" x14ac:dyDescent="0.35">
      <c r="A249" s="2" t="s">
        <v>6813</v>
      </c>
      <c r="B249" s="8">
        <f>AVERAGEIF(cleaned_data!$A$2:$A$3799,Director!$A249,cleaned_data!$H$2:$H$3799)</f>
        <v>6.5</v>
      </c>
      <c r="C249" s="12">
        <f t="shared" si="12"/>
        <v>0.504</v>
      </c>
      <c r="D249" s="10">
        <f>_xlfn.RANK.EQ($C249,$C$2:$C$1759,0)+COUNTIF($C$2:C249,C249)-1</f>
        <v>816</v>
      </c>
      <c r="G249">
        <v>248</v>
      </c>
      <c r="H249" t="str">
        <f t="shared" si="13"/>
        <v>John Michael McDonagh</v>
      </c>
      <c r="I249">
        <f>COUNTIF(Table13[director_name],Director!$H249)</f>
        <v>1</v>
      </c>
      <c r="J249" s="8">
        <f t="shared" si="14"/>
        <v>7.3</v>
      </c>
      <c r="K249" s="12">
        <f t="shared" si="15"/>
        <v>0.84899999999999998</v>
      </c>
    </row>
    <row r="250" spans="1:11" x14ac:dyDescent="0.35">
      <c r="A250" s="2" t="s">
        <v>10492</v>
      </c>
      <c r="B250" s="8">
        <f>AVERAGEIF(cleaned_data!$A$2:$A$3799,Director!$A250,cleaned_data!$H$2:$H$3799)</f>
        <v>7.8</v>
      </c>
      <c r="C250" s="12">
        <f t="shared" si="12"/>
        <v>0.95699999999999996</v>
      </c>
      <c r="D250" s="10">
        <f>_xlfn.RANK.EQ($C250,$C$2:$C$1759,0)+COUNTIF($C$2:C250,C250)-1</f>
        <v>61</v>
      </c>
      <c r="G250">
        <v>249</v>
      </c>
      <c r="H250" t="str">
        <f t="shared" si="13"/>
        <v>Johnnie To</v>
      </c>
      <c r="I250">
        <f>COUNTIF(Table13[director_name],Director!$H250)</f>
        <v>1</v>
      </c>
      <c r="J250" s="8">
        <f t="shared" si="14"/>
        <v>7.3</v>
      </c>
      <c r="K250" s="12">
        <f t="shared" si="15"/>
        <v>0.84899999999999998</v>
      </c>
    </row>
    <row r="251" spans="1:11" x14ac:dyDescent="0.35">
      <c r="A251" s="2" t="s">
        <v>7138</v>
      </c>
      <c r="B251" s="8">
        <f>AVERAGEIF(cleaned_data!$A$2:$A$3799,Director!$A251,cleaned_data!$H$2:$H$3799)</f>
        <v>6.1</v>
      </c>
      <c r="C251" s="12">
        <f t="shared" si="12"/>
        <v>0.35099999999999998</v>
      </c>
      <c r="D251" s="10">
        <f>_xlfn.RANK.EQ($C251,$C$2:$C$1759,0)+COUNTIF($C$2:C251,C251)-1</f>
        <v>1100</v>
      </c>
      <c r="G251">
        <v>250</v>
      </c>
      <c r="H251" t="str">
        <f t="shared" si="13"/>
        <v>Jorge R. GutiÃ©rrez</v>
      </c>
      <c r="I251">
        <f>COUNTIF(Table13[director_name],Director!$H251)</f>
        <v>1</v>
      </c>
      <c r="J251" s="8">
        <f t="shared" si="14"/>
        <v>7.3</v>
      </c>
      <c r="K251" s="12">
        <f t="shared" si="15"/>
        <v>0.84899999999999998</v>
      </c>
    </row>
    <row r="252" spans="1:11" x14ac:dyDescent="0.35">
      <c r="A252" s="2" t="s">
        <v>6637</v>
      </c>
      <c r="B252" s="8">
        <f>AVERAGEIF(cleaned_data!$A$2:$A$3799,Director!$A252,cleaned_data!$H$2:$H$3799)</f>
        <v>5.0999999999999996</v>
      </c>
      <c r="C252" s="12">
        <f t="shared" si="12"/>
        <v>9.8000000000000004E-2</v>
      </c>
      <c r="D252" s="10">
        <f>_xlfn.RANK.EQ($C252,$C$2:$C$1759,0)+COUNTIF($C$2:C252,C252)-1</f>
        <v>1564</v>
      </c>
      <c r="G252">
        <v>251</v>
      </c>
      <c r="H252" t="str">
        <f t="shared" si="13"/>
        <v>Laurent Tirard</v>
      </c>
      <c r="I252">
        <f>COUNTIF(Table13[director_name],Director!$H252)</f>
        <v>1</v>
      </c>
      <c r="J252" s="8">
        <f t="shared" si="14"/>
        <v>7.3</v>
      </c>
      <c r="K252" s="12">
        <f t="shared" si="15"/>
        <v>0.84899999999999998</v>
      </c>
    </row>
    <row r="253" spans="1:11" x14ac:dyDescent="0.35">
      <c r="A253" s="2" t="s">
        <v>12441</v>
      </c>
      <c r="B253" s="8">
        <f>AVERAGEIF(cleaned_data!$A$2:$A$3799,Director!$A253,cleaned_data!$H$2:$H$3799)</f>
        <v>4.8</v>
      </c>
      <c r="C253" s="12">
        <f t="shared" si="12"/>
        <v>7.4999999999999997E-2</v>
      </c>
      <c r="D253" s="10">
        <f>_xlfn.RANK.EQ($C253,$C$2:$C$1759,0)+COUNTIF($C$2:C253,C253)-1</f>
        <v>1616</v>
      </c>
      <c r="G253">
        <v>252</v>
      </c>
      <c r="H253" t="str">
        <f t="shared" si="13"/>
        <v>Maggie Greenwald</v>
      </c>
      <c r="I253">
        <f>COUNTIF(Table13[director_name],Director!$H253)</f>
        <v>1</v>
      </c>
      <c r="J253" s="8">
        <f t="shared" si="14"/>
        <v>7.3</v>
      </c>
      <c r="K253" s="12">
        <f t="shared" si="15"/>
        <v>0.84899999999999998</v>
      </c>
    </row>
    <row r="254" spans="1:11" x14ac:dyDescent="0.35">
      <c r="A254" s="2" t="s">
        <v>12075</v>
      </c>
      <c r="B254" s="8">
        <f>AVERAGEIF(cleaned_data!$A$2:$A$3799,Director!$A254,cleaned_data!$H$2:$H$3799)</f>
        <v>6.7</v>
      </c>
      <c r="C254" s="12">
        <f t="shared" si="12"/>
        <v>0.6</v>
      </c>
      <c r="D254" s="10">
        <f>_xlfn.RANK.EQ($C254,$C$2:$C$1759,0)+COUNTIF($C$2:C254,C254)-1</f>
        <v>669</v>
      </c>
      <c r="G254">
        <v>253</v>
      </c>
      <c r="H254" t="str">
        <f t="shared" si="13"/>
        <v>Max FÃ¤rberbÃ¶ck</v>
      </c>
      <c r="I254">
        <f>COUNTIF(Table13[director_name],Director!$H254)</f>
        <v>1</v>
      </c>
      <c r="J254" s="8">
        <f t="shared" si="14"/>
        <v>7.3</v>
      </c>
      <c r="K254" s="12">
        <f t="shared" si="15"/>
        <v>0.84899999999999998</v>
      </c>
    </row>
    <row r="255" spans="1:11" x14ac:dyDescent="0.35">
      <c r="A255" s="2" t="s">
        <v>17761</v>
      </c>
      <c r="B255" s="8">
        <f>AVERAGEIF(cleaned_data!$A$2:$A$3799,Director!$A255,cleaned_data!$H$2:$H$3799)</f>
        <v>6.9</v>
      </c>
      <c r="C255" s="12">
        <f t="shared" si="12"/>
        <v>0.68100000000000005</v>
      </c>
      <c r="D255" s="10">
        <f>_xlfn.RANK.EQ($C255,$C$2:$C$1759,0)+COUNTIF($C$2:C255,C255)-1</f>
        <v>525</v>
      </c>
      <c r="G255">
        <v>254</v>
      </c>
      <c r="H255" t="str">
        <f t="shared" si="13"/>
        <v>Nicholas Fackler</v>
      </c>
      <c r="I255">
        <f>COUNTIF(Table13[director_name],Director!$H255)</f>
        <v>1</v>
      </c>
      <c r="J255" s="8">
        <f t="shared" si="14"/>
        <v>7.3</v>
      </c>
      <c r="K255" s="12">
        <f t="shared" si="15"/>
        <v>0.84899999999999998</v>
      </c>
    </row>
    <row r="256" spans="1:11" x14ac:dyDescent="0.35">
      <c r="A256" s="2" t="s">
        <v>17419</v>
      </c>
      <c r="B256" s="8">
        <f>AVERAGEIF(cleaned_data!$A$2:$A$3799,Director!$A256,cleaned_data!$H$2:$H$3799)</f>
        <v>7.9</v>
      </c>
      <c r="C256" s="12">
        <f t="shared" si="12"/>
        <v>0.96899999999999997</v>
      </c>
      <c r="D256" s="10">
        <f>_xlfn.RANK.EQ($C256,$C$2:$C$1759,0)+COUNTIF($C$2:C256,C256)-1</f>
        <v>44</v>
      </c>
      <c r="G256">
        <v>255</v>
      </c>
      <c r="H256" t="str">
        <f t="shared" si="13"/>
        <v>Ole Christian Madsen</v>
      </c>
      <c r="I256">
        <f>COUNTIF(Table13[director_name],Director!$H256)</f>
        <v>1</v>
      </c>
      <c r="J256" s="8">
        <f t="shared" si="14"/>
        <v>7.3</v>
      </c>
      <c r="K256" s="12">
        <f t="shared" si="15"/>
        <v>0.84899999999999998</v>
      </c>
    </row>
    <row r="257" spans="1:11" x14ac:dyDescent="0.35">
      <c r="A257" s="2" t="s">
        <v>5219</v>
      </c>
      <c r="B257" s="8">
        <f>AVERAGEIF(cleaned_data!$A$2:$A$3799,Director!$A257,cleaned_data!$H$2:$H$3799)</f>
        <v>6.6</v>
      </c>
      <c r="C257" s="12">
        <f t="shared" si="12"/>
        <v>0.55300000000000005</v>
      </c>
      <c r="D257" s="10">
        <f>_xlfn.RANK.EQ($C257,$C$2:$C$1759,0)+COUNTIF($C$2:C257,C257)-1</f>
        <v>745</v>
      </c>
      <c r="G257">
        <v>256</v>
      </c>
      <c r="H257" t="str">
        <f t="shared" si="13"/>
        <v>Patrice Leconte</v>
      </c>
      <c r="I257">
        <f>COUNTIF(Table13[director_name],Director!$H257)</f>
        <v>1</v>
      </c>
      <c r="J257" s="8">
        <f t="shared" si="14"/>
        <v>7.3</v>
      </c>
      <c r="K257" s="12">
        <f t="shared" si="15"/>
        <v>0.84899999999999998</v>
      </c>
    </row>
    <row r="258" spans="1:11" x14ac:dyDescent="0.35">
      <c r="A258" s="2" t="s">
        <v>13676</v>
      </c>
      <c r="B258" s="8">
        <f>AVERAGEIF(cleaned_data!$A$2:$A$3799,Director!$A258,cleaned_data!$H$2:$H$3799)</f>
        <v>6.3</v>
      </c>
      <c r="C258" s="12">
        <f t="shared" si="12"/>
        <v>0.42199999999999999</v>
      </c>
      <c r="D258" s="10">
        <f>_xlfn.RANK.EQ($C258,$C$2:$C$1759,0)+COUNTIF($C$2:C258,C258)-1</f>
        <v>975</v>
      </c>
      <c r="G258">
        <v>257</v>
      </c>
      <c r="H258" t="str">
        <f t="shared" si="13"/>
        <v>Patty Jenkins</v>
      </c>
      <c r="I258">
        <f>COUNTIF(Table13[director_name],Director!$H258)</f>
        <v>1</v>
      </c>
      <c r="J258" s="8">
        <f t="shared" si="14"/>
        <v>7.3</v>
      </c>
      <c r="K258" s="12">
        <f t="shared" si="15"/>
        <v>0.84899999999999998</v>
      </c>
    </row>
    <row r="259" spans="1:11" x14ac:dyDescent="0.35">
      <c r="A259" s="2" t="s">
        <v>14116</v>
      </c>
      <c r="B259" s="8">
        <f>AVERAGEIF(cleaned_data!$A$2:$A$3799,Director!$A259,cleaned_data!$H$2:$H$3799)</f>
        <v>4.3</v>
      </c>
      <c r="C259" s="12">
        <f t="shared" ref="C259:C322" si="16">_xlfn.PERCENTRANK.EXC($B$2:$B$1759,$B259)</f>
        <v>4.5999999999999999E-2</v>
      </c>
      <c r="D259" s="10">
        <f>_xlfn.RANK.EQ($C259,$C$2:$C$1759,0)+COUNTIF($C$2:C259,C259)-1</f>
        <v>1674</v>
      </c>
      <c r="G259">
        <v>258</v>
      </c>
      <c r="H259" t="str">
        <f t="shared" ref="H259:H322" si="17">INDEX($A$2:$A$1759, MATCH($G259,$D$2:$D$1759,0))</f>
        <v>Paul Crowder</v>
      </c>
      <c r="I259">
        <f>COUNTIF(Table13[director_name],Director!$H259)</f>
        <v>1</v>
      </c>
      <c r="J259" s="8">
        <f t="shared" ref="J259:J322" si="18">INDEX($B$2:$B$1759,MATCH($G259,$D$2:$D$1759,0))</f>
        <v>7.3</v>
      </c>
      <c r="K259" s="12">
        <f t="shared" ref="K259:K322" si="19">INDEX($C$2:$C$1759,MATCH($G259,$D$2:$D$1759,0))</f>
        <v>0.84899999999999998</v>
      </c>
    </row>
    <row r="260" spans="1:11" x14ac:dyDescent="0.35">
      <c r="A260" s="2" t="s">
        <v>11224</v>
      </c>
      <c r="B260" s="8">
        <f>AVERAGEIF(cleaned_data!$A$2:$A$3799,Director!$A260,cleaned_data!$H$2:$H$3799)</f>
        <v>7.1333333333333329</v>
      </c>
      <c r="C260" s="12">
        <f t="shared" si="16"/>
        <v>0.80100000000000005</v>
      </c>
      <c r="D260" s="10">
        <f>_xlfn.RANK.EQ($C260,$C$2:$C$1759,0)+COUNTIF($C$2:C260,C260)-1</f>
        <v>347</v>
      </c>
      <c r="G260">
        <v>259</v>
      </c>
      <c r="H260" t="str">
        <f t="shared" si="17"/>
        <v>Peter Farrelly</v>
      </c>
      <c r="I260">
        <f>COUNTIF(Table13[director_name],Director!$H260)</f>
        <v>1</v>
      </c>
      <c r="J260" s="8">
        <f t="shared" si="18"/>
        <v>7.3</v>
      </c>
      <c r="K260" s="12">
        <f t="shared" si="19"/>
        <v>0.84899999999999998</v>
      </c>
    </row>
    <row r="261" spans="1:11" x14ac:dyDescent="0.35">
      <c r="A261" s="2" t="s">
        <v>17592</v>
      </c>
      <c r="B261" s="8">
        <f>AVERAGEIF(cleaned_data!$A$2:$A$3799,Director!$A261,cleaned_data!$H$2:$H$3799)</f>
        <v>5</v>
      </c>
      <c r="C261" s="12">
        <f t="shared" si="16"/>
        <v>8.8999999999999996E-2</v>
      </c>
      <c r="D261" s="10">
        <f>_xlfn.RANK.EQ($C261,$C$2:$C$1759,0)+COUNTIF($C$2:C261,C261)-1</f>
        <v>1592</v>
      </c>
      <c r="G261">
        <v>260</v>
      </c>
      <c r="H261" t="str">
        <f t="shared" si="17"/>
        <v>Peter Ramsey</v>
      </c>
      <c r="I261">
        <f>COUNTIF(Table13[director_name],Director!$H261)</f>
        <v>1</v>
      </c>
      <c r="J261" s="8">
        <f t="shared" si="18"/>
        <v>7.3</v>
      </c>
      <c r="K261" s="12">
        <f t="shared" si="19"/>
        <v>0.84899999999999998</v>
      </c>
    </row>
    <row r="262" spans="1:11" x14ac:dyDescent="0.35">
      <c r="A262" s="2" t="s">
        <v>19329</v>
      </c>
      <c r="B262" s="8">
        <f>AVERAGEIF(cleaned_data!$A$2:$A$3799,Director!$A262,cleaned_data!$H$2:$H$3799)</f>
        <v>3.2</v>
      </c>
      <c r="C262" s="12">
        <f t="shared" si="16"/>
        <v>0.01</v>
      </c>
      <c r="D262" s="10">
        <f>_xlfn.RANK.EQ($C262,$C$2:$C$1759,0)+COUNTIF($C$2:C262,C262)-1</f>
        <v>1740</v>
      </c>
      <c r="G262">
        <v>261</v>
      </c>
      <c r="H262" t="str">
        <f t="shared" si="17"/>
        <v>Richard Glatzer</v>
      </c>
      <c r="I262">
        <f>COUNTIF(Table13[director_name],Director!$H262)</f>
        <v>2</v>
      </c>
      <c r="J262" s="8">
        <f t="shared" si="18"/>
        <v>7.3</v>
      </c>
      <c r="K262" s="12">
        <f t="shared" si="19"/>
        <v>0.84899999999999998</v>
      </c>
    </row>
    <row r="263" spans="1:11" x14ac:dyDescent="0.35">
      <c r="A263" s="2" t="s">
        <v>886</v>
      </c>
      <c r="B263" s="8">
        <f>AVERAGEIF(cleaned_data!$A$2:$A$3799,Director!$A263,cleaned_data!$H$2:$H$3799)</f>
        <v>7.0333333333333341</v>
      </c>
      <c r="C263" s="12">
        <f t="shared" si="16"/>
        <v>0.76200000000000001</v>
      </c>
      <c r="D263" s="10">
        <f>_xlfn.RANK.EQ($C263,$C$2:$C$1759,0)+COUNTIF($C$2:C263,C263)-1</f>
        <v>417</v>
      </c>
      <c r="G263">
        <v>262</v>
      </c>
      <c r="H263" t="str">
        <f t="shared" si="17"/>
        <v>Robinson Devor</v>
      </c>
      <c r="I263">
        <f>COUNTIF(Table13[director_name],Director!$H263)</f>
        <v>1</v>
      </c>
      <c r="J263" s="8">
        <f t="shared" si="18"/>
        <v>7.3</v>
      </c>
      <c r="K263" s="12">
        <f t="shared" si="19"/>
        <v>0.84899999999999998</v>
      </c>
    </row>
    <row r="264" spans="1:11" x14ac:dyDescent="0.35">
      <c r="A264" s="2" t="s">
        <v>57</v>
      </c>
      <c r="B264" s="8">
        <f>AVERAGEIF(cleaned_data!$A$2:$A$3799,Director!$A264,cleaned_data!$H$2:$H$3799)</f>
        <v>8.4250000000000007</v>
      </c>
      <c r="C264" s="12">
        <f t="shared" si="16"/>
        <v>0.995</v>
      </c>
      <c r="D264" s="10">
        <f>_xlfn.RANK.EQ($C264,$C$2:$C$1759,0)+COUNTIF($C$2:C264,C264)-1</f>
        <v>8</v>
      </c>
      <c r="G264">
        <v>263</v>
      </c>
      <c r="H264" t="str">
        <f t="shared" si="17"/>
        <v>Stephen J. Anderson</v>
      </c>
      <c r="I264">
        <f>COUNTIF(Table13[director_name],Director!$H264)</f>
        <v>1</v>
      </c>
      <c r="J264" s="8">
        <f t="shared" si="18"/>
        <v>7.3</v>
      </c>
      <c r="K264" s="12">
        <f t="shared" si="19"/>
        <v>0.84899999999999998</v>
      </c>
    </row>
    <row r="265" spans="1:11" x14ac:dyDescent="0.35">
      <c r="A265" s="2" t="s">
        <v>22335</v>
      </c>
      <c r="B265" s="8">
        <f>AVERAGEIF(cleaned_data!$A$2:$A$3799,Director!$A265,cleaned_data!$H$2:$H$3799)</f>
        <v>6.5</v>
      </c>
      <c r="C265" s="12">
        <f t="shared" si="16"/>
        <v>0.504</v>
      </c>
      <c r="D265" s="10">
        <f>_xlfn.RANK.EQ($C265,$C$2:$C$1759,0)+COUNTIF($C$2:C265,C265)-1</f>
        <v>817</v>
      </c>
      <c r="G265">
        <v>264</v>
      </c>
      <c r="H265" t="str">
        <f t="shared" si="17"/>
        <v>Theodore Melfi</v>
      </c>
      <c r="I265">
        <f>COUNTIF(Table13[director_name],Director!$H265)</f>
        <v>1</v>
      </c>
      <c r="J265" s="8">
        <f t="shared" si="18"/>
        <v>7.3</v>
      </c>
      <c r="K265" s="12">
        <f t="shared" si="19"/>
        <v>0.84899999999999998</v>
      </c>
    </row>
    <row r="266" spans="1:11" x14ac:dyDescent="0.35">
      <c r="A266" s="2" t="s">
        <v>14431</v>
      </c>
      <c r="B266" s="8">
        <f>AVERAGEIF(cleaned_data!$A$2:$A$3799,Director!$A266,cleaned_data!$H$2:$H$3799)</f>
        <v>6.6</v>
      </c>
      <c r="C266" s="12">
        <f t="shared" si="16"/>
        <v>0.55300000000000005</v>
      </c>
      <c r="D266" s="10">
        <f>_xlfn.RANK.EQ($C266,$C$2:$C$1759,0)+COUNTIF($C$2:C266,C266)-1</f>
        <v>746</v>
      </c>
      <c r="G266">
        <v>265</v>
      </c>
      <c r="H266" t="str">
        <f t="shared" si="17"/>
        <v>Tom McGrath</v>
      </c>
      <c r="I266">
        <f>COUNTIF(Table13[director_name],Director!$H266)</f>
        <v>1</v>
      </c>
      <c r="J266" s="8">
        <f t="shared" si="18"/>
        <v>7.3</v>
      </c>
      <c r="K266" s="12">
        <f t="shared" si="19"/>
        <v>0.84899999999999998</v>
      </c>
    </row>
    <row r="267" spans="1:11" x14ac:dyDescent="0.35">
      <c r="A267" s="2" t="s">
        <v>10381</v>
      </c>
      <c r="B267" s="8">
        <f>AVERAGEIF(cleaned_data!$A$2:$A$3799,Director!$A267,cleaned_data!$H$2:$H$3799)</f>
        <v>5.6</v>
      </c>
      <c r="C267" s="12">
        <f t="shared" si="16"/>
        <v>0.19800000000000001</v>
      </c>
      <c r="D267" s="10">
        <f>_xlfn.RANK.EQ($C267,$C$2:$C$1759,0)+COUNTIF($C$2:C267,C267)-1</f>
        <v>1378</v>
      </c>
      <c r="G267">
        <v>266</v>
      </c>
      <c r="H267" t="str">
        <f t="shared" si="17"/>
        <v>Bryan Singer</v>
      </c>
      <c r="I267">
        <f>COUNTIF(Table13[director_name],Director!$H267)</f>
        <v>8</v>
      </c>
      <c r="J267" s="8">
        <f t="shared" si="18"/>
        <v>7.2875000000000005</v>
      </c>
      <c r="K267" s="12">
        <f t="shared" si="19"/>
        <v>0.84799999999999998</v>
      </c>
    </row>
    <row r="268" spans="1:11" x14ac:dyDescent="0.35">
      <c r="A268" s="2" t="s">
        <v>14408</v>
      </c>
      <c r="B268" s="8">
        <f>AVERAGEIF(cleaned_data!$A$2:$A$3799,Director!$A268,cleaned_data!$H$2:$H$3799)</f>
        <v>7.7</v>
      </c>
      <c r="C268" s="12">
        <f t="shared" si="16"/>
        <v>0.94</v>
      </c>
      <c r="D268" s="10">
        <f>_xlfn.RANK.EQ($C268,$C$2:$C$1759,0)+COUNTIF($C$2:C268,C268)-1</f>
        <v>90</v>
      </c>
      <c r="G268">
        <v>267</v>
      </c>
      <c r="H268" t="str">
        <f t="shared" si="17"/>
        <v>Phil Lord</v>
      </c>
      <c r="I268">
        <f>COUNTIF(Table13[director_name],Director!$H268)</f>
        <v>4</v>
      </c>
      <c r="J268" s="8">
        <f t="shared" si="18"/>
        <v>7.2749999999999995</v>
      </c>
      <c r="K268" s="12">
        <f t="shared" si="19"/>
        <v>0.84799999999999998</v>
      </c>
    </row>
    <row r="269" spans="1:11" x14ac:dyDescent="0.35">
      <c r="A269" s="2" t="s">
        <v>1757</v>
      </c>
      <c r="B269" s="8">
        <f>AVERAGEIF(cleaned_data!$A$2:$A$3799,Director!$A269,cleaned_data!$H$2:$H$3799)</f>
        <v>6.0400000000000009</v>
      </c>
      <c r="C269" s="12">
        <f t="shared" si="16"/>
        <v>0.33800000000000002</v>
      </c>
      <c r="D269" s="10">
        <f>_xlfn.RANK.EQ($C269,$C$2:$C$1759,0)+COUNTIF($C$2:C269,C269)-1</f>
        <v>1164</v>
      </c>
      <c r="G269">
        <v>268</v>
      </c>
      <c r="H269" t="str">
        <f t="shared" si="17"/>
        <v>Matt Reeves</v>
      </c>
      <c r="I269">
        <f>COUNTIF(Table13[director_name],Director!$H269)</f>
        <v>3</v>
      </c>
      <c r="J269" s="8">
        <f t="shared" si="18"/>
        <v>7.2666666666666666</v>
      </c>
      <c r="K269" s="12">
        <f t="shared" si="19"/>
        <v>0.84699999999999998</v>
      </c>
    </row>
    <row r="270" spans="1:11" x14ac:dyDescent="0.35">
      <c r="A270" s="2" t="s">
        <v>14854</v>
      </c>
      <c r="B270" s="8">
        <f>AVERAGEIF(cleaned_data!$A$2:$A$3799,Director!$A270,cleaned_data!$H$2:$H$3799)</f>
        <v>6.5</v>
      </c>
      <c r="C270" s="12">
        <f t="shared" si="16"/>
        <v>0.504</v>
      </c>
      <c r="D270" s="10">
        <f>_xlfn.RANK.EQ($C270,$C$2:$C$1759,0)+COUNTIF($C$2:C270,C270)-1</f>
        <v>818</v>
      </c>
      <c r="G270">
        <v>269</v>
      </c>
      <c r="H270" t="str">
        <f t="shared" si="17"/>
        <v>Terence Young</v>
      </c>
      <c r="I270">
        <f>COUNTIF(Table13[director_name],Director!$H270)</f>
        <v>3</v>
      </c>
      <c r="J270" s="8">
        <f t="shared" si="18"/>
        <v>7.2666666666666666</v>
      </c>
      <c r="K270" s="12">
        <f t="shared" si="19"/>
        <v>0.84699999999999998</v>
      </c>
    </row>
    <row r="271" spans="1:11" x14ac:dyDescent="0.35">
      <c r="A271" s="2" t="s">
        <v>14940</v>
      </c>
      <c r="B271" s="8">
        <f>AVERAGEIF(cleaned_data!$A$2:$A$3799,Director!$A271,cleaned_data!$H$2:$H$3799)</f>
        <v>5.2</v>
      </c>
      <c r="C271" s="12">
        <f t="shared" si="16"/>
        <v>0.115</v>
      </c>
      <c r="D271" s="10">
        <f>_xlfn.RANK.EQ($C271,$C$2:$C$1759,0)+COUNTIF($C$2:C271,C271)-1</f>
        <v>1541</v>
      </c>
      <c r="G271">
        <v>270</v>
      </c>
      <c r="H271" t="str">
        <f t="shared" si="17"/>
        <v>Ang Lee</v>
      </c>
      <c r="I271">
        <f>COUNTIF(Table13[director_name],Director!$H271)</f>
        <v>8</v>
      </c>
      <c r="J271" s="8">
        <f t="shared" si="18"/>
        <v>7.2500000000000009</v>
      </c>
      <c r="K271" s="12">
        <f t="shared" si="19"/>
        <v>0.84599999999999997</v>
      </c>
    </row>
    <row r="272" spans="1:11" x14ac:dyDescent="0.35">
      <c r="A272" s="2" t="s">
        <v>12502</v>
      </c>
      <c r="B272" s="8">
        <f>AVERAGEIF(cleaned_data!$A$2:$A$3799,Director!$A272,cleaned_data!$H$2:$H$3799)</f>
        <v>5.9</v>
      </c>
      <c r="C272" s="12">
        <f t="shared" si="16"/>
        <v>0.27200000000000002</v>
      </c>
      <c r="D272" s="10">
        <f>_xlfn.RANK.EQ($C272,$C$2:$C$1759,0)+COUNTIF($C$2:C272,C272)-1</f>
        <v>1242</v>
      </c>
      <c r="G272">
        <v>271</v>
      </c>
      <c r="H272" t="str">
        <f t="shared" si="17"/>
        <v>Edward Zwick</v>
      </c>
      <c r="I272">
        <f>COUNTIF(Table13[director_name],Director!$H272)</f>
        <v>7</v>
      </c>
      <c r="J272" s="8">
        <f t="shared" si="18"/>
        <v>7.2428571428571429</v>
      </c>
      <c r="K272" s="12">
        <f t="shared" si="19"/>
        <v>0.84299999999999997</v>
      </c>
    </row>
    <row r="273" spans="1:11" x14ac:dyDescent="0.35">
      <c r="A273" s="2" t="s">
        <v>19065</v>
      </c>
      <c r="B273" s="8">
        <f>AVERAGEIF(cleaned_data!$A$2:$A$3799,Director!$A273,cleaned_data!$H$2:$H$3799)</f>
        <v>6.5</v>
      </c>
      <c r="C273" s="12">
        <f t="shared" si="16"/>
        <v>0.504</v>
      </c>
      <c r="D273" s="10">
        <f>_xlfn.RANK.EQ($C273,$C$2:$C$1759,0)+COUNTIF($C$2:C273,C273)-1</f>
        <v>819</v>
      </c>
      <c r="G273">
        <v>272</v>
      </c>
      <c r="H273" t="str">
        <f t="shared" si="17"/>
        <v>Florian Henckel von Donnersmarck</v>
      </c>
      <c r="I273">
        <f>COUNTIF(Table13[director_name],Director!$H273)</f>
        <v>2</v>
      </c>
      <c r="J273" s="8">
        <f t="shared" si="18"/>
        <v>7.25</v>
      </c>
      <c r="K273" s="12">
        <f t="shared" si="19"/>
        <v>0.84299999999999997</v>
      </c>
    </row>
    <row r="274" spans="1:11" x14ac:dyDescent="0.35">
      <c r="A274" s="2" t="s">
        <v>3334</v>
      </c>
      <c r="B274" s="8">
        <f>AVERAGEIF(cleaned_data!$A$2:$A$3799,Director!$A274,cleaned_data!$H$2:$H$3799)</f>
        <v>6.05</v>
      </c>
      <c r="C274" s="12">
        <f t="shared" si="16"/>
        <v>0.33900000000000002</v>
      </c>
      <c r="D274" s="10">
        <f>_xlfn.RANK.EQ($C274,$C$2:$C$1759,0)+COUNTIF($C$2:C274,C274)-1</f>
        <v>1155</v>
      </c>
      <c r="G274">
        <v>273</v>
      </c>
      <c r="H274" t="str">
        <f t="shared" si="17"/>
        <v>Lee Daniels</v>
      </c>
      <c r="I274">
        <f>COUNTIF(Table13[director_name],Director!$H274)</f>
        <v>2</v>
      </c>
      <c r="J274" s="8">
        <f t="shared" si="18"/>
        <v>7.25</v>
      </c>
      <c r="K274" s="12">
        <f t="shared" si="19"/>
        <v>0.84299999999999997</v>
      </c>
    </row>
    <row r="275" spans="1:11" x14ac:dyDescent="0.35">
      <c r="A275" s="2" t="s">
        <v>15312</v>
      </c>
      <c r="B275" s="8">
        <f>AVERAGEIF(cleaned_data!$A$2:$A$3799,Director!$A275,cleaned_data!$H$2:$H$3799)</f>
        <v>6.6</v>
      </c>
      <c r="C275" s="12">
        <f t="shared" si="16"/>
        <v>0.55300000000000005</v>
      </c>
      <c r="D275" s="10">
        <f>_xlfn.RANK.EQ($C275,$C$2:$C$1759,0)+COUNTIF($C$2:C275,C275)-1</f>
        <v>747</v>
      </c>
      <c r="G275">
        <v>274</v>
      </c>
      <c r="H275" t="str">
        <f t="shared" si="17"/>
        <v>Richard Eyre</v>
      </c>
      <c r="I275">
        <f>COUNTIF(Table13[director_name],Director!$H275)</f>
        <v>2</v>
      </c>
      <c r="J275" s="8">
        <f t="shared" si="18"/>
        <v>7.25</v>
      </c>
      <c r="K275" s="12">
        <f t="shared" si="19"/>
        <v>0.84299999999999997</v>
      </c>
    </row>
    <row r="276" spans="1:11" x14ac:dyDescent="0.35">
      <c r="A276" s="2" t="s">
        <v>16379</v>
      </c>
      <c r="B276" s="8">
        <f>AVERAGEIF(cleaned_data!$A$2:$A$3799,Director!$A276,cleaned_data!$H$2:$H$3799)</f>
        <v>6.9</v>
      </c>
      <c r="C276" s="12">
        <f t="shared" si="16"/>
        <v>0.68100000000000005</v>
      </c>
      <c r="D276" s="10">
        <f>_xlfn.RANK.EQ($C276,$C$2:$C$1759,0)+COUNTIF($C$2:C276,C276)-1</f>
        <v>526</v>
      </c>
      <c r="G276">
        <v>275</v>
      </c>
      <c r="H276" t="str">
        <f t="shared" si="17"/>
        <v>Terry Zwigoff</v>
      </c>
      <c r="I276">
        <f>COUNTIF(Table13[director_name],Director!$H276)</f>
        <v>2</v>
      </c>
      <c r="J276" s="8">
        <f t="shared" si="18"/>
        <v>7.25</v>
      </c>
      <c r="K276" s="12">
        <f t="shared" si="19"/>
        <v>0.84299999999999997</v>
      </c>
    </row>
    <row r="277" spans="1:11" x14ac:dyDescent="0.35">
      <c r="A277" s="2" t="s">
        <v>16249</v>
      </c>
      <c r="B277" s="8">
        <f>AVERAGEIF(cleaned_data!$A$2:$A$3799,Director!$A277,cleaned_data!$H$2:$H$3799)</f>
        <v>5.3</v>
      </c>
      <c r="C277" s="12">
        <f t="shared" si="16"/>
        <v>0.13200000000000001</v>
      </c>
      <c r="D277" s="10">
        <f>_xlfn.RANK.EQ($C277,$C$2:$C$1759,0)+COUNTIF($C$2:C277,C277)-1</f>
        <v>1497</v>
      </c>
      <c r="G277">
        <v>276</v>
      </c>
      <c r="H277" t="str">
        <f t="shared" si="17"/>
        <v>Tim Robbins</v>
      </c>
      <c r="I277">
        <f>COUNTIF(Table13[director_name],Director!$H277)</f>
        <v>2</v>
      </c>
      <c r="J277" s="8">
        <f t="shared" si="18"/>
        <v>7.25</v>
      </c>
      <c r="K277" s="12">
        <f t="shared" si="19"/>
        <v>0.84299999999999997</v>
      </c>
    </row>
    <row r="278" spans="1:11" x14ac:dyDescent="0.35">
      <c r="A278" s="2" t="s">
        <v>21293</v>
      </c>
      <c r="B278" s="8">
        <f>AVERAGEIF(cleaned_data!$A$2:$A$3799,Director!$A278,cleaned_data!$H$2:$H$3799)</f>
        <v>7</v>
      </c>
      <c r="C278" s="12">
        <f t="shared" si="16"/>
        <v>0.72199999999999998</v>
      </c>
      <c r="D278" s="10">
        <f>_xlfn.RANK.EQ($C278,$C$2:$C$1759,0)+COUNTIF($C$2:C278,C278)-1</f>
        <v>433</v>
      </c>
      <c r="G278">
        <v>277</v>
      </c>
      <c r="H278" t="str">
        <f t="shared" si="17"/>
        <v>Kathryn Bigelow</v>
      </c>
      <c r="I278">
        <f>COUNTIF(Table13[director_name],Director!$H278)</f>
        <v>3</v>
      </c>
      <c r="J278" s="8">
        <f t="shared" si="18"/>
        <v>7.2333333333333343</v>
      </c>
      <c r="K278" s="12">
        <f t="shared" si="19"/>
        <v>0.84199999999999997</v>
      </c>
    </row>
    <row r="279" spans="1:11" x14ac:dyDescent="0.35">
      <c r="A279" s="2" t="s">
        <v>3207</v>
      </c>
      <c r="B279" s="8">
        <f>AVERAGEIF(cleaned_data!$A$2:$A$3799,Director!$A279,cleaned_data!$H$2:$H$3799)</f>
        <v>6.3</v>
      </c>
      <c r="C279" s="12">
        <f t="shared" si="16"/>
        <v>0.42199999999999999</v>
      </c>
      <c r="D279" s="10">
        <f>_xlfn.RANK.EQ($C279,$C$2:$C$1759,0)+COUNTIF($C$2:C279,C279)-1</f>
        <v>976</v>
      </c>
      <c r="G279">
        <v>278</v>
      </c>
      <c r="H279" t="str">
        <f t="shared" si="17"/>
        <v>Jean-Jacques Annaud</v>
      </c>
      <c r="I279">
        <f>COUNTIF(Table13[director_name],Director!$H279)</f>
        <v>3</v>
      </c>
      <c r="J279" s="8">
        <f t="shared" si="18"/>
        <v>7.2333333333333334</v>
      </c>
      <c r="K279" s="12">
        <f t="shared" si="19"/>
        <v>0.84099999999999997</v>
      </c>
    </row>
    <row r="280" spans="1:11" x14ac:dyDescent="0.35">
      <c r="A280" s="2" t="s">
        <v>3694</v>
      </c>
      <c r="B280" s="8">
        <f>AVERAGEIF(cleaned_data!$A$2:$A$3799,Director!$A280,cleaned_data!$H$2:$H$3799)</f>
        <v>7.2052631578947368</v>
      </c>
      <c r="C280" s="12">
        <f t="shared" si="16"/>
        <v>0.84</v>
      </c>
      <c r="D280" s="10">
        <f>_xlfn.RANK.EQ($C280,$C$2:$C$1759,0)+COUNTIF($C$2:C280,C280)-1</f>
        <v>280</v>
      </c>
      <c r="G280">
        <v>279</v>
      </c>
      <c r="H280" t="str">
        <f t="shared" si="17"/>
        <v>Marc Forster</v>
      </c>
      <c r="I280">
        <f>COUNTIF(Table13[director_name],Director!$H280)</f>
        <v>7</v>
      </c>
      <c r="J280" s="8">
        <f t="shared" si="18"/>
        <v>7.2285714285714286</v>
      </c>
      <c r="K280" s="12">
        <f t="shared" si="19"/>
        <v>0.84099999999999997</v>
      </c>
    </row>
    <row r="281" spans="1:11" x14ac:dyDescent="0.35">
      <c r="A281" s="2" t="s">
        <v>21541</v>
      </c>
      <c r="B281" s="8">
        <f>AVERAGEIF(cleaned_data!$A$2:$A$3799,Director!$A281,cleaned_data!$H$2:$H$3799)</f>
        <v>7</v>
      </c>
      <c r="C281" s="12">
        <f t="shared" si="16"/>
        <v>0.72199999999999998</v>
      </c>
      <c r="D281" s="10">
        <f>_xlfn.RANK.EQ($C281,$C$2:$C$1759,0)+COUNTIF($C$2:C281,C281)-1</f>
        <v>434</v>
      </c>
      <c r="G281">
        <v>280</v>
      </c>
      <c r="H281" t="str">
        <f t="shared" si="17"/>
        <v>Clint Eastwood</v>
      </c>
      <c r="I281">
        <f>COUNTIF(Table13[director_name],Director!$H281)</f>
        <v>19</v>
      </c>
      <c r="J281" s="8">
        <f t="shared" si="18"/>
        <v>7.2052631578947368</v>
      </c>
      <c r="K281" s="12">
        <f t="shared" si="19"/>
        <v>0.84</v>
      </c>
    </row>
    <row r="282" spans="1:11" x14ac:dyDescent="0.35">
      <c r="A282" s="2" t="s">
        <v>2926</v>
      </c>
      <c r="B282" s="8">
        <f>AVERAGEIF(cleaned_data!$A$2:$A$3799,Director!$A282,cleaned_data!$H$2:$H$3799)</f>
        <v>6.5</v>
      </c>
      <c r="C282" s="12">
        <f t="shared" si="16"/>
        <v>0.504</v>
      </c>
      <c r="D282" s="10">
        <f>_xlfn.RANK.EQ($C282,$C$2:$C$1759,0)+COUNTIF($C$2:C282,C282)-1</f>
        <v>820</v>
      </c>
      <c r="G282">
        <v>281</v>
      </c>
      <c r="H282" t="str">
        <f t="shared" si="17"/>
        <v>Aki KaurismÃ¤ki</v>
      </c>
      <c r="I282">
        <f>COUNTIF(Table13[director_name],Director!$H282)</f>
        <v>1</v>
      </c>
      <c r="J282" s="8">
        <f t="shared" si="18"/>
        <v>7.2</v>
      </c>
      <c r="K282" s="12">
        <f t="shared" si="19"/>
        <v>0.81100000000000005</v>
      </c>
    </row>
    <row r="283" spans="1:11" x14ac:dyDescent="0.35">
      <c r="A283" s="2" t="s">
        <v>10627</v>
      </c>
      <c r="B283" s="8">
        <f>AVERAGEIF(cleaned_data!$A$2:$A$3799,Director!$A283,cleaned_data!$H$2:$H$3799)</f>
        <v>5.8</v>
      </c>
      <c r="C283" s="12">
        <f t="shared" si="16"/>
        <v>0.252</v>
      </c>
      <c r="D283" s="10">
        <f>_xlfn.RANK.EQ($C283,$C$2:$C$1759,0)+COUNTIF($C$2:C283,C283)-1</f>
        <v>1289</v>
      </c>
      <c r="G283">
        <v>282</v>
      </c>
      <c r="H283" t="str">
        <f t="shared" si="17"/>
        <v>Alessandro Carloni</v>
      </c>
      <c r="I283">
        <f>COUNTIF(Table13[director_name],Director!$H283)</f>
        <v>1</v>
      </c>
      <c r="J283" s="8">
        <f t="shared" si="18"/>
        <v>7.2</v>
      </c>
      <c r="K283" s="12">
        <f t="shared" si="19"/>
        <v>0.81100000000000005</v>
      </c>
    </row>
    <row r="284" spans="1:11" x14ac:dyDescent="0.35">
      <c r="A284" s="2" t="s">
        <v>6529</v>
      </c>
      <c r="B284" s="8">
        <f>AVERAGEIF(cleaned_data!$A$2:$A$3799,Director!$A284,cleaned_data!$H$2:$H$3799)</f>
        <v>4.5500000000000007</v>
      </c>
      <c r="C284" s="12">
        <f t="shared" si="16"/>
        <v>5.8999999999999997E-2</v>
      </c>
      <c r="D284" s="10">
        <f>_xlfn.RANK.EQ($C284,$C$2:$C$1759,0)+COUNTIF($C$2:C284,C284)-1</f>
        <v>1653</v>
      </c>
      <c r="G284">
        <v>283</v>
      </c>
      <c r="H284" t="str">
        <f t="shared" si="17"/>
        <v>Allen Coulter</v>
      </c>
      <c r="I284">
        <f>COUNTIF(Table13[director_name],Director!$H284)</f>
        <v>1</v>
      </c>
      <c r="J284" s="8">
        <f t="shared" si="18"/>
        <v>7.2</v>
      </c>
      <c r="K284" s="12">
        <f t="shared" si="19"/>
        <v>0.81100000000000005</v>
      </c>
    </row>
    <row r="285" spans="1:11" x14ac:dyDescent="0.35">
      <c r="A285" s="2" t="s">
        <v>233</v>
      </c>
      <c r="B285" s="8">
        <f>AVERAGEIF(cleaned_data!$A$2:$A$3799,Director!$A285,cleaned_data!$H$2:$H$3799)</f>
        <v>7</v>
      </c>
      <c r="C285" s="12">
        <f t="shared" si="16"/>
        <v>0.72199999999999998</v>
      </c>
      <c r="D285" s="10">
        <f>_xlfn.RANK.EQ($C285,$C$2:$C$1759,0)+COUNTIF($C$2:C285,C285)-1</f>
        <v>435</v>
      </c>
      <c r="G285">
        <v>284</v>
      </c>
      <c r="H285" t="str">
        <f t="shared" si="17"/>
        <v>Anna Boden</v>
      </c>
      <c r="I285">
        <f>COUNTIF(Table13[director_name],Director!$H285)</f>
        <v>1</v>
      </c>
      <c r="J285" s="8">
        <f t="shared" si="18"/>
        <v>7.2</v>
      </c>
      <c r="K285" s="12">
        <f t="shared" si="19"/>
        <v>0.81100000000000005</v>
      </c>
    </row>
    <row r="286" spans="1:11" x14ac:dyDescent="0.35">
      <c r="A286" s="2" t="s">
        <v>8696</v>
      </c>
      <c r="B286" s="8">
        <f>AVERAGEIF(cleaned_data!$A$2:$A$3799,Director!$A286,cleaned_data!$H$2:$H$3799)</f>
        <v>4.8</v>
      </c>
      <c r="C286" s="12">
        <f t="shared" si="16"/>
        <v>7.4999999999999997E-2</v>
      </c>
      <c r="D286" s="10">
        <f>_xlfn.RANK.EQ($C286,$C$2:$C$1759,0)+COUNTIF($C$2:C286,C286)-1</f>
        <v>1617</v>
      </c>
      <c r="G286">
        <v>285</v>
      </c>
      <c r="H286" t="str">
        <f t="shared" si="17"/>
        <v>Ben Lewin</v>
      </c>
      <c r="I286">
        <f>COUNTIF(Table13[director_name],Director!$H286)</f>
        <v>1</v>
      </c>
      <c r="J286" s="8">
        <f t="shared" si="18"/>
        <v>7.2</v>
      </c>
      <c r="K286" s="12">
        <f t="shared" si="19"/>
        <v>0.81100000000000005</v>
      </c>
    </row>
    <row r="287" spans="1:11" x14ac:dyDescent="0.35">
      <c r="A287" s="2" t="s">
        <v>12105</v>
      </c>
      <c r="B287" s="8">
        <f>AVERAGEIF(cleaned_data!$A$2:$A$3799,Director!$A287,cleaned_data!$H$2:$H$3799)</f>
        <v>6.5</v>
      </c>
      <c r="C287" s="12">
        <f t="shared" si="16"/>
        <v>0.504</v>
      </c>
      <c r="D287" s="10">
        <f>_xlfn.RANK.EQ($C287,$C$2:$C$1759,0)+COUNTIF($C$2:C287,C287)-1</f>
        <v>821</v>
      </c>
      <c r="G287">
        <v>286</v>
      </c>
      <c r="H287" t="str">
        <f t="shared" si="17"/>
        <v>Billy Ray</v>
      </c>
      <c r="I287">
        <f>COUNTIF(Table13[director_name],Director!$H287)</f>
        <v>1</v>
      </c>
      <c r="J287" s="8">
        <f t="shared" si="18"/>
        <v>7.2</v>
      </c>
      <c r="K287" s="12">
        <f t="shared" si="19"/>
        <v>0.81100000000000005</v>
      </c>
    </row>
    <row r="288" spans="1:11" x14ac:dyDescent="0.35">
      <c r="A288" s="2" t="s">
        <v>5428</v>
      </c>
      <c r="B288" s="8">
        <f>AVERAGEIF(cleaned_data!$A$2:$A$3799,Director!$A288,cleaned_data!$H$2:$H$3799)</f>
        <v>6.75</v>
      </c>
      <c r="C288" s="12">
        <f t="shared" si="16"/>
        <v>0.627</v>
      </c>
      <c r="D288" s="10">
        <f>_xlfn.RANK.EQ($C288,$C$2:$C$1759,0)+COUNTIF($C$2:C288,C288)-1</f>
        <v>652</v>
      </c>
      <c r="G288">
        <v>287</v>
      </c>
      <c r="H288" t="str">
        <f t="shared" si="17"/>
        <v>Carlos Saura</v>
      </c>
      <c r="I288">
        <f>COUNTIF(Table13[director_name],Director!$H288)</f>
        <v>1</v>
      </c>
      <c r="J288" s="8">
        <f t="shared" si="18"/>
        <v>7.2</v>
      </c>
      <c r="K288" s="12">
        <f t="shared" si="19"/>
        <v>0.81100000000000005</v>
      </c>
    </row>
    <row r="289" spans="1:11" x14ac:dyDescent="0.35">
      <c r="A289" s="2" t="s">
        <v>21656</v>
      </c>
      <c r="B289" s="8">
        <f>AVERAGEIF(cleaned_data!$A$2:$A$3799,Director!$A289,cleaned_data!$H$2:$H$3799)</f>
        <v>7.2</v>
      </c>
      <c r="C289" s="12">
        <f t="shared" si="16"/>
        <v>0.81100000000000005</v>
      </c>
      <c r="D289" s="10">
        <f>_xlfn.RANK.EQ($C289,$C$2:$C$1759,0)+COUNTIF($C$2:C289,C289)-1</f>
        <v>289</v>
      </c>
      <c r="G289">
        <v>288</v>
      </c>
      <c r="H289" t="str">
        <f t="shared" si="17"/>
        <v>Chris Eyre</v>
      </c>
      <c r="I289">
        <f>COUNTIF(Table13[director_name],Director!$H289)</f>
        <v>1</v>
      </c>
      <c r="J289" s="8">
        <f t="shared" si="18"/>
        <v>7.2</v>
      </c>
      <c r="K289" s="12">
        <f t="shared" si="19"/>
        <v>0.81100000000000005</v>
      </c>
    </row>
    <row r="290" spans="1:11" x14ac:dyDescent="0.35">
      <c r="A290" s="2" t="s">
        <v>11926</v>
      </c>
      <c r="B290" s="8">
        <f>AVERAGEIF(cleaned_data!$A$2:$A$3799,Director!$A290,cleaned_data!$H$2:$H$3799)</f>
        <v>4.7</v>
      </c>
      <c r="C290" s="12">
        <f t="shared" si="16"/>
        <v>6.7000000000000004E-2</v>
      </c>
      <c r="D290" s="10">
        <f>_xlfn.RANK.EQ($C290,$C$2:$C$1759,0)+COUNTIF($C$2:C290,C290)-1</f>
        <v>1630</v>
      </c>
      <c r="G290">
        <v>289</v>
      </c>
      <c r="H290" t="str">
        <f t="shared" si="17"/>
        <v>Courtney Hunt</v>
      </c>
      <c r="I290">
        <f>COUNTIF(Table13[director_name],Director!$H290)</f>
        <v>1</v>
      </c>
      <c r="J290" s="8">
        <f t="shared" si="18"/>
        <v>7.2</v>
      </c>
      <c r="K290" s="12">
        <f t="shared" si="19"/>
        <v>0.81100000000000005</v>
      </c>
    </row>
    <row r="291" spans="1:11" x14ac:dyDescent="0.35">
      <c r="A291" s="2" t="s">
        <v>13803</v>
      </c>
      <c r="B291" s="8">
        <f>AVERAGEIF(cleaned_data!$A$2:$A$3799,Director!$A291,cleaned_data!$H$2:$H$3799)</f>
        <v>6</v>
      </c>
      <c r="C291" s="12">
        <f t="shared" si="16"/>
        <v>0.312</v>
      </c>
      <c r="D291" s="10">
        <f>_xlfn.RANK.EQ($C291,$C$2:$C$1759,0)+COUNTIF($C$2:C291,C291)-1</f>
        <v>1176</v>
      </c>
      <c r="G291">
        <v>290</v>
      </c>
      <c r="H291" t="str">
        <f t="shared" si="17"/>
        <v>Craig Brewer</v>
      </c>
      <c r="I291">
        <f>COUNTIF(Table13[director_name],Director!$H291)</f>
        <v>2</v>
      </c>
      <c r="J291" s="8">
        <f t="shared" si="18"/>
        <v>7.2</v>
      </c>
      <c r="K291" s="12">
        <f t="shared" si="19"/>
        <v>0.81100000000000005</v>
      </c>
    </row>
    <row r="292" spans="1:11" x14ac:dyDescent="0.35">
      <c r="A292" s="2" t="s">
        <v>13078</v>
      </c>
      <c r="B292" s="8">
        <f>AVERAGEIF(cleaned_data!$A$2:$A$3799,Director!$A292,cleaned_data!$H$2:$H$3799)</f>
        <v>7.2</v>
      </c>
      <c r="C292" s="12">
        <f t="shared" si="16"/>
        <v>0.81100000000000005</v>
      </c>
      <c r="D292" s="10">
        <f>_xlfn.RANK.EQ($C292,$C$2:$C$1759,0)+COUNTIF($C$2:C292,C292)-1</f>
        <v>290</v>
      </c>
      <c r="G292">
        <v>291</v>
      </c>
      <c r="H292" t="str">
        <f t="shared" si="17"/>
        <v>Daniel Barber</v>
      </c>
      <c r="I292">
        <f>COUNTIF(Table13[director_name],Director!$H292)</f>
        <v>1</v>
      </c>
      <c r="J292" s="8">
        <f t="shared" si="18"/>
        <v>7.2</v>
      </c>
      <c r="K292" s="12">
        <f t="shared" si="19"/>
        <v>0.81100000000000005</v>
      </c>
    </row>
    <row r="293" spans="1:11" x14ac:dyDescent="0.35">
      <c r="A293" s="2" t="s">
        <v>3585</v>
      </c>
      <c r="B293" s="8">
        <f>AVERAGEIF(cleaned_data!$A$2:$A$3799,Director!$A293,cleaned_data!$H$2:$H$3799)</f>
        <v>6.9333333333333336</v>
      </c>
      <c r="C293" s="12">
        <f t="shared" si="16"/>
        <v>0.71</v>
      </c>
      <c r="D293" s="10">
        <f>_xlfn.RANK.EQ($C293,$C$2:$C$1759,0)+COUNTIF($C$2:C293,C293)-1</f>
        <v>507</v>
      </c>
      <c r="G293">
        <v>292</v>
      </c>
      <c r="H293" t="str">
        <f t="shared" si="17"/>
        <v>David S. Ward</v>
      </c>
      <c r="I293">
        <f>COUNTIF(Table13[director_name],Director!$H293)</f>
        <v>1</v>
      </c>
      <c r="J293" s="8">
        <f t="shared" si="18"/>
        <v>7.2</v>
      </c>
      <c r="K293" s="12">
        <f t="shared" si="19"/>
        <v>0.81100000000000005</v>
      </c>
    </row>
    <row r="294" spans="1:11" x14ac:dyDescent="0.35">
      <c r="A294" s="2" t="s">
        <v>7565</v>
      </c>
      <c r="B294" s="8">
        <f>AVERAGEIF(cleaned_data!$A$2:$A$3799,Director!$A294,cleaned_data!$H$2:$H$3799)</f>
        <v>5.25</v>
      </c>
      <c r="C294" s="12">
        <f t="shared" si="16"/>
        <v>0.126</v>
      </c>
      <c r="D294" s="10">
        <f>_xlfn.RANK.EQ($C294,$C$2:$C$1759,0)+COUNTIF($C$2:C294,C294)-1</f>
        <v>1533</v>
      </c>
      <c r="G294">
        <v>293</v>
      </c>
      <c r="H294" t="str">
        <f t="shared" si="17"/>
        <v>David Yates</v>
      </c>
      <c r="I294">
        <f>COUNTIF(Table13[director_name],Director!$H294)</f>
        <v>3</v>
      </c>
      <c r="J294" s="8">
        <f t="shared" si="18"/>
        <v>7.2</v>
      </c>
      <c r="K294" s="12">
        <f t="shared" si="19"/>
        <v>0.81100000000000005</v>
      </c>
    </row>
    <row r="295" spans="1:11" x14ac:dyDescent="0.35">
      <c r="A295" s="2" t="s">
        <v>9940</v>
      </c>
      <c r="B295" s="8">
        <f>AVERAGEIF(cleaned_data!$A$2:$A$3799,Director!$A295,cleaned_data!$H$2:$H$3799)</f>
        <v>5.5500000000000007</v>
      </c>
      <c r="C295" s="12">
        <f t="shared" si="16"/>
        <v>0.19600000000000001</v>
      </c>
      <c r="D295" s="10">
        <f>_xlfn.RANK.EQ($C295,$C$2:$C$1759,0)+COUNTIF($C$2:C295,C295)-1</f>
        <v>1413</v>
      </c>
      <c r="G295">
        <v>294</v>
      </c>
      <c r="H295" t="str">
        <f t="shared" si="17"/>
        <v>Debra Granik</v>
      </c>
      <c r="I295">
        <f>COUNTIF(Table13[director_name],Director!$H295)</f>
        <v>1</v>
      </c>
      <c r="J295" s="8">
        <f t="shared" si="18"/>
        <v>7.2</v>
      </c>
      <c r="K295" s="12">
        <f t="shared" si="19"/>
        <v>0.81100000000000005</v>
      </c>
    </row>
    <row r="296" spans="1:11" x14ac:dyDescent="0.35">
      <c r="A296" s="2" t="s">
        <v>23141</v>
      </c>
      <c r="B296" s="8">
        <f>AVERAGEIF(cleaned_data!$A$2:$A$3799,Director!$A296,cleaned_data!$H$2:$H$3799)</f>
        <v>6.4</v>
      </c>
      <c r="C296" s="12">
        <f t="shared" si="16"/>
        <v>0.46400000000000002</v>
      </c>
      <c r="D296" s="10">
        <f>_xlfn.RANK.EQ($C296,$C$2:$C$1759,0)+COUNTIF($C$2:C296,C296)-1</f>
        <v>907</v>
      </c>
      <c r="G296">
        <v>295</v>
      </c>
      <c r="H296" t="str">
        <f t="shared" si="17"/>
        <v>FranÃ§ois Truffaut</v>
      </c>
      <c r="I296">
        <f>COUNTIF(Table13[director_name],Director!$H296)</f>
        <v>1</v>
      </c>
      <c r="J296" s="8">
        <f t="shared" si="18"/>
        <v>7.2</v>
      </c>
      <c r="K296" s="12">
        <f t="shared" si="19"/>
        <v>0.81100000000000005</v>
      </c>
    </row>
    <row r="297" spans="1:11" x14ac:dyDescent="0.35">
      <c r="A297" s="2" t="s">
        <v>22049</v>
      </c>
      <c r="B297" s="8">
        <f>AVERAGEIF(cleaned_data!$A$2:$A$3799,Director!$A297,cleaned_data!$H$2:$H$3799)</f>
        <v>7.9</v>
      </c>
      <c r="C297" s="12">
        <f t="shared" si="16"/>
        <v>0.96899999999999997</v>
      </c>
      <c r="D297" s="10">
        <f>_xlfn.RANK.EQ($C297,$C$2:$C$1759,0)+COUNTIF($C$2:C297,C297)-1</f>
        <v>45</v>
      </c>
      <c r="G297">
        <v>296</v>
      </c>
      <c r="H297" t="str">
        <f t="shared" si="17"/>
        <v>Gabor Csupo</v>
      </c>
      <c r="I297">
        <f>COUNTIF(Table13[director_name],Director!$H297)</f>
        <v>1</v>
      </c>
      <c r="J297" s="8">
        <f t="shared" si="18"/>
        <v>7.2</v>
      </c>
      <c r="K297" s="12">
        <f t="shared" si="19"/>
        <v>0.81100000000000005</v>
      </c>
    </row>
    <row r="298" spans="1:11" x14ac:dyDescent="0.35">
      <c r="A298" s="2" t="s">
        <v>4914</v>
      </c>
      <c r="B298" s="8">
        <f>AVERAGEIF(cleaned_data!$A$2:$A$3799,Director!$A298,cleaned_data!$H$2:$H$3799)</f>
        <v>6.9799999999999995</v>
      </c>
      <c r="C298" s="12">
        <f t="shared" si="16"/>
        <v>0.71899999999999997</v>
      </c>
      <c r="D298" s="10">
        <f>_xlfn.RANK.EQ($C298,$C$2:$C$1759,0)+COUNTIF($C$2:C298,C298)-1</f>
        <v>492</v>
      </c>
      <c r="G298">
        <v>297</v>
      </c>
      <c r="H298" t="str">
        <f t="shared" si="17"/>
        <v>Henry Bean</v>
      </c>
      <c r="I298">
        <f>COUNTIF(Table13[director_name],Director!$H298)</f>
        <v>1</v>
      </c>
      <c r="J298" s="8">
        <f t="shared" si="18"/>
        <v>7.2</v>
      </c>
      <c r="K298" s="12">
        <f t="shared" si="19"/>
        <v>0.81100000000000005</v>
      </c>
    </row>
    <row r="299" spans="1:11" x14ac:dyDescent="0.35">
      <c r="A299" s="2" t="s">
        <v>12414</v>
      </c>
      <c r="B299" s="8">
        <f>AVERAGEIF(cleaned_data!$A$2:$A$3799,Director!$A299,cleaned_data!$H$2:$H$3799)</f>
        <v>5.4</v>
      </c>
      <c r="C299" s="12">
        <f t="shared" si="16"/>
        <v>0.157</v>
      </c>
      <c r="D299" s="10">
        <f>_xlfn.RANK.EQ($C299,$C$2:$C$1759,0)+COUNTIF($C$2:C299,C299)-1</f>
        <v>1459</v>
      </c>
      <c r="G299">
        <v>298</v>
      </c>
      <c r="H299" t="str">
        <f t="shared" si="17"/>
        <v>Jamal Hill</v>
      </c>
      <c r="I299">
        <f>COUNTIF(Table13[director_name],Director!$H299)</f>
        <v>1</v>
      </c>
      <c r="J299" s="8">
        <f t="shared" si="18"/>
        <v>7.2</v>
      </c>
      <c r="K299" s="12">
        <f t="shared" si="19"/>
        <v>0.81100000000000005</v>
      </c>
    </row>
    <row r="300" spans="1:11" x14ac:dyDescent="0.35">
      <c r="A300" s="2" t="s">
        <v>2641</v>
      </c>
      <c r="B300" s="8">
        <f>AVERAGEIF(cleaned_data!$A$2:$A$3799,Director!$A300,cleaned_data!$H$2:$H$3799)</f>
        <v>6.7</v>
      </c>
      <c r="C300" s="12">
        <f t="shared" si="16"/>
        <v>0.6</v>
      </c>
      <c r="D300" s="10">
        <f>_xlfn.RANK.EQ($C300,$C$2:$C$1759,0)+COUNTIF($C$2:C300,C300)-1</f>
        <v>670</v>
      </c>
      <c r="G300">
        <v>299</v>
      </c>
      <c r="H300" t="str">
        <f t="shared" si="17"/>
        <v>James Wan</v>
      </c>
      <c r="I300">
        <f>COUNTIF(Table13[director_name],Director!$H300)</f>
        <v>7</v>
      </c>
      <c r="J300" s="8">
        <f t="shared" si="18"/>
        <v>7.2</v>
      </c>
      <c r="K300" s="12">
        <f t="shared" si="19"/>
        <v>0.81100000000000005</v>
      </c>
    </row>
    <row r="301" spans="1:11" x14ac:dyDescent="0.35">
      <c r="A301" s="2" t="s">
        <v>22932</v>
      </c>
      <c r="B301" s="8">
        <f>AVERAGEIF(cleaned_data!$A$2:$A$3799,Director!$A301,cleaned_data!$H$2:$H$3799)</f>
        <v>8</v>
      </c>
      <c r="C301" s="12">
        <f t="shared" si="16"/>
        <v>0.97699999999999998</v>
      </c>
      <c r="D301" s="10">
        <f>_xlfn.RANK.EQ($C301,$C$2:$C$1759,0)+COUNTIF($C$2:C301,C301)-1</f>
        <v>35</v>
      </c>
      <c r="G301">
        <v>300</v>
      </c>
      <c r="H301" t="str">
        <f t="shared" si="17"/>
        <v>Jason Moore</v>
      </c>
      <c r="I301">
        <f>COUNTIF(Table13[director_name],Director!$H301)</f>
        <v>1</v>
      </c>
      <c r="J301" s="8">
        <f t="shared" si="18"/>
        <v>7.2</v>
      </c>
      <c r="K301" s="12">
        <f t="shared" si="19"/>
        <v>0.81100000000000005</v>
      </c>
    </row>
    <row r="302" spans="1:11" x14ac:dyDescent="0.35">
      <c r="A302" s="2" t="s">
        <v>18844</v>
      </c>
      <c r="B302" s="8">
        <f>AVERAGEIF(cleaned_data!$A$2:$A$3799,Director!$A302,cleaned_data!$H$2:$H$3799)</f>
        <v>6.9</v>
      </c>
      <c r="C302" s="12">
        <f t="shared" si="16"/>
        <v>0.68100000000000005</v>
      </c>
      <c r="D302" s="10">
        <f>_xlfn.RANK.EQ($C302,$C$2:$C$1759,0)+COUNTIF($C$2:C302,C302)-1</f>
        <v>527</v>
      </c>
      <c r="G302">
        <v>301</v>
      </c>
      <c r="H302" t="str">
        <f t="shared" si="17"/>
        <v>Jonathan Caouette</v>
      </c>
      <c r="I302">
        <f>COUNTIF(Table13[director_name],Director!$H302)</f>
        <v>1</v>
      </c>
      <c r="J302" s="8">
        <f t="shared" si="18"/>
        <v>7.2</v>
      </c>
      <c r="K302" s="12">
        <f t="shared" si="19"/>
        <v>0.81100000000000005</v>
      </c>
    </row>
    <row r="303" spans="1:11" x14ac:dyDescent="0.35">
      <c r="A303" s="2" t="s">
        <v>13781</v>
      </c>
      <c r="B303" s="8">
        <f>AVERAGEIF(cleaned_data!$A$2:$A$3799,Director!$A303,cleaned_data!$H$2:$H$3799)</f>
        <v>4.5999999999999996</v>
      </c>
      <c r="C303" s="12">
        <f t="shared" si="16"/>
        <v>0.06</v>
      </c>
      <c r="D303" s="10">
        <f>_xlfn.RANK.EQ($C303,$C$2:$C$1759,0)+COUNTIF($C$2:C303,C303)-1</f>
        <v>1643</v>
      </c>
      <c r="G303">
        <v>302</v>
      </c>
      <c r="H303" t="str">
        <f t="shared" si="17"/>
        <v>Jonathan Demme</v>
      </c>
      <c r="I303">
        <f>COUNTIF(Table13[director_name],Director!$H303)</f>
        <v>4</v>
      </c>
      <c r="J303" s="8">
        <f t="shared" si="18"/>
        <v>7.2</v>
      </c>
      <c r="K303" s="12">
        <f t="shared" si="19"/>
        <v>0.81100000000000005</v>
      </c>
    </row>
    <row r="304" spans="1:11" x14ac:dyDescent="0.35">
      <c r="A304" s="2" t="s">
        <v>16808</v>
      </c>
      <c r="B304" s="8">
        <f>AVERAGEIF(cleaned_data!$A$2:$A$3799,Director!$A304,cleaned_data!$H$2:$H$3799)</f>
        <v>6.4</v>
      </c>
      <c r="C304" s="12">
        <f t="shared" si="16"/>
        <v>0.46400000000000002</v>
      </c>
      <c r="D304" s="10">
        <f>_xlfn.RANK.EQ($C304,$C$2:$C$1759,0)+COUNTIF($C$2:C304,C304)-1</f>
        <v>908</v>
      </c>
      <c r="G304">
        <v>303</v>
      </c>
      <c r="H304" t="str">
        <f t="shared" si="17"/>
        <v>Jonathan Levine</v>
      </c>
      <c r="I304">
        <f>COUNTIF(Table13[director_name],Director!$H304)</f>
        <v>3</v>
      </c>
      <c r="J304" s="8">
        <f t="shared" si="18"/>
        <v>7.2</v>
      </c>
      <c r="K304" s="12">
        <f t="shared" si="19"/>
        <v>0.81100000000000005</v>
      </c>
    </row>
    <row r="305" spans="1:11" x14ac:dyDescent="0.35">
      <c r="A305" s="2" t="s">
        <v>19069</v>
      </c>
      <c r="B305" s="8">
        <f>AVERAGEIF(cleaned_data!$A$2:$A$3799,Director!$A305,cleaned_data!$H$2:$H$3799)</f>
        <v>8.5</v>
      </c>
      <c r="C305" s="12">
        <f t="shared" si="16"/>
        <v>0.996</v>
      </c>
      <c r="D305" s="10">
        <f>_xlfn.RANK.EQ($C305,$C$2:$C$1759,0)+COUNTIF($C$2:C305,C305)-1</f>
        <v>4</v>
      </c>
      <c r="G305">
        <v>304</v>
      </c>
      <c r="H305" t="str">
        <f t="shared" si="17"/>
        <v>Kenneth Branagh</v>
      </c>
      <c r="I305">
        <f>COUNTIF(Table13[director_name],Director!$H305)</f>
        <v>6</v>
      </c>
      <c r="J305" s="8">
        <f t="shared" si="18"/>
        <v>7.1833333333333336</v>
      </c>
      <c r="K305" s="12">
        <f t="shared" si="19"/>
        <v>0.81100000000000005</v>
      </c>
    </row>
    <row r="306" spans="1:11" x14ac:dyDescent="0.35">
      <c r="A306" s="2" t="s">
        <v>9687</v>
      </c>
      <c r="B306" s="8">
        <f>AVERAGEIF(cleaned_data!$A$2:$A$3799,Director!$A306,cleaned_data!$H$2:$H$3799)</f>
        <v>3.5</v>
      </c>
      <c r="C306" s="12">
        <f t="shared" si="16"/>
        <v>1.7000000000000001E-2</v>
      </c>
      <c r="D306" s="10">
        <f>_xlfn.RANK.EQ($C306,$C$2:$C$1759,0)+COUNTIF($C$2:C306,C306)-1</f>
        <v>1725</v>
      </c>
      <c r="G306">
        <v>305</v>
      </c>
      <c r="H306" t="str">
        <f t="shared" si="17"/>
        <v>Lee Toland Krieger</v>
      </c>
      <c r="I306">
        <f>COUNTIF(Table13[director_name],Director!$H306)</f>
        <v>1</v>
      </c>
      <c r="J306" s="8">
        <f t="shared" si="18"/>
        <v>7.2</v>
      </c>
      <c r="K306" s="12">
        <f t="shared" si="19"/>
        <v>0.81100000000000005</v>
      </c>
    </row>
    <row r="307" spans="1:11" x14ac:dyDescent="0.35">
      <c r="A307" s="2" t="s">
        <v>19358</v>
      </c>
      <c r="B307" s="8">
        <f>AVERAGEIF(cleaned_data!$A$2:$A$3799,Director!$A307,cleaned_data!$H$2:$H$3799)</f>
        <v>6.9</v>
      </c>
      <c r="C307" s="12">
        <f t="shared" si="16"/>
        <v>0.68100000000000005</v>
      </c>
      <c r="D307" s="10">
        <f>_xlfn.RANK.EQ($C307,$C$2:$C$1759,0)+COUNTIF($C$2:C307,C307)-1</f>
        <v>528</v>
      </c>
      <c r="G307">
        <v>306</v>
      </c>
      <c r="H307" t="str">
        <f t="shared" si="17"/>
        <v>Marc Levin</v>
      </c>
      <c r="I307">
        <f>COUNTIF(Table13[director_name],Director!$H307)</f>
        <v>1</v>
      </c>
      <c r="J307" s="8">
        <f t="shared" si="18"/>
        <v>7.2</v>
      </c>
      <c r="K307" s="12">
        <f t="shared" si="19"/>
        <v>0.81100000000000005</v>
      </c>
    </row>
    <row r="308" spans="1:11" x14ac:dyDescent="0.35">
      <c r="A308" s="2" t="s">
        <v>11237</v>
      </c>
      <c r="B308" s="8">
        <f>AVERAGEIF(cleaned_data!$A$2:$A$3799,Director!$A308,cleaned_data!$H$2:$H$3799)</f>
        <v>6.1</v>
      </c>
      <c r="C308" s="12">
        <f t="shared" si="16"/>
        <v>0.35099999999999998</v>
      </c>
      <c r="D308" s="10">
        <f>_xlfn.RANK.EQ($C308,$C$2:$C$1759,0)+COUNTIF($C$2:C308,C308)-1</f>
        <v>1101</v>
      </c>
      <c r="G308">
        <v>307</v>
      </c>
      <c r="H308" t="str">
        <f t="shared" si="17"/>
        <v>Mark Andrews</v>
      </c>
      <c r="I308">
        <f>COUNTIF(Table13[director_name],Director!$H308)</f>
        <v>1</v>
      </c>
      <c r="J308" s="8">
        <f t="shared" si="18"/>
        <v>7.2</v>
      </c>
      <c r="K308" s="12">
        <f t="shared" si="19"/>
        <v>0.81100000000000005</v>
      </c>
    </row>
    <row r="309" spans="1:11" x14ac:dyDescent="0.35">
      <c r="A309" s="2" t="s">
        <v>14132</v>
      </c>
      <c r="B309" s="8">
        <f>AVERAGEIF(cleaned_data!$A$2:$A$3799,Director!$A309,cleaned_data!$H$2:$H$3799)</f>
        <v>5.9</v>
      </c>
      <c r="C309" s="12">
        <f t="shared" si="16"/>
        <v>0.27200000000000002</v>
      </c>
      <c r="D309" s="10">
        <f>_xlfn.RANK.EQ($C309,$C$2:$C$1759,0)+COUNTIF($C$2:C309,C309)-1</f>
        <v>1243</v>
      </c>
      <c r="G309">
        <v>308</v>
      </c>
      <c r="H309" t="str">
        <f t="shared" si="17"/>
        <v>Maurizio Benazzo</v>
      </c>
      <c r="I309">
        <f>COUNTIF(Table13[director_name],Director!$H309)</f>
        <v>1</v>
      </c>
      <c r="J309" s="8">
        <f t="shared" si="18"/>
        <v>7.2</v>
      </c>
      <c r="K309" s="12">
        <f t="shared" si="19"/>
        <v>0.81100000000000005</v>
      </c>
    </row>
    <row r="310" spans="1:11" x14ac:dyDescent="0.35">
      <c r="A310" s="2" t="s">
        <v>15172</v>
      </c>
      <c r="B310" s="8">
        <f>AVERAGEIF(cleaned_data!$A$2:$A$3799,Director!$A310,cleaned_data!$H$2:$H$3799)</f>
        <v>7.1</v>
      </c>
      <c r="C310" s="12">
        <f t="shared" si="16"/>
        <v>0.77100000000000002</v>
      </c>
      <c r="D310" s="10">
        <f>_xlfn.RANK.EQ($C310,$C$2:$C$1759,0)+COUNTIF($C$2:C310,C310)-1</f>
        <v>365</v>
      </c>
      <c r="G310">
        <v>309</v>
      </c>
      <c r="H310" t="str">
        <f t="shared" si="17"/>
        <v>Michel Leclerc</v>
      </c>
      <c r="I310">
        <f>COUNTIF(Table13[director_name],Director!$H310)</f>
        <v>1</v>
      </c>
      <c r="J310" s="8">
        <f t="shared" si="18"/>
        <v>7.2</v>
      </c>
      <c r="K310" s="12">
        <f t="shared" si="19"/>
        <v>0.81100000000000005</v>
      </c>
    </row>
    <row r="311" spans="1:11" x14ac:dyDescent="0.35">
      <c r="A311" s="2" t="s">
        <v>15960</v>
      </c>
      <c r="B311" s="8">
        <f>AVERAGEIF(cleaned_data!$A$2:$A$3799,Director!$A311,cleaned_data!$H$2:$H$3799)</f>
        <v>7.9</v>
      </c>
      <c r="C311" s="12">
        <f t="shared" si="16"/>
        <v>0.96899999999999997</v>
      </c>
      <c r="D311" s="10">
        <f>_xlfn.RANK.EQ($C311,$C$2:$C$1759,0)+COUNTIF($C$2:C311,C311)-1</f>
        <v>46</v>
      </c>
      <c r="G311">
        <v>310</v>
      </c>
      <c r="H311" t="str">
        <f t="shared" si="17"/>
        <v>Mor Loushy</v>
      </c>
      <c r="I311">
        <f>COUNTIF(Table13[director_name],Director!$H311)</f>
        <v>1</v>
      </c>
      <c r="J311" s="8">
        <f t="shared" si="18"/>
        <v>7.2</v>
      </c>
      <c r="K311" s="12">
        <f t="shared" si="19"/>
        <v>0.81100000000000005</v>
      </c>
    </row>
    <row r="312" spans="1:11" x14ac:dyDescent="0.35">
      <c r="A312" s="2" t="s">
        <v>15334</v>
      </c>
      <c r="B312" s="8">
        <f>AVERAGEIF(cleaned_data!$A$2:$A$3799,Director!$A312,cleaned_data!$H$2:$H$3799)</f>
        <v>7.3</v>
      </c>
      <c r="C312" s="12">
        <f t="shared" si="16"/>
        <v>0.84899999999999998</v>
      </c>
      <c r="D312" s="10">
        <f>_xlfn.RANK.EQ($C312,$C$2:$C$1759,0)+COUNTIF($C$2:C312,C312)-1</f>
        <v>237</v>
      </c>
      <c r="G312">
        <v>311</v>
      </c>
      <c r="H312" t="str">
        <f t="shared" si="17"/>
        <v>Nacho Vigalondo</v>
      </c>
      <c r="I312">
        <f>COUNTIF(Table13[director_name],Director!$H312)</f>
        <v>1</v>
      </c>
      <c r="J312" s="8">
        <f t="shared" si="18"/>
        <v>7.2</v>
      </c>
      <c r="K312" s="12">
        <f t="shared" si="19"/>
        <v>0.81100000000000005</v>
      </c>
    </row>
    <row r="313" spans="1:11" x14ac:dyDescent="0.35">
      <c r="A313" s="2" t="s">
        <v>14487</v>
      </c>
      <c r="B313" s="8">
        <f>AVERAGEIF(cleaned_data!$A$2:$A$3799,Director!$A313,cleaned_data!$H$2:$H$3799)</f>
        <v>6</v>
      </c>
      <c r="C313" s="12">
        <f t="shared" si="16"/>
        <v>0.312</v>
      </c>
      <c r="D313" s="10">
        <f>_xlfn.RANK.EQ($C313,$C$2:$C$1759,0)+COUNTIF($C$2:C313,C313)-1</f>
        <v>1177</v>
      </c>
      <c r="G313">
        <v>312</v>
      </c>
      <c r="H313" t="str">
        <f t="shared" si="17"/>
        <v>Nadine Labaki</v>
      </c>
      <c r="I313">
        <f>COUNTIF(Table13[director_name],Director!$H313)</f>
        <v>1</v>
      </c>
      <c r="J313" s="8">
        <f t="shared" si="18"/>
        <v>7.2</v>
      </c>
      <c r="K313" s="12">
        <f t="shared" si="19"/>
        <v>0.81100000000000005</v>
      </c>
    </row>
    <row r="314" spans="1:11" x14ac:dyDescent="0.35">
      <c r="A314" s="2" t="s">
        <v>17896</v>
      </c>
      <c r="B314" s="8">
        <f>AVERAGEIF(cleaned_data!$A$2:$A$3799,Director!$A314,cleaned_data!$H$2:$H$3799)</f>
        <v>6.4</v>
      </c>
      <c r="C314" s="12">
        <f t="shared" si="16"/>
        <v>0.46400000000000002</v>
      </c>
      <c r="D314" s="10">
        <f>_xlfn.RANK.EQ($C314,$C$2:$C$1759,0)+COUNTIF($C$2:C314,C314)-1</f>
        <v>909</v>
      </c>
      <c r="G314">
        <v>313</v>
      </c>
      <c r="H314" t="str">
        <f t="shared" si="17"/>
        <v>Oren Moverman</v>
      </c>
      <c r="I314">
        <f>COUNTIF(Table13[director_name],Director!$H314)</f>
        <v>1</v>
      </c>
      <c r="J314" s="8">
        <f t="shared" si="18"/>
        <v>7.2</v>
      </c>
      <c r="K314" s="12">
        <f t="shared" si="19"/>
        <v>0.81100000000000005</v>
      </c>
    </row>
    <row r="315" spans="1:11" x14ac:dyDescent="0.35">
      <c r="A315" s="2" t="s">
        <v>269</v>
      </c>
      <c r="B315" s="8">
        <f>AVERAGEIF(cleaned_data!$A$2:$A$3799,Director!$A315,cleaned_data!$H$2:$H$3799)</f>
        <v>7.3</v>
      </c>
      <c r="C315" s="12">
        <f t="shared" si="16"/>
        <v>0.84899999999999998</v>
      </c>
      <c r="D315" s="10">
        <f>_xlfn.RANK.EQ($C315,$C$2:$C$1759,0)+COUNTIF($C$2:C315,C315)-1</f>
        <v>238</v>
      </c>
      <c r="G315">
        <v>314</v>
      </c>
      <c r="H315" t="str">
        <f t="shared" si="17"/>
        <v>Paul King</v>
      </c>
      <c r="I315">
        <f>COUNTIF(Table13[director_name],Director!$H315)</f>
        <v>1</v>
      </c>
      <c r="J315" s="8">
        <f t="shared" si="18"/>
        <v>7.2</v>
      </c>
      <c r="K315" s="12">
        <f t="shared" si="19"/>
        <v>0.81100000000000005</v>
      </c>
    </row>
    <row r="316" spans="1:11" x14ac:dyDescent="0.35">
      <c r="A316" s="2" t="s">
        <v>17528</v>
      </c>
      <c r="B316" s="8">
        <f>AVERAGEIF(cleaned_data!$A$2:$A$3799,Director!$A316,cleaned_data!$H$2:$H$3799)</f>
        <v>7.3</v>
      </c>
      <c r="C316" s="12">
        <f t="shared" si="16"/>
        <v>0.84899999999999998</v>
      </c>
      <c r="D316" s="10">
        <f>_xlfn.RANK.EQ($C316,$C$2:$C$1759,0)+COUNTIF($C$2:C316,C316)-1</f>
        <v>239</v>
      </c>
      <c r="G316">
        <v>315</v>
      </c>
      <c r="H316" t="str">
        <f t="shared" si="17"/>
        <v>Peter Kosminsky</v>
      </c>
      <c r="I316">
        <f>COUNTIF(Table13[director_name],Director!$H316)</f>
        <v>1</v>
      </c>
      <c r="J316" s="8">
        <f t="shared" si="18"/>
        <v>7.2</v>
      </c>
      <c r="K316" s="12">
        <f t="shared" si="19"/>
        <v>0.81100000000000005</v>
      </c>
    </row>
    <row r="317" spans="1:11" x14ac:dyDescent="0.35">
      <c r="A317" s="2" t="s">
        <v>11478</v>
      </c>
      <c r="B317" s="8">
        <f>AVERAGEIF(cleaned_data!$A$2:$A$3799,Director!$A317,cleaned_data!$H$2:$H$3799)</f>
        <v>5.5</v>
      </c>
      <c r="C317" s="12">
        <f t="shared" si="16"/>
        <v>0.17899999999999999</v>
      </c>
      <c r="D317" s="10">
        <f>_xlfn.RANK.EQ($C317,$C$2:$C$1759,0)+COUNTIF($C$2:C317,C317)-1</f>
        <v>1422</v>
      </c>
      <c r="G317">
        <v>316</v>
      </c>
      <c r="H317" t="str">
        <f t="shared" si="17"/>
        <v>R. Balki</v>
      </c>
      <c r="I317">
        <f>COUNTIF(Table13[director_name],Director!$H317)</f>
        <v>1</v>
      </c>
      <c r="J317" s="8">
        <f t="shared" si="18"/>
        <v>7.2</v>
      </c>
      <c r="K317" s="12">
        <f t="shared" si="19"/>
        <v>0.81100000000000005</v>
      </c>
    </row>
    <row r="318" spans="1:11" x14ac:dyDescent="0.35">
      <c r="A318" s="2" t="s">
        <v>16431</v>
      </c>
      <c r="B318" s="8">
        <f>AVERAGEIF(cleaned_data!$A$2:$A$3799,Director!$A318,cleaned_data!$H$2:$H$3799)</f>
        <v>7.2</v>
      </c>
      <c r="C318" s="12">
        <f t="shared" si="16"/>
        <v>0.81100000000000005</v>
      </c>
      <c r="D318" s="10">
        <f>_xlfn.RANK.EQ($C318,$C$2:$C$1759,0)+COUNTIF($C$2:C318,C318)-1</f>
        <v>291</v>
      </c>
      <c r="G318">
        <v>317</v>
      </c>
      <c r="H318" t="str">
        <f t="shared" si="17"/>
        <v>Richard Dutcher</v>
      </c>
      <c r="I318">
        <f>COUNTIF(Table13[director_name],Director!$H318)</f>
        <v>1</v>
      </c>
      <c r="J318" s="8">
        <f t="shared" si="18"/>
        <v>7.2</v>
      </c>
      <c r="K318" s="12">
        <f t="shared" si="19"/>
        <v>0.81100000000000005</v>
      </c>
    </row>
    <row r="319" spans="1:11" x14ac:dyDescent="0.35">
      <c r="A319" s="2" t="s">
        <v>11668</v>
      </c>
      <c r="B319" s="8">
        <f>AVERAGEIF(cleaned_data!$A$2:$A$3799,Director!$A319,cleaned_data!$H$2:$H$3799)</f>
        <v>5.6</v>
      </c>
      <c r="C319" s="12">
        <f t="shared" si="16"/>
        <v>0.19800000000000001</v>
      </c>
      <c r="D319" s="10">
        <f>_xlfn.RANK.EQ($C319,$C$2:$C$1759,0)+COUNTIF($C$2:C319,C319)-1</f>
        <v>1379</v>
      </c>
      <c r="G319">
        <v>318</v>
      </c>
      <c r="H319" t="str">
        <f t="shared" si="17"/>
        <v>Richard Kwietniowski</v>
      </c>
      <c r="I319">
        <f>COUNTIF(Table13[director_name],Director!$H319)</f>
        <v>1</v>
      </c>
      <c r="J319" s="8">
        <f t="shared" si="18"/>
        <v>7.2</v>
      </c>
      <c r="K319" s="12">
        <f t="shared" si="19"/>
        <v>0.81100000000000005</v>
      </c>
    </row>
    <row r="320" spans="1:11" x14ac:dyDescent="0.35">
      <c r="A320" s="2" t="s">
        <v>2354</v>
      </c>
      <c r="B320" s="8">
        <f>AVERAGEIF(cleaned_data!$A$2:$A$3799,Director!$A320,cleaned_data!$H$2:$H$3799)</f>
        <v>6.6</v>
      </c>
      <c r="C320" s="12">
        <f t="shared" si="16"/>
        <v>0.55300000000000005</v>
      </c>
      <c r="D320" s="10">
        <f>_xlfn.RANK.EQ($C320,$C$2:$C$1759,0)+COUNTIF($C$2:C320,C320)-1</f>
        <v>748</v>
      </c>
      <c r="G320">
        <v>319</v>
      </c>
      <c r="H320" t="str">
        <f t="shared" si="17"/>
        <v>Richard Williams</v>
      </c>
      <c r="I320">
        <f>COUNTIF(Table13[director_name],Director!$H320)</f>
        <v>1</v>
      </c>
      <c r="J320" s="8">
        <f t="shared" si="18"/>
        <v>7.2</v>
      </c>
      <c r="K320" s="12">
        <f t="shared" si="19"/>
        <v>0.81100000000000005</v>
      </c>
    </row>
    <row r="321" spans="1:11" x14ac:dyDescent="0.35">
      <c r="A321" s="2" t="s">
        <v>3873</v>
      </c>
      <c r="B321" s="8">
        <f>AVERAGEIF(cleaned_data!$A$2:$A$3799,Director!$A321,cleaned_data!$H$2:$H$3799)</f>
        <v>6.1</v>
      </c>
      <c r="C321" s="12">
        <f t="shared" si="16"/>
        <v>0.35099999999999998</v>
      </c>
      <c r="D321" s="10">
        <f>_xlfn.RANK.EQ($C321,$C$2:$C$1759,0)+COUNTIF($C$2:C321,C321)-1</f>
        <v>1102</v>
      </c>
      <c r="G321">
        <v>320</v>
      </c>
      <c r="H321" t="str">
        <f t="shared" si="17"/>
        <v>Robert Duvall</v>
      </c>
      <c r="I321">
        <f>COUNTIF(Table13[director_name],Director!$H321)</f>
        <v>1</v>
      </c>
      <c r="J321" s="8">
        <f t="shared" si="18"/>
        <v>7.2</v>
      </c>
      <c r="K321" s="12">
        <f t="shared" si="19"/>
        <v>0.81100000000000005</v>
      </c>
    </row>
    <row r="322" spans="1:11" x14ac:dyDescent="0.35">
      <c r="A322" s="2" t="s">
        <v>22385</v>
      </c>
      <c r="B322" s="8">
        <f>AVERAGEIF(cleaned_data!$A$2:$A$3799,Director!$A322,cleaned_data!$H$2:$H$3799)</f>
        <v>6.4</v>
      </c>
      <c r="C322" s="12">
        <f t="shared" si="16"/>
        <v>0.46400000000000002</v>
      </c>
      <c r="D322" s="10">
        <f>_xlfn.RANK.EQ($C322,$C$2:$C$1759,0)+COUNTIF($C$2:C322,C322)-1</f>
        <v>910</v>
      </c>
      <c r="G322">
        <v>321</v>
      </c>
      <c r="H322" t="str">
        <f t="shared" si="17"/>
        <v>Robert Fontaine</v>
      </c>
      <c r="I322">
        <f>COUNTIF(Table13[director_name],Director!$H322)</f>
        <v>1</v>
      </c>
      <c r="J322" s="8">
        <f t="shared" si="18"/>
        <v>7.2</v>
      </c>
      <c r="K322" s="12">
        <f t="shared" si="19"/>
        <v>0.81100000000000005</v>
      </c>
    </row>
    <row r="323" spans="1:11" x14ac:dyDescent="0.35">
      <c r="A323" s="2" t="s">
        <v>10435</v>
      </c>
      <c r="B323" s="8">
        <f>AVERAGEIF(cleaned_data!$A$2:$A$3799,Director!$A323,cleaned_data!$H$2:$H$3799)</f>
        <v>5.8</v>
      </c>
      <c r="C323" s="12">
        <f t="shared" ref="C323:C386" si="20">_xlfn.PERCENTRANK.EXC($B$2:$B$1759,$B323)</f>
        <v>0.252</v>
      </c>
      <c r="D323" s="10">
        <f>_xlfn.RANK.EQ($C323,$C$2:$C$1759,0)+COUNTIF($C$2:C323,C323)-1</f>
        <v>1290</v>
      </c>
      <c r="G323">
        <v>322</v>
      </c>
      <c r="H323" t="str">
        <f t="shared" ref="H323:H386" si="21">INDEX($A$2:$A$1759, MATCH($G323,$D$2:$D$1759,0))</f>
        <v>Robert Towne</v>
      </c>
      <c r="I323">
        <f>COUNTIF(Table13[director_name],Director!$H323)</f>
        <v>1</v>
      </c>
      <c r="J323" s="8">
        <f t="shared" ref="J323:J386" si="22">INDEX($B$2:$B$1759,MATCH($G323,$D$2:$D$1759,0))</f>
        <v>7.2</v>
      </c>
      <c r="K323" s="12">
        <f t="shared" ref="K323:K386" si="23">INDEX($C$2:$C$1759,MATCH($G323,$D$2:$D$1759,0))</f>
        <v>0.81100000000000005</v>
      </c>
    </row>
    <row r="324" spans="1:11" x14ac:dyDescent="0.35">
      <c r="A324" s="2" t="s">
        <v>20657</v>
      </c>
      <c r="B324" s="8">
        <f>AVERAGEIF(cleaned_data!$A$2:$A$3799,Director!$A324,cleaned_data!$H$2:$H$3799)</f>
        <v>5.6</v>
      </c>
      <c r="C324" s="12">
        <f t="shared" si="20"/>
        <v>0.19800000000000001</v>
      </c>
      <c r="D324" s="10">
        <f>_xlfn.RANK.EQ($C324,$C$2:$C$1759,0)+COUNTIF($C$2:C324,C324)-1</f>
        <v>1380</v>
      </c>
      <c r="G324">
        <v>323</v>
      </c>
      <c r="H324" t="str">
        <f t="shared" si="21"/>
        <v>Robert Wise</v>
      </c>
      <c r="I324">
        <f>COUNTIF(Table13[director_name],Director!$H324)</f>
        <v>2</v>
      </c>
      <c r="J324" s="8">
        <f t="shared" si="22"/>
        <v>7.2</v>
      </c>
      <c r="K324" s="12">
        <f t="shared" si="23"/>
        <v>0.81100000000000005</v>
      </c>
    </row>
    <row r="325" spans="1:11" x14ac:dyDescent="0.35">
      <c r="A325" s="2" t="s">
        <v>5289</v>
      </c>
      <c r="B325" s="8">
        <f>AVERAGEIF(cleaned_data!$A$2:$A$3799,Director!$A325,cleaned_data!$H$2:$H$3799)</f>
        <v>7.4375</v>
      </c>
      <c r="C325" s="12">
        <f t="shared" si="20"/>
        <v>0.88800000000000001</v>
      </c>
      <c r="D325" s="10">
        <f>_xlfn.RANK.EQ($C325,$C$2:$C$1759,0)+COUNTIF($C$2:C325,C325)-1</f>
        <v>195</v>
      </c>
      <c r="G325">
        <v>324</v>
      </c>
      <c r="H325" t="str">
        <f t="shared" si="21"/>
        <v>Ryan Fleck</v>
      </c>
      <c r="I325">
        <f>COUNTIF(Table13[director_name],Director!$H325)</f>
        <v>1</v>
      </c>
      <c r="J325" s="8">
        <f t="shared" si="22"/>
        <v>7.2</v>
      </c>
      <c r="K325" s="12">
        <f t="shared" si="23"/>
        <v>0.81100000000000005</v>
      </c>
    </row>
    <row r="326" spans="1:11" x14ac:dyDescent="0.35">
      <c r="A326" s="2" t="s">
        <v>7858</v>
      </c>
      <c r="B326" s="8">
        <f>AVERAGEIF(cleaned_data!$A$2:$A$3799,Director!$A326,cleaned_data!$H$2:$H$3799)</f>
        <v>5.6999999999999993</v>
      </c>
      <c r="C326" s="12">
        <f t="shared" si="20"/>
        <v>0.23</v>
      </c>
      <c r="D326" s="10">
        <f>_xlfn.RANK.EQ($C326,$C$2:$C$1759,0)+COUNTIF($C$2:C326,C326)-1</f>
        <v>1350</v>
      </c>
      <c r="G326">
        <v>325</v>
      </c>
      <c r="H326" t="str">
        <f t="shared" si="21"/>
        <v>Susanne Bier</v>
      </c>
      <c r="I326">
        <f>COUNTIF(Table13[director_name],Director!$H326)</f>
        <v>1</v>
      </c>
      <c r="J326" s="8">
        <f t="shared" si="22"/>
        <v>7.2</v>
      </c>
      <c r="K326" s="12">
        <f t="shared" si="23"/>
        <v>0.81100000000000005</v>
      </c>
    </row>
    <row r="327" spans="1:11" x14ac:dyDescent="0.35">
      <c r="A327" s="2" t="s">
        <v>5469</v>
      </c>
      <c r="B327" s="8">
        <f>AVERAGEIF(cleaned_data!$A$2:$A$3799,Director!$A327,cleaned_data!$H$2:$H$3799)</f>
        <v>6.2666666666666657</v>
      </c>
      <c r="C327" s="12">
        <f t="shared" si="20"/>
        <v>0.42</v>
      </c>
      <c r="D327" s="10">
        <f>_xlfn.RANK.EQ($C327,$C$2:$C$1759,0)+COUNTIF($C$2:C327,C327)-1</f>
        <v>1020</v>
      </c>
      <c r="G327">
        <v>326</v>
      </c>
      <c r="H327" t="str">
        <f t="shared" si="21"/>
        <v>Takeshi Kitano</v>
      </c>
      <c r="I327">
        <f>COUNTIF(Table13[director_name],Director!$H327)</f>
        <v>1</v>
      </c>
      <c r="J327" s="8">
        <f t="shared" si="22"/>
        <v>7.2</v>
      </c>
      <c r="K327" s="12">
        <f t="shared" si="23"/>
        <v>0.81100000000000005</v>
      </c>
    </row>
    <row r="328" spans="1:11" x14ac:dyDescent="0.35">
      <c r="A328" s="2" t="s">
        <v>13672</v>
      </c>
      <c r="B328" s="8">
        <f>AVERAGEIF(cleaned_data!$A$2:$A$3799,Director!$A328,cleaned_data!$H$2:$H$3799)</f>
        <v>6.3</v>
      </c>
      <c r="C328" s="12">
        <f t="shared" si="20"/>
        <v>0.42199999999999999</v>
      </c>
      <c r="D328" s="10">
        <f>_xlfn.RANK.EQ($C328,$C$2:$C$1759,0)+COUNTIF($C$2:C328,C328)-1</f>
        <v>977</v>
      </c>
      <c r="G328">
        <v>327</v>
      </c>
      <c r="H328" t="str">
        <f t="shared" si="21"/>
        <v>Todd Haynes</v>
      </c>
      <c r="I328">
        <f>COUNTIF(Table13[director_name],Director!$H328)</f>
        <v>2</v>
      </c>
      <c r="J328" s="8">
        <f t="shared" si="22"/>
        <v>7.2</v>
      </c>
      <c r="K328" s="12">
        <f t="shared" si="23"/>
        <v>0.81100000000000005</v>
      </c>
    </row>
    <row r="329" spans="1:11" x14ac:dyDescent="0.35">
      <c r="A329" s="2" t="s">
        <v>5961</v>
      </c>
      <c r="B329" s="8">
        <f>AVERAGEIF(cleaned_data!$A$2:$A$3799,Director!$A329,cleaned_data!$H$2:$H$3799)</f>
        <v>5.4</v>
      </c>
      <c r="C329" s="12">
        <f t="shared" si="20"/>
        <v>0.157</v>
      </c>
      <c r="D329" s="10">
        <f>_xlfn.RANK.EQ($C329,$C$2:$C$1759,0)+COUNTIF($C$2:C329,C329)-1</f>
        <v>1460</v>
      </c>
      <c r="G329">
        <v>328</v>
      </c>
      <c r="H329" t="str">
        <f t="shared" si="21"/>
        <v>Tom Sanchez</v>
      </c>
      <c r="I329">
        <f>COUNTIF(Table13[director_name],Director!$H329)</f>
        <v>1</v>
      </c>
      <c r="J329" s="8">
        <f t="shared" si="22"/>
        <v>7.2</v>
      </c>
      <c r="K329" s="12">
        <f t="shared" si="23"/>
        <v>0.81100000000000005</v>
      </c>
    </row>
    <row r="330" spans="1:11" x14ac:dyDescent="0.35">
      <c r="A330" s="2" t="s">
        <v>20021</v>
      </c>
      <c r="B330" s="8">
        <f>AVERAGEIF(cleaned_data!$A$2:$A$3799,Director!$A330,cleaned_data!$H$2:$H$3799)</f>
        <v>4.7</v>
      </c>
      <c r="C330" s="12">
        <f t="shared" si="20"/>
        <v>6.7000000000000004E-2</v>
      </c>
      <c r="D330" s="10">
        <f>_xlfn.RANK.EQ($C330,$C$2:$C$1759,0)+COUNTIF($C$2:C330,C330)-1</f>
        <v>1631</v>
      </c>
      <c r="G330">
        <v>329</v>
      </c>
      <c r="H330" t="str">
        <f t="shared" si="21"/>
        <v>U. Roberto Romano</v>
      </c>
      <c r="I330">
        <f>COUNTIF(Table13[director_name],Director!$H330)</f>
        <v>1</v>
      </c>
      <c r="J330" s="8">
        <f t="shared" si="22"/>
        <v>7.2</v>
      </c>
      <c r="K330" s="12">
        <f t="shared" si="23"/>
        <v>0.81100000000000005</v>
      </c>
    </row>
    <row r="331" spans="1:11" x14ac:dyDescent="0.35">
      <c r="A331" s="2" t="s">
        <v>15748</v>
      </c>
      <c r="B331" s="8">
        <f>AVERAGEIF(cleaned_data!$A$2:$A$3799,Director!$A331,cleaned_data!$H$2:$H$3799)</f>
        <v>6.1</v>
      </c>
      <c r="C331" s="12">
        <f t="shared" si="20"/>
        <v>0.35099999999999998</v>
      </c>
      <c r="D331" s="10">
        <f>_xlfn.RANK.EQ($C331,$C$2:$C$1759,0)+COUNTIF($C$2:C331,C331)-1</f>
        <v>1103</v>
      </c>
      <c r="G331">
        <v>330</v>
      </c>
      <c r="H331" t="str">
        <f t="shared" si="21"/>
        <v>Wayne Kramer</v>
      </c>
      <c r="I331">
        <f>COUNTIF(Table13[director_name],Director!$H331)</f>
        <v>2</v>
      </c>
      <c r="J331" s="8">
        <f t="shared" si="22"/>
        <v>7.2</v>
      </c>
      <c r="K331" s="12">
        <f t="shared" si="23"/>
        <v>0.81100000000000005</v>
      </c>
    </row>
    <row r="332" spans="1:11" x14ac:dyDescent="0.35">
      <c r="A332" s="2" t="s">
        <v>14261</v>
      </c>
      <c r="B332" s="8">
        <f>AVERAGEIF(cleaned_data!$A$2:$A$3799,Director!$A332,cleaned_data!$H$2:$H$3799)</f>
        <v>7</v>
      </c>
      <c r="C332" s="12">
        <f t="shared" si="20"/>
        <v>0.72199999999999998</v>
      </c>
      <c r="D332" s="10">
        <f>_xlfn.RANK.EQ($C332,$C$2:$C$1759,0)+COUNTIF($C$2:C332,C332)-1</f>
        <v>436</v>
      </c>
      <c r="G332">
        <v>331</v>
      </c>
      <c r="H332" t="str">
        <f t="shared" si="21"/>
        <v>Wilson Yip</v>
      </c>
      <c r="I332">
        <f>COUNTIF(Table13[director_name],Director!$H332)</f>
        <v>1</v>
      </c>
      <c r="J332" s="8">
        <f t="shared" si="22"/>
        <v>7.2</v>
      </c>
      <c r="K332" s="12">
        <f t="shared" si="23"/>
        <v>0.81100000000000005</v>
      </c>
    </row>
    <row r="333" spans="1:11" x14ac:dyDescent="0.35">
      <c r="A333" s="2" t="s">
        <v>1204</v>
      </c>
      <c r="B333" s="8">
        <f>AVERAGEIF(cleaned_data!$A$2:$A$3799,Director!$A333,cleaned_data!$H$2:$H$3799)</f>
        <v>7.4833333333333334</v>
      </c>
      <c r="C333" s="12">
        <f t="shared" si="20"/>
        <v>0.89200000000000002</v>
      </c>
      <c r="D333" s="10">
        <f>_xlfn.RANK.EQ($C333,$C$2:$C$1759,0)+COUNTIF($C$2:C333,C333)-1</f>
        <v>189</v>
      </c>
      <c r="G333">
        <v>332</v>
      </c>
      <c r="H333" t="str">
        <f t="shared" si="21"/>
        <v>Xavier Beauvois</v>
      </c>
      <c r="I333">
        <f>COUNTIF(Table13[director_name],Director!$H333)</f>
        <v>1</v>
      </c>
      <c r="J333" s="8">
        <f t="shared" si="22"/>
        <v>7.2</v>
      </c>
      <c r="K333" s="12">
        <f t="shared" si="23"/>
        <v>0.81100000000000005</v>
      </c>
    </row>
    <row r="334" spans="1:11" x14ac:dyDescent="0.35">
      <c r="A334" s="2" t="s">
        <v>17390</v>
      </c>
      <c r="B334" s="8">
        <f>AVERAGEIF(cleaned_data!$A$2:$A$3799,Director!$A334,cleaned_data!$H$2:$H$3799)</f>
        <v>5.6</v>
      </c>
      <c r="C334" s="12">
        <f t="shared" si="20"/>
        <v>0.19800000000000001</v>
      </c>
      <c r="D334" s="10">
        <f>_xlfn.RANK.EQ($C334,$C$2:$C$1759,0)+COUNTIF($C$2:C334,C334)-1</f>
        <v>1381</v>
      </c>
      <c r="G334">
        <v>333</v>
      </c>
      <c r="H334" t="str">
        <f t="shared" si="21"/>
        <v>David O. Russell</v>
      </c>
      <c r="I334">
        <f>COUNTIF(Table13[director_name],Director!$H334)</f>
        <v>7</v>
      </c>
      <c r="J334" s="8">
        <f t="shared" si="22"/>
        <v>7.1714285714285708</v>
      </c>
      <c r="K334" s="12">
        <f t="shared" si="23"/>
        <v>0.81</v>
      </c>
    </row>
    <row r="335" spans="1:11" x14ac:dyDescent="0.35">
      <c r="A335" s="2" t="s">
        <v>14787</v>
      </c>
      <c r="B335" s="8">
        <f>AVERAGEIF(cleaned_data!$A$2:$A$3799,Director!$A335,cleaned_data!$H$2:$H$3799)</f>
        <v>6.35</v>
      </c>
      <c r="C335" s="12">
        <f t="shared" si="20"/>
        <v>0.45600000000000002</v>
      </c>
      <c r="D335" s="10">
        <f>_xlfn.RANK.EQ($C335,$C$2:$C$1759,0)+COUNTIF($C$2:C335,C335)-1</f>
        <v>952</v>
      </c>
      <c r="G335">
        <v>334</v>
      </c>
      <c r="H335" t="str">
        <f t="shared" si="21"/>
        <v>Jeff Nichols</v>
      </c>
      <c r="I335">
        <f>COUNTIF(Table13[director_name],Director!$H335)</f>
        <v>3</v>
      </c>
      <c r="J335" s="8">
        <f t="shared" si="22"/>
        <v>7.166666666666667</v>
      </c>
      <c r="K335" s="12">
        <f t="shared" si="23"/>
        <v>0.80800000000000005</v>
      </c>
    </row>
    <row r="336" spans="1:11" x14ac:dyDescent="0.35">
      <c r="A336" s="2" t="s">
        <v>19403</v>
      </c>
      <c r="B336" s="8">
        <f>AVERAGEIF(cleaned_data!$A$2:$A$3799,Director!$A336,cleaned_data!$H$2:$H$3799)</f>
        <v>5.4</v>
      </c>
      <c r="C336" s="12">
        <f t="shared" si="20"/>
        <v>0.157</v>
      </c>
      <c r="D336" s="10">
        <f>_xlfn.RANK.EQ($C336,$C$2:$C$1759,0)+COUNTIF($C$2:C336,C336)-1</f>
        <v>1461</v>
      </c>
      <c r="G336">
        <v>335</v>
      </c>
      <c r="H336" t="str">
        <f t="shared" si="21"/>
        <v>Kevin Costner</v>
      </c>
      <c r="I336">
        <f>COUNTIF(Table13[director_name],Director!$H336)</f>
        <v>3</v>
      </c>
      <c r="J336" s="8">
        <f t="shared" si="22"/>
        <v>7.166666666666667</v>
      </c>
      <c r="K336" s="12">
        <f t="shared" si="23"/>
        <v>0.80800000000000005</v>
      </c>
    </row>
    <row r="337" spans="1:11" x14ac:dyDescent="0.35">
      <c r="A337" s="2" t="s">
        <v>24045</v>
      </c>
      <c r="B337" s="8">
        <f>AVERAGEIF(cleaned_data!$A$2:$A$3799,Director!$A337,cleaned_data!$H$2:$H$3799)</f>
        <v>6.2</v>
      </c>
      <c r="C337" s="12">
        <f t="shared" si="20"/>
        <v>0.39100000000000001</v>
      </c>
      <c r="D337" s="10">
        <f>_xlfn.RANK.EQ($C337,$C$2:$C$1759,0)+COUNTIF($C$2:C337,C337)-1</f>
        <v>1039</v>
      </c>
      <c r="G337">
        <v>336</v>
      </c>
      <c r="H337" t="str">
        <f t="shared" si="21"/>
        <v>Neill Blomkamp</v>
      </c>
      <c r="I337">
        <f>COUNTIF(Table13[director_name],Director!$H337)</f>
        <v>3</v>
      </c>
      <c r="J337" s="8">
        <f t="shared" si="22"/>
        <v>7.166666666666667</v>
      </c>
      <c r="K337" s="12">
        <f t="shared" si="23"/>
        <v>0.80800000000000005</v>
      </c>
    </row>
    <row r="338" spans="1:11" x14ac:dyDescent="0.35">
      <c r="A338" s="2" t="s">
        <v>11295</v>
      </c>
      <c r="B338" s="8">
        <f>AVERAGEIF(cleaned_data!$A$2:$A$3799,Director!$A338,cleaned_data!$H$2:$H$3799)</f>
        <v>2.8</v>
      </c>
      <c r="C338" s="12">
        <f t="shared" si="20"/>
        <v>3.0000000000000001E-3</v>
      </c>
      <c r="D338" s="10">
        <f>_xlfn.RANK.EQ($C338,$C$2:$C$1759,0)+COUNTIF($C$2:C338,C338)-1</f>
        <v>1748</v>
      </c>
      <c r="G338">
        <v>337</v>
      </c>
      <c r="H338" t="str">
        <f t="shared" si="21"/>
        <v>Andrew Adamson</v>
      </c>
      <c r="I338">
        <f>COUNTIF(Table13[director_name],Director!$H338)</f>
        <v>4</v>
      </c>
      <c r="J338" s="8">
        <f t="shared" si="22"/>
        <v>7.15</v>
      </c>
      <c r="K338" s="12">
        <f t="shared" si="23"/>
        <v>0.80500000000000005</v>
      </c>
    </row>
    <row r="339" spans="1:11" x14ac:dyDescent="0.35">
      <c r="A339" s="2" t="s">
        <v>1495</v>
      </c>
      <c r="B339" s="8">
        <f>AVERAGEIF(cleaned_data!$A$2:$A$3799,Director!$A339,cleaned_data!$H$2:$H$3799)</f>
        <v>6.05</v>
      </c>
      <c r="C339" s="12">
        <f t="shared" si="20"/>
        <v>0.33900000000000002</v>
      </c>
      <c r="D339" s="10">
        <f>_xlfn.RANK.EQ($C339,$C$2:$C$1759,0)+COUNTIF($C$2:C339,C339)-1</f>
        <v>1156</v>
      </c>
      <c r="G339">
        <v>338</v>
      </c>
      <c r="H339" t="str">
        <f t="shared" si="21"/>
        <v>JosÃ© Padilha</v>
      </c>
      <c r="I339">
        <f>COUNTIF(Table13[director_name],Director!$H339)</f>
        <v>2</v>
      </c>
      <c r="J339" s="8">
        <f t="shared" si="22"/>
        <v>7.15</v>
      </c>
      <c r="K339" s="12">
        <f t="shared" si="23"/>
        <v>0.80500000000000005</v>
      </c>
    </row>
    <row r="340" spans="1:11" x14ac:dyDescent="0.35">
      <c r="A340" s="2" t="s">
        <v>18600</v>
      </c>
      <c r="B340" s="8">
        <f>AVERAGEIF(cleaned_data!$A$2:$A$3799,Director!$A340,cleaned_data!$H$2:$H$3799)</f>
        <v>6.9</v>
      </c>
      <c r="C340" s="12">
        <f t="shared" si="20"/>
        <v>0.68100000000000005</v>
      </c>
      <c r="D340" s="10">
        <f>_xlfn.RANK.EQ($C340,$C$2:$C$1759,0)+COUNTIF($C$2:C340,C340)-1</f>
        <v>529</v>
      </c>
      <c r="G340">
        <v>339</v>
      </c>
      <c r="H340" t="str">
        <f t="shared" si="21"/>
        <v>Lone Scherfig</v>
      </c>
      <c r="I340">
        <f>COUNTIF(Table13[director_name],Director!$H340)</f>
        <v>2</v>
      </c>
      <c r="J340" s="8">
        <f t="shared" si="22"/>
        <v>7.15</v>
      </c>
      <c r="K340" s="12">
        <f t="shared" si="23"/>
        <v>0.80500000000000005</v>
      </c>
    </row>
    <row r="341" spans="1:11" x14ac:dyDescent="0.35">
      <c r="A341" s="2" t="s">
        <v>20827</v>
      </c>
      <c r="B341" s="8">
        <f>AVERAGEIF(cleaned_data!$A$2:$A$3799,Director!$A341,cleaned_data!$H$2:$H$3799)</f>
        <v>4.3</v>
      </c>
      <c r="C341" s="12">
        <f t="shared" si="20"/>
        <v>4.5999999999999999E-2</v>
      </c>
      <c r="D341" s="10">
        <f>_xlfn.RANK.EQ($C341,$C$2:$C$1759,0)+COUNTIF($C$2:C341,C341)-1</f>
        <v>1675</v>
      </c>
      <c r="G341">
        <v>340</v>
      </c>
      <c r="H341" t="str">
        <f t="shared" si="21"/>
        <v>Rian Johnson</v>
      </c>
      <c r="I341">
        <f>COUNTIF(Table13[director_name],Director!$H341)</f>
        <v>2</v>
      </c>
      <c r="J341" s="8">
        <f t="shared" si="22"/>
        <v>7.15</v>
      </c>
      <c r="K341" s="12">
        <f t="shared" si="23"/>
        <v>0.80500000000000005</v>
      </c>
    </row>
    <row r="342" spans="1:11" x14ac:dyDescent="0.35">
      <c r="A342" s="2" t="s">
        <v>11447</v>
      </c>
      <c r="B342" s="8">
        <f>AVERAGEIF(cleaned_data!$A$2:$A$3799,Director!$A342,cleaned_data!$H$2:$H$3799)</f>
        <v>6.2</v>
      </c>
      <c r="C342" s="12">
        <f t="shared" si="20"/>
        <v>0.39100000000000001</v>
      </c>
      <c r="D342" s="10">
        <f>_xlfn.RANK.EQ($C342,$C$2:$C$1759,0)+COUNTIF($C$2:C342,C342)-1</f>
        <v>1040</v>
      </c>
      <c r="G342">
        <v>341</v>
      </c>
      <c r="H342" t="str">
        <f t="shared" si="21"/>
        <v>Simon Curtis</v>
      </c>
      <c r="I342">
        <f>COUNTIF(Table13[director_name],Director!$H342)</f>
        <v>2</v>
      </c>
      <c r="J342" s="8">
        <f t="shared" si="22"/>
        <v>7.15</v>
      </c>
      <c r="K342" s="12">
        <f t="shared" si="23"/>
        <v>0.80500000000000005</v>
      </c>
    </row>
    <row r="343" spans="1:11" x14ac:dyDescent="0.35">
      <c r="A343" s="2" t="s">
        <v>17183</v>
      </c>
      <c r="B343" s="8">
        <f>AVERAGEIF(cleaned_data!$A$2:$A$3799,Director!$A343,cleaned_data!$H$2:$H$3799)</f>
        <v>5.8</v>
      </c>
      <c r="C343" s="12">
        <f t="shared" si="20"/>
        <v>0.252</v>
      </c>
      <c r="D343" s="10">
        <f>_xlfn.RANK.EQ($C343,$C$2:$C$1759,0)+COUNTIF($C$2:C343,C343)-1</f>
        <v>1291</v>
      </c>
      <c r="G343">
        <v>342</v>
      </c>
      <c r="H343" t="str">
        <f t="shared" si="21"/>
        <v>Victor Nunez</v>
      </c>
      <c r="I343">
        <f>COUNTIF(Table13[director_name],Director!$H343)</f>
        <v>2</v>
      </c>
      <c r="J343" s="8">
        <f t="shared" si="22"/>
        <v>7.15</v>
      </c>
      <c r="K343" s="12">
        <f t="shared" si="23"/>
        <v>0.80500000000000005</v>
      </c>
    </row>
    <row r="344" spans="1:11" x14ac:dyDescent="0.35">
      <c r="A344" s="2" t="s">
        <v>507</v>
      </c>
      <c r="B344" s="8">
        <f>AVERAGEIF(cleaned_data!$A$2:$A$3799,Director!$A344,cleaned_data!$H$2:$H$3799)</f>
        <v>6.95</v>
      </c>
      <c r="C344" s="12">
        <f t="shared" si="20"/>
        <v>0.71499999999999997</v>
      </c>
      <c r="D344" s="10">
        <f>_xlfn.RANK.EQ($C344,$C$2:$C$1759,0)+COUNTIF($C$2:C344,C344)-1</f>
        <v>499</v>
      </c>
      <c r="G344">
        <v>343</v>
      </c>
      <c r="H344" t="str">
        <f t="shared" si="21"/>
        <v>Zach Braff</v>
      </c>
      <c r="I344">
        <f>COUNTIF(Table13[director_name],Director!$H344)</f>
        <v>2</v>
      </c>
      <c r="J344" s="8">
        <f t="shared" si="22"/>
        <v>7.15</v>
      </c>
      <c r="K344" s="12">
        <f t="shared" si="23"/>
        <v>0.80500000000000005</v>
      </c>
    </row>
    <row r="345" spans="1:11" x14ac:dyDescent="0.35">
      <c r="A345" s="2" t="s">
        <v>935</v>
      </c>
      <c r="B345" s="8">
        <f>AVERAGEIF(cleaned_data!$A$2:$A$3799,Director!$A345,cleaned_data!$H$2:$H$3799)</f>
        <v>6.5</v>
      </c>
      <c r="C345" s="12">
        <f t="shared" si="20"/>
        <v>0.504</v>
      </c>
      <c r="D345" s="10">
        <f>_xlfn.RANK.EQ($C345,$C$2:$C$1759,0)+COUNTIF($C$2:C345,C345)-1</f>
        <v>822</v>
      </c>
      <c r="G345">
        <v>344</v>
      </c>
      <c r="H345" t="str">
        <f t="shared" si="21"/>
        <v>Zack Snyder</v>
      </c>
      <c r="I345">
        <f>COUNTIF(Table13[director_name],Director!$H345)</f>
        <v>7</v>
      </c>
      <c r="J345" s="8">
        <f t="shared" si="22"/>
        <v>7.1428571428571432</v>
      </c>
      <c r="K345" s="12">
        <f t="shared" si="23"/>
        <v>0.80400000000000005</v>
      </c>
    </row>
    <row r="346" spans="1:11" x14ac:dyDescent="0.35">
      <c r="A346" s="2" t="s">
        <v>21315</v>
      </c>
      <c r="B346" s="8">
        <f>AVERAGEIF(cleaned_data!$A$2:$A$3799,Director!$A346,cleaned_data!$H$2:$H$3799)</f>
        <v>6</v>
      </c>
      <c r="C346" s="12">
        <f t="shared" si="20"/>
        <v>0.312</v>
      </c>
      <c r="D346" s="10">
        <f>_xlfn.RANK.EQ($C346,$C$2:$C$1759,0)+COUNTIF($C$2:C346,C346)-1</f>
        <v>1178</v>
      </c>
      <c r="G346">
        <v>345</v>
      </c>
      <c r="H346" t="str">
        <f t="shared" si="21"/>
        <v>Guillermo del Toro</v>
      </c>
      <c r="I346">
        <f>COUNTIF(Table13[director_name],Director!$H346)</f>
        <v>5</v>
      </c>
      <c r="J346" s="8">
        <f t="shared" si="22"/>
        <v>7.1400000000000006</v>
      </c>
      <c r="K346" s="12">
        <f t="shared" si="23"/>
        <v>0.80300000000000005</v>
      </c>
    </row>
    <row r="347" spans="1:11" x14ac:dyDescent="0.35">
      <c r="A347" s="2" t="s">
        <v>6973</v>
      </c>
      <c r="B347" s="8">
        <f>AVERAGEIF(cleaned_data!$A$2:$A$3799,Director!$A347,cleaned_data!$H$2:$H$3799)</f>
        <v>6.6</v>
      </c>
      <c r="C347" s="12">
        <f t="shared" si="20"/>
        <v>0.55300000000000005</v>
      </c>
      <c r="D347" s="10">
        <f>_xlfn.RANK.EQ($C347,$C$2:$C$1759,0)+COUNTIF($C$2:C347,C347)-1</f>
        <v>749</v>
      </c>
      <c r="G347">
        <v>346</v>
      </c>
      <c r="H347" t="str">
        <f t="shared" si="21"/>
        <v>Jason Reitman</v>
      </c>
      <c r="I347">
        <f>COUNTIF(Table13[director_name],Director!$H347)</f>
        <v>5</v>
      </c>
      <c r="J347" s="8">
        <f t="shared" si="22"/>
        <v>7.1400000000000006</v>
      </c>
      <c r="K347" s="12">
        <f t="shared" si="23"/>
        <v>0.80300000000000005</v>
      </c>
    </row>
    <row r="348" spans="1:11" x14ac:dyDescent="0.35">
      <c r="A348" s="2" t="s">
        <v>5403</v>
      </c>
      <c r="B348" s="8">
        <f>AVERAGEIF(cleaned_data!$A$2:$A$3799,Director!$A348,cleaned_data!$H$2:$H$3799)</f>
        <v>7.06</v>
      </c>
      <c r="C348" s="12">
        <f t="shared" si="20"/>
        <v>0.76600000000000001</v>
      </c>
      <c r="D348" s="10">
        <f>_xlfn.RANK.EQ($C348,$C$2:$C$1759,0)+COUNTIF($C$2:C348,C348)-1</f>
        <v>410</v>
      </c>
      <c r="G348">
        <v>347</v>
      </c>
      <c r="H348" t="str">
        <f t="shared" si="21"/>
        <v>Christopher Guest</v>
      </c>
      <c r="I348">
        <f>COUNTIF(Table13[director_name],Director!$H348)</f>
        <v>3</v>
      </c>
      <c r="J348" s="8">
        <f t="shared" si="22"/>
        <v>7.1333333333333329</v>
      </c>
      <c r="K348" s="12">
        <f t="shared" si="23"/>
        <v>0.80100000000000005</v>
      </c>
    </row>
    <row r="349" spans="1:11" x14ac:dyDescent="0.35">
      <c r="A349" s="2" t="s">
        <v>4950</v>
      </c>
      <c r="B349" s="8">
        <f>AVERAGEIF(cleaned_data!$A$2:$A$3799,Director!$A349,cleaned_data!$H$2:$H$3799)</f>
        <v>6.65</v>
      </c>
      <c r="C349" s="12">
        <f t="shared" si="20"/>
        <v>0.58699999999999997</v>
      </c>
      <c r="D349" s="10">
        <f>_xlfn.RANK.EQ($C349,$C$2:$C$1759,0)+COUNTIF($C$2:C349,C349)-1</f>
        <v>722</v>
      </c>
      <c r="G349">
        <v>348</v>
      </c>
      <c r="H349" t="str">
        <f t="shared" si="21"/>
        <v>Gina Prince-Bythewood</v>
      </c>
      <c r="I349">
        <f>COUNTIF(Table13[director_name],Director!$H349)</f>
        <v>3</v>
      </c>
      <c r="J349" s="8">
        <f t="shared" si="22"/>
        <v>7.1333333333333329</v>
      </c>
      <c r="K349" s="12">
        <f t="shared" si="23"/>
        <v>0.80100000000000005</v>
      </c>
    </row>
    <row r="350" spans="1:11" x14ac:dyDescent="0.35">
      <c r="A350" s="2" t="s">
        <v>20361</v>
      </c>
      <c r="B350" s="8">
        <f>AVERAGEIF(cleaned_data!$A$2:$A$3799,Director!$A350,cleaned_data!$H$2:$H$3799)</f>
        <v>7</v>
      </c>
      <c r="C350" s="12">
        <f t="shared" si="20"/>
        <v>0.72199999999999998</v>
      </c>
      <c r="D350" s="10">
        <f>_xlfn.RANK.EQ($C350,$C$2:$C$1759,0)+COUNTIF($C$2:C350,C350)-1</f>
        <v>437</v>
      </c>
      <c r="G350">
        <v>349</v>
      </c>
      <c r="H350" t="str">
        <f t="shared" si="21"/>
        <v>James Gunn</v>
      </c>
      <c r="I350">
        <f>COUNTIF(Table13[director_name],Director!$H350)</f>
        <v>3</v>
      </c>
      <c r="J350" s="8">
        <f t="shared" si="22"/>
        <v>7.1333333333333329</v>
      </c>
      <c r="K350" s="12">
        <f t="shared" si="23"/>
        <v>0.80100000000000005</v>
      </c>
    </row>
    <row r="351" spans="1:11" x14ac:dyDescent="0.35">
      <c r="A351" s="2" t="s">
        <v>15850</v>
      </c>
      <c r="B351" s="8">
        <f>AVERAGEIF(cleaned_data!$A$2:$A$3799,Director!$A351,cleaned_data!$H$2:$H$3799)</f>
        <v>5</v>
      </c>
      <c r="C351" s="12">
        <f t="shared" si="20"/>
        <v>8.8999999999999996E-2</v>
      </c>
      <c r="D351" s="10">
        <f>_xlfn.RANK.EQ($C351,$C$2:$C$1759,0)+COUNTIF($C$2:C351,C351)-1</f>
        <v>1593</v>
      </c>
      <c r="G351">
        <v>350</v>
      </c>
      <c r="H351" t="str">
        <f t="shared" si="21"/>
        <v>Marc Webb</v>
      </c>
      <c r="I351">
        <f>COUNTIF(Table13[director_name],Director!$H351)</f>
        <v>3</v>
      </c>
      <c r="J351" s="8">
        <f t="shared" si="22"/>
        <v>7.1333333333333329</v>
      </c>
      <c r="K351" s="12">
        <f t="shared" si="23"/>
        <v>0.80100000000000005</v>
      </c>
    </row>
    <row r="352" spans="1:11" x14ac:dyDescent="0.35">
      <c r="A352" s="2" t="s">
        <v>17538</v>
      </c>
      <c r="B352" s="8">
        <f>AVERAGEIF(cleaned_data!$A$2:$A$3799,Director!$A352,cleaned_data!$H$2:$H$3799)</f>
        <v>6.9</v>
      </c>
      <c r="C352" s="12">
        <f t="shared" si="20"/>
        <v>0.68100000000000005</v>
      </c>
      <c r="D352" s="10">
        <f>_xlfn.RANK.EQ($C352,$C$2:$C$1759,0)+COUNTIF($C$2:C352,C352)-1</f>
        <v>530</v>
      </c>
      <c r="G352">
        <v>351</v>
      </c>
      <c r="H352" t="str">
        <f t="shared" si="21"/>
        <v>Ridley Scott</v>
      </c>
      <c r="I352">
        <f>COUNTIF(Table13[director_name],Director!$H352)</f>
        <v>16</v>
      </c>
      <c r="J352" s="8">
        <f t="shared" si="22"/>
        <v>7.1312499999999996</v>
      </c>
      <c r="K352" s="12">
        <f t="shared" si="23"/>
        <v>0.8</v>
      </c>
    </row>
    <row r="353" spans="1:11" x14ac:dyDescent="0.35">
      <c r="A353" s="2" t="s">
        <v>685</v>
      </c>
      <c r="B353" s="8">
        <f>AVERAGEIF(cleaned_data!$A$2:$A$3799,Director!$A353,cleaned_data!$H$2:$H$3799)</f>
        <v>7.7499999999999982</v>
      </c>
      <c r="C353" s="12">
        <f t="shared" si="20"/>
        <v>0.95399999999999996</v>
      </c>
      <c r="D353" s="10">
        <f>_xlfn.RANK.EQ($C353,$C$2:$C$1759,0)+COUNTIF($C$2:C353,C353)-1</f>
        <v>80</v>
      </c>
      <c r="G353">
        <v>352</v>
      </c>
      <c r="H353" t="str">
        <f t="shared" si="21"/>
        <v>Doug Liman</v>
      </c>
      <c r="I353">
        <f>COUNTIF(Table13[director_name],Director!$H353)</f>
        <v>7</v>
      </c>
      <c r="J353" s="8">
        <f t="shared" si="22"/>
        <v>7.1285714285714272</v>
      </c>
      <c r="K353" s="12">
        <f t="shared" si="23"/>
        <v>0.79900000000000004</v>
      </c>
    </row>
    <row r="354" spans="1:11" x14ac:dyDescent="0.35">
      <c r="A354" s="2" t="s">
        <v>3930</v>
      </c>
      <c r="B354" s="8">
        <f>AVERAGEIF(cleaned_data!$A$2:$A$3799,Director!$A354,cleaned_data!$H$2:$H$3799)</f>
        <v>6.6000000000000005</v>
      </c>
      <c r="C354" s="12">
        <f t="shared" si="20"/>
        <v>0.58099999999999996</v>
      </c>
      <c r="D354" s="10">
        <f>_xlfn.RANK.EQ($C354,$C$2:$C$1759,0)+COUNTIF($C$2:C354,C354)-1</f>
        <v>736</v>
      </c>
      <c r="G354">
        <v>353</v>
      </c>
      <c r="H354" t="str">
        <f t="shared" si="21"/>
        <v>Gus Van Sant</v>
      </c>
      <c r="I354">
        <f>COUNTIF(Table13[director_name],Director!$H354)</f>
        <v>7</v>
      </c>
      <c r="J354" s="8">
        <f t="shared" si="22"/>
        <v>7.1285714285714281</v>
      </c>
      <c r="K354" s="12">
        <f t="shared" si="23"/>
        <v>0.79900000000000004</v>
      </c>
    </row>
    <row r="355" spans="1:11" x14ac:dyDescent="0.35">
      <c r="A355" s="2" t="s">
        <v>23406</v>
      </c>
      <c r="B355" s="8">
        <f>AVERAGEIF(cleaned_data!$A$2:$A$3799,Director!$A355,cleaned_data!$H$2:$H$3799)</f>
        <v>6.4</v>
      </c>
      <c r="C355" s="12">
        <f t="shared" si="20"/>
        <v>0.46400000000000002</v>
      </c>
      <c r="D355" s="10">
        <f>_xlfn.RANK.EQ($C355,$C$2:$C$1759,0)+COUNTIF($C$2:C355,C355)-1</f>
        <v>911</v>
      </c>
      <c r="G355">
        <v>354</v>
      </c>
      <c r="H355" t="str">
        <f t="shared" si="21"/>
        <v>Ethan Coen</v>
      </c>
      <c r="I355">
        <f>COUNTIF(Table13[director_name],Director!$H355)</f>
        <v>7</v>
      </c>
      <c r="J355" s="8">
        <f t="shared" si="22"/>
        <v>7.1142857142857139</v>
      </c>
      <c r="K355" s="12">
        <f t="shared" si="23"/>
        <v>0.79800000000000004</v>
      </c>
    </row>
    <row r="356" spans="1:11" x14ac:dyDescent="0.35">
      <c r="A356" s="2" t="s">
        <v>17605</v>
      </c>
      <c r="B356" s="8">
        <f>AVERAGEIF(cleaned_data!$A$2:$A$3799,Director!$A356,cleaned_data!$H$2:$H$3799)</f>
        <v>5.2</v>
      </c>
      <c r="C356" s="12">
        <f t="shared" si="20"/>
        <v>0.115</v>
      </c>
      <c r="D356" s="10">
        <f>_xlfn.RANK.EQ($C356,$C$2:$C$1759,0)+COUNTIF($C$2:C356,C356)-1</f>
        <v>1542</v>
      </c>
      <c r="G356">
        <v>355</v>
      </c>
      <c r="H356" t="str">
        <f t="shared" si="21"/>
        <v>Guy Ritchie</v>
      </c>
      <c r="I356">
        <f>COUNTIF(Table13[director_name],Director!$H356)</f>
        <v>7</v>
      </c>
      <c r="J356" s="8">
        <f t="shared" si="22"/>
        <v>7.1142857142857139</v>
      </c>
      <c r="K356" s="12">
        <f t="shared" si="23"/>
        <v>0.79800000000000004</v>
      </c>
    </row>
    <row r="357" spans="1:11" x14ac:dyDescent="0.35">
      <c r="A357" s="2" t="s">
        <v>5418</v>
      </c>
      <c r="B357" s="8">
        <f>AVERAGEIF(cleaned_data!$A$2:$A$3799,Director!$A357,cleaned_data!$H$2:$H$3799)</f>
        <v>6.666666666666667</v>
      </c>
      <c r="C357" s="12">
        <f t="shared" si="20"/>
        <v>0.59199999999999997</v>
      </c>
      <c r="D357" s="10">
        <f>_xlfn.RANK.EQ($C357,$C$2:$C$1759,0)+COUNTIF($C$2:C357,C357)-1</f>
        <v>711</v>
      </c>
      <c r="G357">
        <v>356</v>
      </c>
      <c r="H357" t="str">
        <f t="shared" si="21"/>
        <v>Gary Ross</v>
      </c>
      <c r="I357">
        <f>COUNTIF(Table13[director_name],Director!$H357)</f>
        <v>3</v>
      </c>
      <c r="J357" s="8">
        <f t="shared" si="22"/>
        <v>7.1000000000000005</v>
      </c>
      <c r="K357" s="12">
        <f t="shared" si="23"/>
        <v>0.79600000000000004</v>
      </c>
    </row>
    <row r="358" spans="1:11" x14ac:dyDescent="0.35">
      <c r="A358" s="2" t="s">
        <v>14680</v>
      </c>
      <c r="B358" s="8">
        <f>AVERAGEIF(cleaned_data!$A$2:$A$3799,Director!$A358,cleaned_data!$H$2:$H$3799)</f>
        <v>5.8</v>
      </c>
      <c r="C358" s="12">
        <f t="shared" si="20"/>
        <v>0.252</v>
      </c>
      <c r="D358" s="10">
        <f>_xlfn.RANK.EQ($C358,$C$2:$C$1759,0)+COUNTIF($C$2:C358,C358)-1</f>
        <v>1292</v>
      </c>
      <c r="G358">
        <v>357</v>
      </c>
      <c r="H358" t="str">
        <f t="shared" si="21"/>
        <v>John Cameron Mitchell</v>
      </c>
      <c r="I358">
        <f>COUNTIF(Table13[director_name],Director!$H358)</f>
        <v>3</v>
      </c>
      <c r="J358" s="8">
        <f t="shared" si="22"/>
        <v>7.1000000000000005</v>
      </c>
      <c r="K358" s="12">
        <f t="shared" si="23"/>
        <v>0.79600000000000004</v>
      </c>
    </row>
    <row r="359" spans="1:11" x14ac:dyDescent="0.35">
      <c r="A359" s="2" t="s">
        <v>16198</v>
      </c>
      <c r="B359" s="8">
        <f>AVERAGEIF(cleaned_data!$A$2:$A$3799,Director!$A359,cleaned_data!$H$2:$H$3799)</f>
        <v>6.5</v>
      </c>
      <c r="C359" s="12">
        <f t="shared" si="20"/>
        <v>0.504</v>
      </c>
      <c r="D359" s="10">
        <f>_xlfn.RANK.EQ($C359,$C$2:$C$1759,0)+COUNTIF($C$2:C359,C359)-1</f>
        <v>823</v>
      </c>
      <c r="G359">
        <v>358</v>
      </c>
      <c r="H359" t="str">
        <f t="shared" si="21"/>
        <v>Oliver Hirschbiegel</v>
      </c>
      <c r="I359">
        <f>COUNTIF(Table13[director_name],Director!$H359)</f>
        <v>2</v>
      </c>
      <c r="J359" s="8">
        <f t="shared" si="22"/>
        <v>7.1000000000000005</v>
      </c>
      <c r="K359" s="12">
        <f t="shared" si="23"/>
        <v>0.79600000000000004</v>
      </c>
    </row>
    <row r="360" spans="1:11" x14ac:dyDescent="0.35">
      <c r="A360" s="2" t="s">
        <v>3035</v>
      </c>
      <c r="B360" s="8">
        <f>AVERAGEIF(cleaned_data!$A$2:$A$3799,Director!$A360,cleaned_data!$H$2:$H$3799)</f>
        <v>4.0999999999999996</v>
      </c>
      <c r="C360" s="12">
        <f t="shared" si="20"/>
        <v>3.5999999999999997E-2</v>
      </c>
      <c r="D360" s="10">
        <f>_xlfn.RANK.EQ($C360,$C$2:$C$1759,0)+COUNTIF($C$2:C360,C360)-1</f>
        <v>1683</v>
      </c>
      <c r="G360">
        <v>359</v>
      </c>
      <c r="H360" t="str">
        <f t="shared" si="21"/>
        <v>Aaron Schneider</v>
      </c>
      <c r="I360">
        <f>COUNTIF(Table13[director_name],Director!$H360)</f>
        <v>1</v>
      </c>
      <c r="J360" s="8">
        <f t="shared" si="22"/>
        <v>7.1</v>
      </c>
      <c r="K360" s="12">
        <f t="shared" si="23"/>
        <v>0.77100000000000002</v>
      </c>
    </row>
    <row r="361" spans="1:11" x14ac:dyDescent="0.35">
      <c r="A361" s="2" t="s">
        <v>4401</v>
      </c>
      <c r="B361" s="8">
        <f>AVERAGEIF(cleaned_data!$A$2:$A$3799,Director!$A361,cleaned_data!$H$2:$H$3799)</f>
        <v>6.4599999999999991</v>
      </c>
      <c r="C361" s="12">
        <f t="shared" si="20"/>
        <v>0.5</v>
      </c>
      <c r="D361" s="10">
        <f>_xlfn.RANK.EQ($C361,$C$2:$C$1759,0)+COUNTIF($C$2:C361,C361)-1</f>
        <v>876</v>
      </c>
      <c r="G361">
        <v>360</v>
      </c>
      <c r="H361" t="str">
        <f t="shared" si="21"/>
        <v>Adrienne Shelly</v>
      </c>
      <c r="I361">
        <f>COUNTIF(Table13[director_name],Director!$H361)</f>
        <v>1</v>
      </c>
      <c r="J361" s="8">
        <f t="shared" si="22"/>
        <v>7.1</v>
      </c>
      <c r="K361" s="12">
        <f t="shared" si="23"/>
        <v>0.77100000000000002</v>
      </c>
    </row>
    <row r="362" spans="1:11" x14ac:dyDescent="0.35">
      <c r="A362" s="2" t="s">
        <v>9065</v>
      </c>
      <c r="B362" s="8">
        <f>AVERAGEIF(cleaned_data!$A$2:$A$3799,Director!$A362,cleaned_data!$H$2:$H$3799)</f>
        <v>8</v>
      </c>
      <c r="C362" s="12">
        <f t="shared" si="20"/>
        <v>0.97699999999999998</v>
      </c>
      <c r="D362" s="10">
        <f>_xlfn.RANK.EQ($C362,$C$2:$C$1759,0)+COUNTIF($C$2:C362,C362)-1</f>
        <v>36</v>
      </c>
      <c r="G362">
        <v>361</v>
      </c>
      <c r="H362" t="str">
        <f t="shared" si="21"/>
        <v>Antonia Bird</v>
      </c>
      <c r="I362">
        <f>COUNTIF(Table13[director_name],Director!$H362)</f>
        <v>1</v>
      </c>
      <c r="J362" s="8">
        <f t="shared" si="22"/>
        <v>7.1</v>
      </c>
      <c r="K362" s="12">
        <f t="shared" si="23"/>
        <v>0.77100000000000002</v>
      </c>
    </row>
    <row r="363" spans="1:11" x14ac:dyDescent="0.35">
      <c r="A363" s="2" t="s">
        <v>5877</v>
      </c>
      <c r="B363" s="8">
        <f>AVERAGEIF(cleaned_data!$A$2:$A$3799,Director!$A363,cleaned_data!$H$2:$H$3799)</f>
        <v>7.5333333333333341</v>
      </c>
      <c r="C363" s="12">
        <f t="shared" si="20"/>
        <v>0.90800000000000003</v>
      </c>
      <c r="D363" s="10">
        <f>_xlfn.RANK.EQ($C363,$C$2:$C$1759,0)+COUNTIF($C$2:C363,C363)-1</f>
        <v>161</v>
      </c>
      <c r="G363">
        <v>362</v>
      </c>
      <c r="H363" t="str">
        <f t="shared" si="21"/>
        <v>Brian Baugh</v>
      </c>
      <c r="I363">
        <f>COUNTIF(Table13[director_name],Director!$H363)</f>
        <v>1</v>
      </c>
      <c r="J363" s="8">
        <f t="shared" si="22"/>
        <v>7.1</v>
      </c>
      <c r="K363" s="12">
        <f t="shared" si="23"/>
        <v>0.77100000000000002</v>
      </c>
    </row>
    <row r="364" spans="1:11" x14ac:dyDescent="0.35">
      <c r="A364" s="2" t="s">
        <v>20832</v>
      </c>
      <c r="B364" s="8">
        <f>AVERAGEIF(cleaned_data!$A$2:$A$3799,Director!$A364,cleaned_data!$H$2:$H$3799)</f>
        <v>3.5</v>
      </c>
      <c r="C364" s="12">
        <f t="shared" si="20"/>
        <v>1.7000000000000001E-2</v>
      </c>
      <c r="D364" s="10">
        <f>_xlfn.RANK.EQ($C364,$C$2:$C$1759,0)+COUNTIF($C$2:C364,C364)-1</f>
        <v>1726</v>
      </c>
      <c r="G364">
        <v>363</v>
      </c>
      <c r="H364" t="str">
        <f t="shared" si="21"/>
        <v>Brian Klugman</v>
      </c>
      <c r="I364">
        <f>COUNTIF(Table13[director_name],Director!$H364)</f>
        <v>1</v>
      </c>
      <c r="J364" s="8">
        <f t="shared" si="22"/>
        <v>7.1</v>
      </c>
      <c r="K364" s="12">
        <f t="shared" si="23"/>
        <v>0.77100000000000002</v>
      </c>
    </row>
    <row r="365" spans="1:11" x14ac:dyDescent="0.35">
      <c r="A365" s="2" t="s">
        <v>1922</v>
      </c>
      <c r="B365" s="8">
        <f>AVERAGEIF(cleaned_data!$A$2:$A$3799,Director!$A365,cleaned_data!$H$2:$H$3799)</f>
        <v>7.05</v>
      </c>
      <c r="C365" s="12">
        <f t="shared" si="20"/>
        <v>0.76400000000000001</v>
      </c>
      <c r="D365" s="10">
        <f>_xlfn.RANK.EQ($C365,$C$2:$C$1759,0)+COUNTIF($C$2:C365,C365)-1</f>
        <v>411</v>
      </c>
      <c r="G365">
        <v>364</v>
      </c>
      <c r="H365" t="str">
        <f t="shared" si="21"/>
        <v>CÃ©dric Klapisch</v>
      </c>
      <c r="I365">
        <f>COUNTIF(Table13[director_name],Director!$H365)</f>
        <v>2</v>
      </c>
      <c r="J365" s="8">
        <f t="shared" si="22"/>
        <v>7.1</v>
      </c>
      <c r="K365" s="12">
        <f t="shared" si="23"/>
        <v>0.77100000000000002</v>
      </c>
    </row>
    <row r="366" spans="1:11" x14ac:dyDescent="0.35">
      <c r="A366" s="2" t="s">
        <v>4080</v>
      </c>
      <c r="B366" s="8">
        <f>AVERAGEIF(cleaned_data!$A$2:$A$3799,Director!$A366,cleaned_data!$H$2:$H$3799)</f>
        <v>5</v>
      </c>
      <c r="C366" s="12">
        <f t="shared" si="20"/>
        <v>8.8999999999999996E-2</v>
      </c>
      <c r="D366" s="10">
        <f>_xlfn.RANK.EQ($C366,$C$2:$C$1759,0)+COUNTIF($C$2:C366,C366)-1</f>
        <v>1594</v>
      </c>
      <c r="G366">
        <v>365</v>
      </c>
      <c r="H366" t="str">
        <f t="shared" si="21"/>
        <v>Dan Fogelman</v>
      </c>
      <c r="I366">
        <f>COUNTIF(Table13[director_name],Director!$H366)</f>
        <v>1</v>
      </c>
      <c r="J366" s="8">
        <f t="shared" si="22"/>
        <v>7.1</v>
      </c>
      <c r="K366" s="12">
        <f t="shared" si="23"/>
        <v>0.77100000000000002</v>
      </c>
    </row>
    <row r="367" spans="1:11" x14ac:dyDescent="0.35">
      <c r="A367" s="2" t="s">
        <v>7005</v>
      </c>
      <c r="B367" s="8">
        <f>AVERAGEIF(cleaned_data!$A$2:$A$3799,Director!$A367,cleaned_data!$H$2:$H$3799)</f>
        <v>6.2</v>
      </c>
      <c r="C367" s="12">
        <f t="shared" si="20"/>
        <v>0.39100000000000001</v>
      </c>
      <c r="D367" s="10">
        <f>_xlfn.RANK.EQ($C367,$C$2:$C$1759,0)+COUNTIF($C$2:C367,C367)-1</f>
        <v>1041</v>
      </c>
      <c r="G367">
        <v>366</v>
      </c>
      <c r="H367" t="str">
        <f t="shared" si="21"/>
        <v>FranÃ§ois Ozon</v>
      </c>
      <c r="I367">
        <f>COUNTIF(Table13[director_name],Director!$H367)</f>
        <v>1</v>
      </c>
      <c r="J367" s="8">
        <f t="shared" si="22"/>
        <v>7.1</v>
      </c>
      <c r="K367" s="12">
        <f t="shared" si="23"/>
        <v>0.77100000000000002</v>
      </c>
    </row>
    <row r="368" spans="1:11" x14ac:dyDescent="0.35">
      <c r="A368" s="2" t="s">
        <v>14112</v>
      </c>
      <c r="B368" s="8">
        <f>AVERAGEIF(cleaned_data!$A$2:$A$3799,Director!$A368,cleaned_data!$H$2:$H$3799)</f>
        <v>5.4</v>
      </c>
      <c r="C368" s="12">
        <f t="shared" si="20"/>
        <v>0.157</v>
      </c>
      <c r="D368" s="10">
        <f>_xlfn.RANK.EQ($C368,$C$2:$C$1759,0)+COUNTIF($C$2:C368,C368)-1</f>
        <v>1462</v>
      </c>
      <c r="G368">
        <v>367</v>
      </c>
      <c r="H368" t="str">
        <f t="shared" si="21"/>
        <v>George Nolfi</v>
      </c>
      <c r="I368">
        <f>COUNTIF(Table13[director_name],Director!$H368)</f>
        <v>1</v>
      </c>
      <c r="J368" s="8">
        <f t="shared" si="22"/>
        <v>7.1</v>
      </c>
      <c r="K368" s="12">
        <f t="shared" si="23"/>
        <v>0.77100000000000002</v>
      </c>
    </row>
    <row r="369" spans="1:11" x14ac:dyDescent="0.35">
      <c r="A369" s="2" t="s">
        <v>19438</v>
      </c>
      <c r="B369" s="8">
        <f>AVERAGEIF(cleaned_data!$A$2:$A$3799,Director!$A369,cleaned_data!$H$2:$H$3799)</f>
        <v>6.3</v>
      </c>
      <c r="C369" s="12">
        <f t="shared" si="20"/>
        <v>0.42199999999999999</v>
      </c>
      <c r="D369" s="10">
        <f>_xlfn.RANK.EQ($C369,$C$2:$C$1759,0)+COUNTIF($C$2:C369,C369)-1</f>
        <v>978</v>
      </c>
      <c r="G369">
        <v>368</v>
      </c>
      <c r="H369" t="str">
        <f t="shared" si="21"/>
        <v>Hans Canosa</v>
      </c>
      <c r="I369">
        <f>COUNTIF(Table13[director_name],Director!$H369)</f>
        <v>1</v>
      </c>
      <c r="J369" s="8">
        <f t="shared" si="22"/>
        <v>7.1</v>
      </c>
      <c r="K369" s="12">
        <f t="shared" si="23"/>
        <v>0.77100000000000002</v>
      </c>
    </row>
    <row r="370" spans="1:11" x14ac:dyDescent="0.35">
      <c r="A370" s="2" t="s">
        <v>12954</v>
      </c>
      <c r="B370" s="8">
        <f>AVERAGEIF(cleaned_data!$A$2:$A$3799,Director!$A370,cleaned_data!$H$2:$H$3799)</f>
        <v>5.5</v>
      </c>
      <c r="C370" s="12">
        <f t="shared" si="20"/>
        <v>0.17899999999999999</v>
      </c>
      <c r="D370" s="10">
        <f>_xlfn.RANK.EQ($C370,$C$2:$C$1759,0)+COUNTIF($C$2:C370,C370)-1</f>
        <v>1423</v>
      </c>
      <c r="G370">
        <v>369</v>
      </c>
      <c r="H370" t="str">
        <f t="shared" si="21"/>
        <v>IstvÃ¡n SzabÃ³</v>
      </c>
      <c r="I370">
        <f>COUNTIF(Table13[director_name],Director!$H370)</f>
        <v>1</v>
      </c>
      <c r="J370" s="8">
        <f t="shared" si="22"/>
        <v>7.1</v>
      </c>
      <c r="K370" s="12">
        <f t="shared" si="23"/>
        <v>0.77100000000000002</v>
      </c>
    </row>
    <row r="371" spans="1:11" x14ac:dyDescent="0.35">
      <c r="A371" s="2" t="s">
        <v>4166</v>
      </c>
      <c r="B371" s="8">
        <f>AVERAGEIF(cleaned_data!$A$2:$A$3799,Director!$A371,cleaned_data!$H$2:$H$3799)</f>
        <v>7.1714285714285708</v>
      </c>
      <c r="C371" s="12">
        <f t="shared" si="20"/>
        <v>0.81</v>
      </c>
      <c r="D371" s="10">
        <f>_xlfn.RANK.EQ($C371,$C$2:$C$1759,0)+COUNTIF($C$2:C371,C371)-1</f>
        <v>333</v>
      </c>
      <c r="G371">
        <v>370</v>
      </c>
      <c r="H371" t="str">
        <f t="shared" si="21"/>
        <v>James Ivory</v>
      </c>
      <c r="I371">
        <f>COUNTIF(Table13[director_name],Director!$H371)</f>
        <v>5</v>
      </c>
      <c r="J371" s="8">
        <f t="shared" si="22"/>
        <v>7.1</v>
      </c>
      <c r="K371" s="12">
        <f t="shared" si="23"/>
        <v>0.77100000000000002</v>
      </c>
    </row>
    <row r="372" spans="1:11" x14ac:dyDescent="0.35">
      <c r="A372" s="2" t="s">
        <v>10497</v>
      </c>
      <c r="B372" s="8">
        <f>AVERAGEIF(cleaned_data!$A$2:$A$3799,Director!$A372,cleaned_data!$H$2:$H$3799)</f>
        <v>6.1</v>
      </c>
      <c r="C372" s="12">
        <f t="shared" si="20"/>
        <v>0.35099999999999998</v>
      </c>
      <c r="D372" s="10">
        <f>_xlfn.RANK.EQ($C372,$C$2:$C$1759,0)+COUNTIF($C$2:C372,C372)-1</f>
        <v>1104</v>
      </c>
      <c r="G372">
        <v>371</v>
      </c>
      <c r="H372" t="str">
        <f t="shared" si="21"/>
        <v>James Ponsoldt</v>
      </c>
      <c r="I372">
        <f>COUNTIF(Table13[director_name],Director!$H372)</f>
        <v>1</v>
      </c>
      <c r="J372" s="8">
        <f t="shared" si="22"/>
        <v>7.1</v>
      </c>
      <c r="K372" s="12">
        <f t="shared" si="23"/>
        <v>0.77100000000000002</v>
      </c>
    </row>
    <row r="373" spans="1:11" x14ac:dyDescent="0.35">
      <c r="A373" s="2" t="s">
        <v>5861</v>
      </c>
      <c r="B373" s="8">
        <f>AVERAGEIF(cleaned_data!$A$2:$A$3799,Director!$A373,cleaned_data!$H$2:$H$3799)</f>
        <v>5.4999999999999991</v>
      </c>
      <c r="C373" s="12">
        <f t="shared" si="20"/>
        <v>0.17799999999999999</v>
      </c>
      <c r="D373" s="10">
        <f>_xlfn.RANK.EQ($C373,$C$2:$C$1759,0)+COUNTIF($C$2:C373,C373)-1</f>
        <v>1445</v>
      </c>
      <c r="G373">
        <v>372</v>
      </c>
      <c r="H373" t="str">
        <f t="shared" si="21"/>
        <v>Jeremy Saulnier</v>
      </c>
      <c r="I373">
        <f>COUNTIF(Table13[director_name],Director!$H373)</f>
        <v>2</v>
      </c>
      <c r="J373" s="8">
        <f t="shared" si="22"/>
        <v>7.1</v>
      </c>
      <c r="K373" s="12">
        <f t="shared" si="23"/>
        <v>0.77100000000000002</v>
      </c>
    </row>
    <row r="374" spans="1:11" x14ac:dyDescent="0.35">
      <c r="A374" s="2" t="s">
        <v>13092</v>
      </c>
      <c r="B374" s="8">
        <f>AVERAGEIF(cleaned_data!$A$2:$A$3799,Director!$A374,cleaned_data!$H$2:$H$3799)</f>
        <v>5.45</v>
      </c>
      <c r="C374" s="12">
        <f t="shared" si="20"/>
        <v>0.17299999999999999</v>
      </c>
      <c r="D374" s="10">
        <f>_xlfn.RANK.EQ($C374,$C$2:$C$1759,0)+COUNTIF($C$2:C374,C374)-1</f>
        <v>1449</v>
      </c>
      <c r="G374">
        <v>373</v>
      </c>
      <c r="H374" t="str">
        <f t="shared" si="21"/>
        <v>Jill Sprecher</v>
      </c>
      <c r="I374">
        <f>COUNTIF(Table13[director_name],Director!$H374)</f>
        <v>1</v>
      </c>
      <c r="J374" s="8">
        <f t="shared" si="22"/>
        <v>7.1</v>
      </c>
      <c r="K374" s="12">
        <f t="shared" si="23"/>
        <v>0.77100000000000002</v>
      </c>
    </row>
    <row r="375" spans="1:11" x14ac:dyDescent="0.35">
      <c r="A375" s="2" t="s">
        <v>20139</v>
      </c>
      <c r="B375" s="8">
        <f>AVERAGEIF(cleaned_data!$A$2:$A$3799,Director!$A375,cleaned_data!$H$2:$H$3799)</f>
        <v>6.9</v>
      </c>
      <c r="C375" s="12">
        <f t="shared" si="20"/>
        <v>0.68100000000000005</v>
      </c>
      <c r="D375" s="10">
        <f>_xlfn.RANK.EQ($C375,$C$2:$C$1759,0)+COUNTIF($C$2:C375,C375)-1</f>
        <v>531</v>
      </c>
      <c r="G375">
        <v>374</v>
      </c>
      <c r="H375" t="str">
        <f t="shared" si="21"/>
        <v>Joel Edgerton</v>
      </c>
      <c r="I375">
        <f>COUNTIF(Table13[director_name],Director!$H375)</f>
        <v>1</v>
      </c>
      <c r="J375" s="8">
        <f t="shared" si="22"/>
        <v>7.1</v>
      </c>
      <c r="K375" s="12">
        <f t="shared" si="23"/>
        <v>0.77100000000000002</v>
      </c>
    </row>
    <row r="376" spans="1:11" x14ac:dyDescent="0.35">
      <c r="A376" s="2" t="s">
        <v>3749</v>
      </c>
      <c r="B376" s="8">
        <f>AVERAGEIF(cleaned_data!$A$2:$A$3799,Director!$A376,cleaned_data!$H$2:$H$3799)</f>
        <v>5.35</v>
      </c>
      <c r="C376" s="12">
        <f t="shared" si="20"/>
        <v>0.154</v>
      </c>
      <c r="D376" s="10">
        <f>_xlfn.RANK.EQ($C376,$C$2:$C$1759,0)+COUNTIF($C$2:C376,C376)-1</f>
        <v>1486</v>
      </c>
      <c r="G376">
        <v>375</v>
      </c>
      <c r="H376" t="str">
        <f t="shared" si="21"/>
        <v>John Badham</v>
      </c>
      <c r="I376">
        <f>COUNTIF(Table13[director_name],Director!$H376)</f>
        <v>1</v>
      </c>
      <c r="J376" s="8">
        <f t="shared" si="22"/>
        <v>7.1</v>
      </c>
      <c r="K376" s="12">
        <f t="shared" si="23"/>
        <v>0.77100000000000002</v>
      </c>
    </row>
    <row r="377" spans="1:11" x14ac:dyDescent="0.35">
      <c r="A377" s="2" t="s">
        <v>14527</v>
      </c>
      <c r="B377" s="8">
        <f>AVERAGEIF(cleaned_data!$A$2:$A$3799,Director!$A377,cleaned_data!$H$2:$H$3799)</f>
        <v>7.2</v>
      </c>
      <c r="C377" s="12">
        <f t="shared" si="20"/>
        <v>0.81100000000000005</v>
      </c>
      <c r="D377" s="10">
        <f>_xlfn.RANK.EQ($C377,$C$2:$C$1759,0)+COUNTIF($C$2:C377,C377)-1</f>
        <v>292</v>
      </c>
      <c r="G377">
        <v>376</v>
      </c>
      <c r="H377" t="str">
        <f t="shared" si="21"/>
        <v>John Maybury</v>
      </c>
      <c r="I377">
        <f>COUNTIF(Table13[director_name],Director!$H377)</f>
        <v>1</v>
      </c>
      <c r="J377" s="8">
        <f t="shared" si="22"/>
        <v>7.1</v>
      </c>
      <c r="K377" s="12">
        <f t="shared" si="23"/>
        <v>0.77100000000000002</v>
      </c>
    </row>
    <row r="378" spans="1:11" x14ac:dyDescent="0.35">
      <c r="A378" s="2" t="s">
        <v>15148</v>
      </c>
      <c r="B378" s="8">
        <f>AVERAGEIF(cleaned_data!$A$2:$A$3799,Director!$A378,cleaned_data!$H$2:$H$3799)</f>
        <v>7</v>
      </c>
      <c r="C378" s="12">
        <f t="shared" si="20"/>
        <v>0.72199999999999998</v>
      </c>
      <c r="D378" s="10">
        <f>_xlfn.RANK.EQ($C378,$C$2:$C$1759,0)+COUNTIF($C$2:C378,C378)-1</f>
        <v>438</v>
      </c>
      <c r="G378">
        <v>377</v>
      </c>
      <c r="H378" t="str">
        <f t="shared" si="21"/>
        <v>Jonathan Teplitzky</v>
      </c>
      <c r="I378">
        <f>COUNTIF(Table13[director_name],Director!$H378)</f>
        <v>1</v>
      </c>
      <c r="J378" s="8">
        <f t="shared" si="22"/>
        <v>7.1</v>
      </c>
      <c r="K378" s="12">
        <f t="shared" si="23"/>
        <v>0.77100000000000002</v>
      </c>
    </row>
    <row r="379" spans="1:11" x14ac:dyDescent="0.35">
      <c r="A379" s="2" t="s">
        <v>3252</v>
      </c>
      <c r="B379" s="8">
        <f>AVERAGEIF(cleaned_data!$A$2:$A$3799,Director!$A379,cleaned_data!$H$2:$H$3799)</f>
        <v>7.4</v>
      </c>
      <c r="C379" s="12">
        <f t="shared" si="20"/>
        <v>0.874</v>
      </c>
      <c r="D379" s="10">
        <f>_xlfn.RANK.EQ($C379,$C$2:$C$1759,0)+COUNTIF($C$2:C379,C379)-1</f>
        <v>203</v>
      </c>
      <c r="G379">
        <v>378</v>
      </c>
      <c r="H379" t="str">
        <f t="shared" si="21"/>
        <v>Julian Jarrold</v>
      </c>
      <c r="I379">
        <f>COUNTIF(Table13[director_name],Director!$H379)</f>
        <v>1</v>
      </c>
      <c r="J379" s="8">
        <f t="shared" si="22"/>
        <v>7.1</v>
      </c>
      <c r="K379" s="12">
        <f t="shared" si="23"/>
        <v>0.77100000000000002</v>
      </c>
    </row>
    <row r="380" spans="1:11" x14ac:dyDescent="0.35">
      <c r="A380" s="2" t="s">
        <v>20325</v>
      </c>
      <c r="B380" s="8">
        <f>AVERAGEIF(cleaned_data!$A$2:$A$3799,Director!$A380,cleaned_data!$H$2:$H$3799)</f>
        <v>8.1</v>
      </c>
      <c r="C380" s="12">
        <f t="shared" si="20"/>
        <v>0.98099999999999998</v>
      </c>
      <c r="D380" s="10">
        <f>_xlfn.RANK.EQ($C380,$C$2:$C$1759,0)+COUNTIF($C$2:C380,C380)-1</f>
        <v>27</v>
      </c>
      <c r="G380">
        <v>379</v>
      </c>
      <c r="H380" t="str">
        <f t="shared" si="21"/>
        <v>Justin Kerrigan</v>
      </c>
      <c r="I380">
        <f>COUNTIF(Table13[director_name],Director!$H380)</f>
        <v>1</v>
      </c>
      <c r="J380" s="8">
        <f t="shared" si="22"/>
        <v>7.1</v>
      </c>
      <c r="K380" s="12">
        <f t="shared" si="23"/>
        <v>0.77100000000000002</v>
      </c>
    </row>
    <row r="381" spans="1:11" x14ac:dyDescent="0.35">
      <c r="A381" s="2" t="s">
        <v>3541</v>
      </c>
      <c r="B381" s="8">
        <f>AVERAGEIF(cleaned_data!$A$2:$A$3799,Director!$A381,cleaned_data!$H$2:$H$3799)</f>
        <v>6.2</v>
      </c>
      <c r="C381" s="12">
        <f t="shared" si="20"/>
        <v>0.39100000000000001</v>
      </c>
      <c r="D381" s="10">
        <f>_xlfn.RANK.EQ($C381,$C$2:$C$1759,0)+COUNTIF($C$2:C381,C381)-1</f>
        <v>1042</v>
      </c>
      <c r="G381">
        <v>380</v>
      </c>
      <c r="H381" t="str">
        <f t="shared" si="21"/>
        <v>Kenneth Lonergan</v>
      </c>
      <c r="I381">
        <f>COUNTIF(Table13[director_name],Director!$H381)</f>
        <v>2</v>
      </c>
      <c r="J381" s="8">
        <f t="shared" si="22"/>
        <v>7.1</v>
      </c>
      <c r="K381" s="12">
        <f t="shared" si="23"/>
        <v>0.77100000000000002</v>
      </c>
    </row>
    <row r="382" spans="1:11" x14ac:dyDescent="0.35">
      <c r="A382" s="2" t="s">
        <v>1139</v>
      </c>
      <c r="B382" s="8">
        <f>AVERAGEIF(cleaned_data!$A$2:$A$3799,Director!$A382,cleaned_data!$H$2:$H$3799)</f>
        <v>6.5</v>
      </c>
      <c r="C382" s="12">
        <f t="shared" si="20"/>
        <v>0.504</v>
      </c>
      <c r="D382" s="10">
        <f>_xlfn.RANK.EQ($C382,$C$2:$C$1759,0)+COUNTIF($C$2:C382,C382)-1</f>
        <v>824</v>
      </c>
      <c r="G382">
        <v>381</v>
      </c>
      <c r="H382" t="str">
        <f t="shared" si="21"/>
        <v>Lajos Koltai</v>
      </c>
      <c r="I382">
        <f>COUNTIF(Table13[director_name],Director!$H382)</f>
        <v>1</v>
      </c>
      <c r="J382" s="8">
        <f t="shared" si="22"/>
        <v>7.1</v>
      </c>
      <c r="K382" s="12">
        <f t="shared" si="23"/>
        <v>0.77100000000000002</v>
      </c>
    </row>
    <row r="383" spans="1:11" x14ac:dyDescent="0.35">
      <c r="A383" s="2" t="s">
        <v>1394</v>
      </c>
      <c r="B383" s="8">
        <f>AVERAGEIF(cleaned_data!$A$2:$A$3799,Director!$A383,cleaned_data!$H$2:$H$3799)</f>
        <v>6.6750000000000007</v>
      </c>
      <c r="C383" s="12">
        <f t="shared" si="20"/>
        <v>0.59599999999999997</v>
      </c>
      <c r="D383" s="10">
        <f>_xlfn.RANK.EQ($C383,$C$2:$C$1759,0)+COUNTIF($C$2:C383,C383)-1</f>
        <v>708</v>
      </c>
      <c r="G383">
        <v>382</v>
      </c>
      <c r="H383" t="str">
        <f t="shared" si="21"/>
        <v>Lisa Cholodenko</v>
      </c>
      <c r="I383">
        <f>COUNTIF(Table13[director_name],Director!$H383)</f>
        <v>1</v>
      </c>
      <c r="J383" s="8">
        <f t="shared" si="22"/>
        <v>7.1</v>
      </c>
      <c r="K383" s="12">
        <f t="shared" si="23"/>
        <v>0.77100000000000002</v>
      </c>
    </row>
    <row r="384" spans="1:11" x14ac:dyDescent="0.35">
      <c r="A384" s="2" t="s">
        <v>7885</v>
      </c>
      <c r="B384" s="8">
        <f>AVERAGEIF(cleaned_data!$A$2:$A$3799,Director!$A384,cleaned_data!$H$2:$H$3799)</f>
        <v>5.95</v>
      </c>
      <c r="C384" s="12">
        <f t="shared" si="20"/>
        <v>0.30399999999999999</v>
      </c>
      <c r="D384" s="10">
        <f>_xlfn.RANK.EQ($C384,$C$2:$C$1759,0)+COUNTIF($C$2:C384,C384)-1</f>
        <v>1216</v>
      </c>
      <c r="G384">
        <v>383</v>
      </c>
      <c r="H384" t="str">
        <f t="shared" si="21"/>
        <v>Martin Koolhoven</v>
      </c>
      <c r="I384">
        <f>COUNTIF(Table13[director_name],Director!$H384)</f>
        <v>1</v>
      </c>
      <c r="J384" s="8">
        <f t="shared" si="22"/>
        <v>7.1</v>
      </c>
      <c r="K384" s="12">
        <f t="shared" si="23"/>
        <v>0.77100000000000002</v>
      </c>
    </row>
    <row r="385" spans="1:11" x14ac:dyDescent="0.35">
      <c r="A385" s="2" t="s">
        <v>16301</v>
      </c>
      <c r="B385" s="8">
        <f>AVERAGEIF(cleaned_data!$A$2:$A$3799,Director!$A385,cleaned_data!$H$2:$H$3799)</f>
        <v>6.5</v>
      </c>
      <c r="C385" s="12">
        <f t="shared" si="20"/>
        <v>0.504</v>
      </c>
      <c r="D385" s="10">
        <f>_xlfn.RANK.EQ($C385,$C$2:$C$1759,0)+COUNTIF($C$2:C385,C385)-1</f>
        <v>825</v>
      </c>
      <c r="G385">
        <v>384</v>
      </c>
      <c r="H385" t="str">
        <f t="shared" si="21"/>
        <v>Michael Cuesta</v>
      </c>
      <c r="I385">
        <f>COUNTIF(Table13[director_name],Director!$H385)</f>
        <v>2</v>
      </c>
      <c r="J385" s="8">
        <f t="shared" si="22"/>
        <v>7.1</v>
      </c>
      <c r="K385" s="12">
        <f t="shared" si="23"/>
        <v>0.77100000000000002</v>
      </c>
    </row>
    <row r="386" spans="1:11" x14ac:dyDescent="0.35">
      <c r="A386" s="2" t="s">
        <v>103</v>
      </c>
      <c r="B386" s="8">
        <f>AVERAGEIF(cleaned_data!$A$2:$A$3799,Director!$A386,cleaned_data!$H$2:$H$3799)</f>
        <v>7.2</v>
      </c>
      <c r="C386" s="12">
        <f t="shared" si="20"/>
        <v>0.81100000000000005</v>
      </c>
      <c r="D386" s="10">
        <f>_xlfn.RANK.EQ($C386,$C$2:$C$1759,0)+COUNTIF($C$2:C386,C386)-1</f>
        <v>293</v>
      </c>
      <c r="G386">
        <v>385</v>
      </c>
      <c r="H386" t="str">
        <f t="shared" si="21"/>
        <v>Michael Radford</v>
      </c>
      <c r="I386">
        <f>COUNTIF(Table13[director_name],Director!$H386)</f>
        <v>1</v>
      </c>
      <c r="J386" s="8">
        <f t="shared" si="22"/>
        <v>7.1</v>
      </c>
      <c r="K386" s="12">
        <f t="shared" si="23"/>
        <v>0.77100000000000002</v>
      </c>
    </row>
    <row r="387" spans="1:11" x14ac:dyDescent="0.35">
      <c r="A387" s="2" t="s">
        <v>5702</v>
      </c>
      <c r="B387" s="8">
        <f>AVERAGEIF(cleaned_data!$A$2:$A$3799,Director!$A387,cleaned_data!$H$2:$H$3799)</f>
        <v>5.26</v>
      </c>
      <c r="C387" s="12">
        <f t="shared" ref="C387:C450" si="24">_xlfn.PERCENTRANK.EXC($B$2:$B$1759,$B387)</f>
        <v>0.129</v>
      </c>
      <c r="D387" s="10">
        <f>_xlfn.RANK.EQ($C387,$C$2:$C$1759,0)+COUNTIF($C$2:C387,C387)-1</f>
        <v>1531</v>
      </c>
      <c r="G387">
        <v>386</v>
      </c>
      <c r="H387" t="str">
        <f t="shared" ref="H387:H450" si="25">INDEX($A$2:$A$1759, MATCH($G387,$D$2:$D$1759,0))</f>
        <v>Molly Bernstein</v>
      </c>
      <c r="I387">
        <f>COUNTIF(Table13[director_name],Director!$H387)</f>
        <v>1</v>
      </c>
      <c r="J387" s="8">
        <f t="shared" ref="J387:J450" si="26">INDEX($B$2:$B$1759,MATCH($G387,$D$2:$D$1759,0))</f>
        <v>7.1</v>
      </c>
      <c r="K387" s="12">
        <f t="shared" ref="K387:K450" si="27">INDEX($C$2:$C$1759,MATCH($G387,$D$2:$D$1759,0))</f>
        <v>0.77100000000000002</v>
      </c>
    </row>
    <row r="388" spans="1:11" x14ac:dyDescent="0.35">
      <c r="A388" s="2" t="s">
        <v>13514</v>
      </c>
      <c r="B388" s="8">
        <f>AVERAGEIF(cleaned_data!$A$2:$A$3799,Director!$A388,cleaned_data!$H$2:$H$3799)</f>
        <v>6.0500000000000007</v>
      </c>
      <c r="C388" s="12">
        <f t="shared" si="24"/>
        <v>0.34300000000000003</v>
      </c>
      <c r="D388" s="10">
        <f>_xlfn.RANK.EQ($C388,$C$2:$C$1759,0)+COUNTIF($C$2:C388,C388)-1</f>
        <v>1151</v>
      </c>
      <c r="G388">
        <v>387</v>
      </c>
      <c r="H388" t="str">
        <f t="shared" si="25"/>
        <v>Olivier Assayas</v>
      </c>
      <c r="I388">
        <f>COUNTIF(Table13[director_name],Director!$H388)</f>
        <v>2</v>
      </c>
      <c r="J388" s="8">
        <f t="shared" si="26"/>
        <v>7.1</v>
      </c>
      <c r="K388" s="12">
        <f t="shared" si="27"/>
        <v>0.77100000000000002</v>
      </c>
    </row>
    <row r="389" spans="1:11" x14ac:dyDescent="0.35">
      <c r="A389" s="2" t="s">
        <v>639</v>
      </c>
      <c r="B389" s="8">
        <f>AVERAGEIF(cleaned_data!$A$2:$A$3799,Director!$A389,cleaned_data!$H$2:$H$3799)</f>
        <v>7.7666666666666666</v>
      </c>
      <c r="C389" s="12">
        <f t="shared" si="24"/>
        <v>0.95699999999999996</v>
      </c>
      <c r="D389" s="10">
        <f>_xlfn.RANK.EQ($C389,$C$2:$C$1759,0)+COUNTIF($C$2:C389,C389)-1</f>
        <v>62</v>
      </c>
      <c r="G389">
        <v>388</v>
      </c>
      <c r="H389" t="str">
        <f t="shared" si="25"/>
        <v>Peter Care</v>
      </c>
      <c r="I389">
        <f>COUNTIF(Table13[director_name],Director!$H389)</f>
        <v>1</v>
      </c>
      <c r="J389" s="8">
        <f t="shared" si="26"/>
        <v>7.1</v>
      </c>
      <c r="K389" s="12">
        <f t="shared" si="27"/>
        <v>0.77100000000000002</v>
      </c>
    </row>
    <row r="390" spans="1:11" x14ac:dyDescent="0.35">
      <c r="A390" s="2" t="s">
        <v>14254</v>
      </c>
      <c r="B390" s="8">
        <f>AVERAGEIF(cleaned_data!$A$2:$A$3799,Director!$A390,cleaned_data!$H$2:$H$3799)</f>
        <v>6.4</v>
      </c>
      <c r="C390" s="12">
        <f t="shared" si="24"/>
        <v>0.46400000000000002</v>
      </c>
      <c r="D390" s="10">
        <f>_xlfn.RANK.EQ($C390,$C$2:$C$1759,0)+COUNTIF($C$2:C390,C390)-1</f>
        <v>912</v>
      </c>
      <c r="G390">
        <v>389</v>
      </c>
      <c r="H390" t="str">
        <f t="shared" si="25"/>
        <v>Peter Ho-Sun Chan</v>
      </c>
      <c r="I390">
        <f>COUNTIF(Table13[director_name],Director!$H390)</f>
        <v>1</v>
      </c>
      <c r="J390" s="8">
        <f t="shared" si="26"/>
        <v>7.1</v>
      </c>
      <c r="K390" s="12">
        <f t="shared" si="27"/>
        <v>0.77100000000000002</v>
      </c>
    </row>
    <row r="391" spans="1:11" x14ac:dyDescent="0.35">
      <c r="A391" s="2" t="s">
        <v>1007</v>
      </c>
      <c r="B391" s="8">
        <f>AVERAGEIF(cleaned_data!$A$2:$A$3799,Director!$A391,cleaned_data!$H$2:$H$3799)</f>
        <v>6.2750000000000004</v>
      </c>
      <c r="C391" s="12">
        <f t="shared" si="24"/>
        <v>0.42199999999999999</v>
      </c>
      <c r="D391" s="10">
        <f>_xlfn.RANK.EQ($C391,$C$2:$C$1759,0)+COUNTIF($C$2:C391,C391)-1</f>
        <v>979</v>
      </c>
      <c r="G391">
        <v>390</v>
      </c>
      <c r="H391" t="str">
        <f t="shared" si="25"/>
        <v>Peter Landesman</v>
      </c>
      <c r="I391">
        <f>COUNTIF(Table13[director_name],Director!$H391)</f>
        <v>1</v>
      </c>
      <c r="J391" s="8">
        <f t="shared" si="26"/>
        <v>7.1</v>
      </c>
      <c r="K391" s="12">
        <f t="shared" si="27"/>
        <v>0.77100000000000002</v>
      </c>
    </row>
    <row r="392" spans="1:11" x14ac:dyDescent="0.35">
      <c r="A392" s="2" t="s">
        <v>14767</v>
      </c>
      <c r="B392" s="8">
        <f>AVERAGEIF(cleaned_data!$A$2:$A$3799,Director!$A392,cleaned_data!$H$2:$H$3799)</f>
        <v>6.6</v>
      </c>
      <c r="C392" s="12">
        <f t="shared" si="24"/>
        <v>0.55300000000000005</v>
      </c>
      <c r="D392" s="10">
        <f>_xlfn.RANK.EQ($C392,$C$2:$C$1759,0)+COUNTIF($C$2:C392,C392)-1</f>
        <v>750</v>
      </c>
      <c r="G392">
        <v>391</v>
      </c>
      <c r="H392" t="str">
        <f t="shared" si="25"/>
        <v>Prachya Pinkaew</v>
      </c>
      <c r="I392">
        <f>COUNTIF(Table13[director_name],Director!$H392)</f>
        <v>1</v>
      </c>
      <c r="J392" s="8">
        <f t="shared" si="26"/>
        <v>7.1</v>
      </c>
      <c r="K392" s="12">
        <f t="shared" si="27"/>
        <v>0.77100000000000002</v>
      </c>
    </row>
    <row r="393" spans="1:11" x14ac:dyDescent="0.35">
      <c r="A393" s="2" t="s">
        <v>17132</v>
      </c>
      <c r="B393" s="8">
        <f>AVERAGEIF(cleaned_data!$A$2:$A$3799,Director!$A393,cleaned_data!$H$2:$H$3799)</f>
        <v>4.5999999999999996</v>
      </c>
      <c r="C393" s="12">
        <f t="shared" si="24"/>
        <v>0.06</v>
      </c>
      <c r="D393" s="10">
        <f>_xlfn.RANK.EQ($C393,$C$2:$C$1759,0)+COUNTIF($C$2:C393,C393)-1</f>
        <v>1644</v>
      </c>
      <c r="G393">
        <v>392</v>
      </c>
      <c r="H393" t="str">
        <f t="shared" si="25"/>
        <v>Reed Cowan</v>
      </c>
      <c r="I393">
        <f>COUNTIF(Table13[director_name],Director!$H393)</f>
        <v>1</v>
      </c>
      <c r="J393" s="8">
        <f t="shared" si="26"/>
        <v>7.1</v>
      </c>
      <c r="K393" s="12">
        <f t="shared" si="27"/>
        <v>0.77100000000000002</v>
      </c>
    </row>
    <row r="394" spans="1:11" x14ac:dyDescent="0.35">
      <c r="A394" s="2" t="s">
        <v>20232</v>
      </c>
      <c r="B394" s="8">
        <f>AVERAGEIF(cleaned_data!$A$2:$A$3799,Director!$A394,cleaned_data!$H$2:$H$3799)</f>
        <v>7.2</v>
      </c>
      <c r="C394" s="12">
        <f t="shared" si="24"/>
        <v>0.81100000000000005</v>
      </c>
      <c r="D394" s="10">
        <f>_xlfn.RANK.EQ($C394,$C$2:$C$1759,0)+COUNTIF($C$2:C394,C394)-1</f>
        <v>294</v>
      </c>
      <c r="G394">
        <v>393</v>
      </c>
      <c r="H394" t="str">
        <f t="shared" si="25"/>
        <v>Russell Crowe</v>
      </c>
      <c r="I394">
        <f>COUNTIF(Table13[director_name],Director!$H394)</f>
        <v>1</v>
      </c>
      <c r="J394" s="8">
        <f t="shared" si="26"/>
        <v>7.1</v>
      </c>
      <c r="K394" s="12">
        <f t="shared" si="27"/>
        <v>0.77100000000000002</v>
      </c>
    </row>
    <row r="395" spans="1:11" x14ac:dyDescent="0.35">
      <c r="A395" s="2" t="s">
        <v>3902</v>
      </c>
      <c r="B395" s="8">
        <f>AVERAGEIF(cleaned_data!$A$2:$A$3799,Director!$A395,cleaned_data!$H$2:$H$3799)</f>
        <v>5.9</v>
      </c>
      <c r="C395" s="12">
        <f t="shared" si="24"/>
        <v>0.27200000000000002</v>
      </c>
      <c r="D395" s="10">
        <f>_xlfn.RANK.EQ($C395,$C$2:$C$1759,0)+COUNTIF($C$2:C395,C395)-1</f>
        <v>1244</v>
      </c>
      <c r="G395">
        <v>394</v>
      </c>
      <c r="H395" t="str">
        <f t="shared" si="25"/>
        <v>Sara Newens</v>
      </c>
      <c r="I395">
        <f>COUNTIF(Table13[director_name],Director!$H395)</f>
        <v>1</v>
      </c>
      <c r="J395" s="8">
        <f t="shared" si="26"/>
        <v>7.1</v>
      </c>
      <c r="K395" s="12">
        <f t="shared" si="27"/>
        <v>0.77100000000000002</v>
      </c>
    </row>
    <row r="396" spans="1:11" x14ac:dyDescent="0.35">
      <c r="A396" s="2" t="s">
        <v>23608</v>
      </c>
      <c r="B396" s="8">
        <f>AVERAGEIF(cleaned_data!$A$2:$A$3799,Director!$A396,cleaned_data!$H$2:$H$3799)</f>
        <v>7</v>
      </c>
      <c r="C396" s="12">
        <f t="shared" si="24"/>
        <v>0.72199999999999998</v>
      </c>
      <c r="D396" s="10">
        <f>_xlfn.RANK.EQ($C396,$C$2:$C$1759,0)+COUNTIF($C$2:C396,C396)-1</f>
        <v>439</v>
      </c>
      <c r="G396">
        <v>395</v>
      </c>
      <c r="H396" t="str">
        <f t="shared" si="25"/>
        <v>Sarah Smith</v>
      </c>
      <c r="I396">
        <f>COUNTIF(Table13[director_name],Director!$H396)</f>
        <v>1</v>
      </c>
      <c r="J396" s="8">
        <f t="shared" si="26"/>
        <v>7.1</v>
      </c>
      <c r="K396" s="12">
        <f t="shared" si="27"/>
        <v>0.77100000000000002</v>
      </c>
    </row>
    <row r="397" spans="1:11" x14ac:dyDescent="0.35">
      <c r="A397" s="2" t="s">
        <v>5743</v>
      </c>
      <c r="B397" s="8">
        <f>AVERAGEIF(cleaned_data!$A$2:$A$3799,Director!$A397,cleaned_data!$H$2:$H$3799)</f>
        <v>7.9666666666666659</v>
      </c>
      <c r="C397" s="12">
        <f t="shared" si="24"/>
        <v>0.97599999999999998</v>
      </c>
      <c r="D397" s="10">
        <f>_xlfn.RANK.EQ($C397,$C$2:$C$1759,0)+COUNTIF($C$2:C397,C397)-1</f>
        <v>41</v>
      </c>
      <c r="G397">
        <v>396</v>
      </c>
      <c r="H397" t="str">
        <f t="shared" si="25"/>
        <v>Shane Acker</v>
      </c>
      <c r="I397">
        <f>COUNTIF(Table13[director_name],Director!$H397)</f>
        <v>1</v>
      </c>
      <c r="J397" s="8">
        <f t="shared" si="26"/>
        <v>7.1</v>
      </c>
      <c r="K397" s="12">
        <f t="shared" si="27"/>
        <v>0.77100000000000002</v>
      </c>
    </row>
    <row r="398" spans="1:11" x14ac:dyDescent="0.35">
      <c r="A398" s="2" t="s">
        <v>6767</v>
      </c>
      <c r="B398" s="8">
        <f>AVERAGEIF(cleaned_data!$A$2:$A$3799,Director!$A398,cleaned_data!$H$2:$H$3799)</f>
        <v>5.5</v>
      </c>
      <c r="C398" s="12">
        <f t="shared" si="24"/>
        <v>0.17899999999999999</v>
      </c>
      <c r="D398" s="10">
        <f>_xlfn.RANK.EQ($C398,$C$2:$C$1759,0)+COUNTIF($C$2:C398,C398)-1</f>
        <v>1424</v>
      </c>
      <c r="G398">
        <v>397</v>
      </c>
      <c r="H398" t="str">
        <f t="shared" si="25"/>
        <v>Shekar</v>
      </c>
      <c r="I398">
        <f>COUNTIF(Table13[director_name],Director!$H398)</f>
        <v>1</v>
      </c>
      <c r="J398" s="8">
        <f t="shared" si="26"/>
        <v>7.1</v>
      </c>
      <c r="K398" s="12">
        <f t="shared" si="27"/>
        <v>0.77100000000000002</v>
      </c>
    </row>
    <row r="399" spans="1:11" x14ac:dyDescent="0.35">
      <c r="A399" s="2" t="s">
        <v>2178</v>
      </c>
      <c r="B399" s="8">
        <f>AVERAGEIF(cleaned_data!$A$2:$A$3799,Director!$A399,cleaned_data!$H$2:$H$3799)</f>
        <v>5.7333333333333325</v>
      </c>
      <c r="C399" s="12">
        <f t="shared" si="24"/>
        <v>0.247</v>
      </c>
      <c r="D399" s="10">
        <f>_xlfn.RANK.EQ($C399,$C$2:$C$1759,0)+COUNTIF($C$2:C399,C399)-1</f>
        <v>1324</v>
      </c>
      <c r="G399">
        <v>398</v>
      </c>
      <c r="H399" t="str">
        <f t="shared" si="25"/>
        <v>Spencer Susser</v>
      </c>
      <c r="I399">
        <f>COUNTIF(Table13[director_name],Director!$H399)</f>
        <v>1</v>
      </c>
      <c r="J399" s="8">
        <f t="shared" si="26"/>
        <v>7.1</v>
      </c>
      <c r="K399" s="12">
        <f t="shared" si="27"/>
        <v>0.77100000000000002</v>
      </c>
    </row>
    <row r="400" spans="1:11" x14ac:dyDescent="0.35">
      <c r="A400" s="2" t="s">
        <v>12829</v>
      </c>
      <c r="B400" s="8">
        <f>AVERAGEIF(cleaned_data!$A$2:$A$3799,Director!$A400,cleaned_data!$H$2:$H$3799)</f>
        <v>6.6</v>
      </c>
      <c r="C400" s="12">
        <f t="shared" si="24"/>
        <v>0.55300000000000005</v>
      </c>
      <c r="D400" s="10">
        <f>_xlfn.RANK.EQ($C400,$C$2:$C$1759,0)+COUNTIF($C$2:C400,C400)-1</f>
        <v>751</v>
      </c>
      <c r="G400">
        <v>399</v>
      </c>
      <c r="H400" t="str">
        <f t="shared" si="25"/>
        <v>Terence Davies</v>
      </c>
      <c r="I400">
        <f>COUNTIF(Table13[director_name],Director!$H400)</f>
        <v>1</v>
      </c>
      <c r="J400" s="8">
        <f t="shared" si="26"/>
        <v>7.1</v>
      </c>
      <c r="K400" s="12">
        <f t="shared" si="27"/>
        <v>0.77100000000000002</v>
      </c>
    </row>
    <row r="401" spans="1:11" x14ac:dyDescent="0.35">
      <c r="A401" s="2" t="s">
        <v>17810</v>
      </c>
      <c r="B401" s="8">
        <f>AVERAGEIF(cleaned_data!$A$2:$A$3799,Director!$A401,cleaned_data!$H$2:$H$3799)</f>
        <v>7.7</v>
      </c>
      <c r="C401" s="12">
        <f t="shared" si="24"/>
        <v>0.94</v>
      </c>
      <c r="D401" s="10">
        <f>_xlfn.RANK.EQ($C401,$C$2:$C$1759,0)+COUNTIF($C$2:C401,C401)-1</f>
        <v>91</v>
      </c>
      <c r="G401">
        <v>400</v>
      </c>
      <c r="H401" t="str">
        <f t="shared" si="25"/>
        <v>Tim Hunter</v>
      </c>
      <c r="I401">
        <f>COUNTIF(Table13[director_name],Director!$H401)</f>
        <v>1</v>
      </c>
      <c r="J401" s="8">
        <f t="shared" si="26"/>
        <v>7.1</v>
      </c>
      <c r="K401" s="12">
        <f t="shared" si="27"/>
        <v>0.77100000000000002</v>
      </c>
    </row>
    <row r="402" spans="1:11" x14ac:dyDescent="0.35">
      <c r="A402" s="2" t="s">
        <v>1727</v>
      </c>
      <c r="B402" s="8">
        <f>AVERAGEIF(cleaned_data!$A$2:$A$3799,Director!$A402,cleaned_data!$H$2:$H$3799)</f>
        <v>7.4499999999999993</v>
      </c>
      <c r="C402" s="12">
        <f t="shared" si="24"/>
        <v>0.88800000000000001</v>
      </c>
      <c r="D402" s="10">
        <f>_xlfn.RANK.EQ($C402,$C$2:$C$1759,0)+COUNTIF($C$2:C402,C402)-1</f>
        <v>196</v>
      </c>
      <c r="G402">
        <v>401</v>
      </c>
      <c r="H402" t="str">
        <f t="shared" si="25"/>
        <v>Tomas Alfredson</v>
      </c>
      <c r="I402">
        <f>COUNTIF(Table13[director_name],Director!$H402)</f>
        <v>1</v>
      </c>
      <c r="J402" s="8">
        <f t="shared" si="26"/>
        <v>7.1</v>
      </c>
      <c r="K402" s="12">
        <f t="shared" si="27"/>
        <v>0.77100000000000002</v>
      </c>
    </row>
    <row r="403" spans="1:11" x14ac:dyDescent="0.35">
      <c r="A403" s="2" t="s">
        <v>19511</v>
      </c>
      <c r="B403" s="8">
        <f>AVERAGEIF(cleaned_data!$A$2:$A$3799,Director!$A403,cleaned_data!$H$2:$H$3799)</f>
        <v>4.0999999999999996</v>
      </c>
      <c r="C403" s="12">
        <f t="shared" si="24"/>
        <v>3.5999999999999997E-2</v>
      </c>
      <c r="D403" s="10">
        <f>_xlfn.RANK.EQ($C403,$C$2:$C$1759,0)+COUNTIF($C$2:C403,C403)-1</f>
        <v>1684</v>
      </c>
      <c r="G403">
        <v>402</v>
      </c>
      <c r="H403" t="str">
        <f t="shared" si="25"/>
        <v>Vincente Minnelli</v>
      </c>
      <c r="I403">
        <f>COUNTIF(Table13[director_name],Director!$H403)</f>
        <v>1</v>
      </c>
      <c r="J403" s="8">
        <f t="shared" si="26"/>
        <v>7.1</v>
      </c>
      <c r="K403" s="12">
        <f t="shared" si="27"/>
        <v>0.77100000000000002</v>
      </c>
    </row>
    <row r="404" spans="1:11" x14ac:dyDescent="0.35">
      <c r="A404" s="2" t="s">
        <v>12958</v>
      </c>
      <c r="B404" s="8">
        <f>AVERAGEIF(cleaned_data!$A$2:$A$3799,Director!$A404,cleaned_data!$H$2:$H$3799)</f>
        <v>7.35</v>
      </c>
      <c r="C404" s="12">
        <f t="shared" si="24"/>
        <v>0.871</v>
      </c>
      <c r="D404" s="10">
        <f>_xlfn.RANK.EQ($C404,$C$2:$C$1759,0)+COUNTIF($C$2:C404,C404)-1</f>
        <v>225</v>
      </c>
      <c r="G404">
        <v>403</v>
      </c>
      <c r="H404" t="str">
        <f t="shared" si="25"/>
        <v>Michael Mann</v>
      </c>
      <c r="I404">
        <f>COUNTIF(Table13[director_name],Director!$H404)</f>
        <v>6</v>
      </c>
      <c r="J404" s="8">
        <f t="shared" si="26"/>
        <v>7.083333333333333</v>
      </c>
      <c r="K404" s="12">
        <f t="shared" si="27"/>
        <v>0.77</v>
      </c>
    </row>
    <row r="405" spans="1:11" x14ac:dyDescent="0.35">
      <c r="A405" s="2" t="s">
        <v>15273</v>
      </c>
      <c r="B405" s="8">
        <f>AVERAGEIF(cleaned_data!$A$2:$A$3799,Director!$A405,cleaned_data!$H$2:$H$3799)</f>
        <v>6.5</v>
      </c>
      <c r="C405" s="12">
        <f t="shared" si="24"/>
        <v>0.504</v>
      </c>
      <c r="D405" s="10">
        <f>_xlfn.RANK.EQ($C405,$C$2:$C$1759,0)+COUNTIF($C$2:C405,C405)-1</f>
        <v>826</v>
      </c>
      <c r="G405">
        <v>404</v>
      </c>
      <c r="H405" t="str">
        <f t="shared" si="25"/>
        <v>Stephen Frears</v>
      </c>
      <c r="I405">
        <f>COUNTIF(Table13[director_name],Director!$H405)</f>
        <v>8</v>
      </c>
      <c r="J405" s="8">
        <f t="shared" si="26"/>
        <v>7.0874999999999995</v>
      </c>
      <c r="K405" s="12">
        <f t="shared" si="27"/>
        <v>0.77</v>
      </c>
    </row>
    <row r="406" spans="1:11" x14ac:dyDescent="0.35">
      <c r="A406" s="2" t="s">
        <v>2959</v>
      </c>
      <c r="B406" s="8">
        <f>AVERAGEIF(cleaned_data!$A$2:$A$3799,Director!$A406,cleaned_data!$H$2:$H$3799)</f>
        <v>4.0999999999999996</v>
      </c>
      <c r="C406" s="12">
        <f t="shared" si="24"/>
        <v>3.5999999999999997E-2</v>
      </c>
      <c r="D406" s="10">
        <f>_xlfn.RANK.EQ($C406,$C$2:$C$1759,0)+COUNTIF($C$2:C406,C406)-1</f>
        <v>1685</v>
      </c>
      <c r="G406">
        <v>405</v>
      </c>
      <c r="H406" t="str">
        <f t="shared" si="25"/>
        <v>Baz Luhrmann</v>
      </c>
      <c r="I406">
        <f>COUNTIF(Table13[director_name],Director!$H406)</f>
        <v>4</v>
      </c>
      <c r="J406" s="8">
        <f t="shared" si="26"/>
        <v>7.0750000000000002</v>
      </c>
      <c r="K406" s="12">
        <f t="shared" si="27"/>
        <v>0.76900000000000002</v>
      </c>
    </row>
    <row r="407" spans="1:11" x14ac:dyDescent="0.35">
      <c r="A407" s="2" t="s">
        <v>14622</v>
      </c>
      <c r="B407" s="8">
        <f>AVERAGEIF(cleaned_data!$A$2:$A$3799,Director!$A407,cleaned_data!$H$2:$H$3799)</f>
        <v>5.3</v>
      </c>
      <c r="C407" s="12">
        <f t="shared" si="24"/>
        <v>0.13200000000000001</v>
      </c>
      <c r="D407" s="10">
        <f>_xlfn.RANK.EQ($C407,$C$2:$C$1759,0)+COUNTIF($C$2:C407,C407)-1</f>
        <v>1498</v>
      </c>
      <c r="G407">
        <v>406</v>
      </c>
      <c r="H407" t="str">
        <f t="shared" si="25"/>
        <v>James Mangold</v>
      </c>
      <c r="I407">
        <f>COUNTIF(Table13[director_name],Director!$H407)</f>
        <v>8</v>
      </c>
      <c r="J407" s="8">
        <f t="shared" si="26"/>
        <v>7.0749999999999993</v>
      </c>
      <c r="K407" s="12">
        <f t="shared" si="27"/>
        <v>0.76800000000000002</v>
      </c>
    </row>
    <row r="408" spans="1:11" x14ac:dyDescent="0.35">
      <c r="A408" s="2" t="s">
        <v>3448</v>
      </c>
      <c r="B408" s="8">
        <f>AVERAGEIF(cleaned_data!$A$2:$A$3799,Director!$A408,cleaned_data!$H$2:$H$3799)</f>
        <v>7.5</v>
      </c>
      <c r="C408" s="12">
        <f t="shared" si="24"/>
        <v>0.89300000000000002</v>
      </c>
      <c r="D408" s="10">
        <f>_xlfn.RANK.EQ($C408,$C$2:$C$1759,0)+COUNTIF($C$2:C408,C408)-1</f>
        <v>167</v>
      </c>
      <c r="G408">
        <v>407</v>
      </c>
      <c r="H408" t="str">
        <f t="shared" si="25"/>
        <v>Nick Cassavetes</v>
      </c>
      <c r="I408">
        <f>COUNTIF(Table13[director_name],Director!$H408)</f>
        <v>4</v>
      </c>
      <c r="J408" s="8">
        <f t="shared" si="26"/>
        <v>7.0749999999999993</v>
      </c>
      <c r="K408" s="12">
        <f t="shared" si="27"/>
        <v>0.76800000000000002</v>
      </c>
    </row>
    <row r="409" spans="1:11" x14ac:dyDescent="0.35">
      <c r="A409" s="2" t="s">
        <v>12460</v>
      </c>
      <c r="B409" s="8">
        <f>AVERAGEIF(cleaned_data!$A$2:$A$3799,Director!$A409,cleaned_data!$H$2:$H$3799)</f>
        <v>4.9000000000000004</v>
      </c>
      <c r="C409" s="12">
        <f t="shared" si="24"/>
        <v>8.4000000000000005E-2</v>
      </c>
      <c r="D409" s="10">
        <f>_xlfn.RANK.EQ($C409,$C$2:$C$1759,0)+COUNTIF($C$2:C409,C409)-1</f>
        <v>1605</v>
      </c>
      <c r="G409">
        <v>408</v>
      </c>
      <c r="H409" t="str">
        <f t="shared" si="25"/>
        <v>Albert Hughes</v>
      </c>
      <c r="I409">
        <f>COUNTIF(Table13[director_name],Director!$H409)</f>
        <v>3</v>
      </c>
      <c r="J409" s="8">
        <f t="shared" si="26"/>
        <v>7.0666666666666664</v>
      </c>
      <c r="K409" s="12">
        <f t="shared" si="27"/>
        <v>0.76700000000000002</v>
      </c>
    </row>
    <row r="410" spans="1:11" x14ac:dyDescent="0.35">
      <c r="A410" s="2" t="s">
        <v>6578</v>
      </c>
      <c r="B410" s="8">
        <f>AVERAGEIF(cleaned_data!$A$2:$A$3799,Director!$A410,cleaned_data!$H$2:$H$3799)</f>
        <v>4.7</v>
      </c>
      <c r="C410" s="12">
        <f t="shared" si="24"/>
        <v>6.7000000000000004E-2</v>
      </c>
      <c r="D410" s="10">
        <f>_xlfn.RANK.EQ($C410,$C$2:$C$1759,0)+COUNTIF($C$2:C410,C410)-1</f>
        <v>1632</v>
      </c>
      <c r="G410">
        <v>409</v>
      </c>
      <c r="H410" t="str">
        <f t="shared" si="25"/>
        <v>Trey Parker</v>
      </c>
      <c r="I410">
        <f>COUNTIF(Table13[director_name],Director!$H410)</f>
        <v>3</v>
      </c>
      <c r="J410" s="8">
        <f t="shared" si="26"/>
        <v>7.0666666666666664</v>
      </c>
      <c r="K410" s="12">
        <f t="shared" si="27"/>
        <v>0.76700000000000002</v>
      </c>
    </row>
    <row r="411" spans="1:11" x14ac:dyDescent="0.35">
      <c r="A411" s="2" t="s">
        <v>16677</v>
      </c>
      <c r="B411" s="8">
        <f>AVERAGEIF(cleaned_data!$A$2:$A$3799,Director!$A411,cleaned_data!$H$2:$H$3799)</f>
        <v>6.3</v>
      </c>
      <c r="C411" s="12">
        <f t="shared" si="24"/>
        <v>0.42199999999999999</v>
      </c>
      <c r="D411" s="10">
        <f>_xlfn.RANK.EQ($C411,$C$2:$C$1759,0)+COUNTIF($C$2:C411,C411)-1</f>
        <v>980</v>
      </c>
      <c r="G411">
        <v>410</v>
      </c>
      <c r="H411" t="str">
        <f t="shared" si="25"/>
        <v>David Cronenberg</v>
      </c>
      <c r="I411">
        <f>COUNTIF(Table13[director_name],Director!$H411)</f>
        <v>5</v>
      </c>
      <c r="J411" s="8">
        <f t="shared" si="26"/>
        <v>7.06</v>
      </c>
      <c r="K411" s="12">
        <f t="shared" si="27"/>
        <v>0.76600000000000001</v>
      </c>
    </row>
    <row r="412" spans="1:11" x14ac:dyDescent="0.35">
      <c r="A412" s="2" t="s">
        <v>19802</v>
      </c>
      <c r="B412" s="8">
        <f>AVERAGEIF(cleaned_data!$A$2:$A$3799,Director!$A412,cleaned_data!$H$2:$H$3799)</f>
        <v>5.0999999999999996</v>
      </c>
      <c r="C412" s="12">
        <f t="shared" si="24"/>
        <v>9.8000000000000004E-2</v>
      </c>
      <c r="D412" s="10">
        <f>_xlfn.RANK.EQ($C412,$C$2:$C$1759,0)+COUNTIF($C$2:C412,C412)-1</f>
        <v>1565</v>
      </c>
      <c r="G412">
        <v>411</v>
      </c>
      <c r="H412" t="str">
        <f t="shared" si="25"/>
        <v>David Mamet</v>
      </c>
      <c r="I412">
        <f>COUNTIF(Table13[director_name],Director!$H412)</f>
        <v>2</v>
      </c>
      <c r="J412" s="8">
        <f t="shared" si="26"/>
        <v>7.05</v>
      </c>
      <c r="K412" s="12">
        <f t="shared" si="27"/>
        <v>0.76400000000000001</v>
      </c>
    </row>
    <row r="413" spans="1:11" x14ac:dyDescent="0.35">
      <c r="A413" s="2" t="s">
        <v>13267</v>
      </c>
      <c r="B413" s="8">
        <f>AVERAGEIF(cleaned_data!$A$2:$A$3799,Director!$A413,cleaned_data!$H$2:$H$3799)</f>
        <v>5.0999999999999996</v>
      </c>
      <c r="C413" s="12">
        <f t="shared" si="24"/>
        <v>9.8000000000000004E-2</v>
      </c>
      <c r="D413" s="10">
        <f>_xlfn.RANK.EQ($C413,$C$2:$C$1759,0)+COUNTIF($C$2:C413,C413)-1</f>
        <v>1566</v>
      </c>
      <c r="G413">
        <v>412</v>
      </c>
      <c r="H413" t="str">
        <f t="shared" si="25"/>
        <v>John Lee Hancock</v>
      </c>
      <c r="I413">
        <f>COUNTIF(Table13[director_name],Director!$H413)</f>
        <v>4</v>
      </c>
      <c r="J413" s="8">
        <f t="shared" si="26"/>
        <v>7.05</v>
      </c>
      <c r="K413" s="12">
        <f t="shared" si="27"/>
        <v>0.76400000000000001</v>
      </c>
    </row>
    <row r="414" spans="1:11" x14ac:dyDescent="0.35">
      <c r="A414" s="2" t="s">
        <v>18517</v>
      </c>
      <c r="B414" s="8">
        <f>AVERAGEIF(cleaned_data!$A$2:$A$3799,Director!$A414,cleaned_data!$H$2:$H$3799)</f>
        <v>4.3</v>
      </c>
      <c r="C414" s="12">
        <f t="shared" si="24"/>
        <v>4.5999999999999999E-2</v>
      </c>
      <c r="D414" s="10">
        <f>_xlfn.RANK.EQ($C414,$C$2:$C$1759,0)+COUNTIF($C$2:C414,C414)-1</f>
        <v>1676</v>
      </c>
      <c r="G414">
        <v>413</v>
      </c>
      <c r="H414" t="str">
        <f t="shared" si="25"/>
        <v>Tim Burton</v>
      </c>
      <c r="I414">
        <f>COUNTIF(Table13[director_name],Director!$H414)</f>
        <v>14</v>
      </c>
      <c r="J414" s="8">
        <f t="shared" si="26"/>
        <v>7.05</v>
      </c>
      <c r="K414" s="12">
        <f t="shared" si="27"/>
        <v>0.76400000000000001</v>
      </c>
    </row>
    <row r="415" spans="1:11" x14ac:dyDescent="0.35">
      <c r="A415" s="2" t="s">
        <v>1687</v>
      </c>
      <c r="B415" s="8">
        <f>AVERAGEIF(cleaned_data!$A$2:$A$3799,Director!$A415,cleaned_data!$H$2:$H$3799)</f>
        <v>6.166666666666667</v>
      </c>
      <c r="C415" s="12">
        <f t="shared" si="24"/>
        <v>0.38600000000000001</v>
      </c>
      <c r="D415" s="10">
        <f>_xlfn.RANK.EQ($C415,$C$2:$C$1759,0)+COUNTIF($C$2:C415,C415)-1</f>
        <v>1078</v>
      </c>
      <c r="G415">
        <v>414</v>
      </c>
      <c r="H415" t="str">
        <f t="shared" si="25"/>
        <v>Tommy Lee Jones</v>
      </c>
      <c r="I415">
        <f>COUNTIF(Table13[director_name],Director!$H415)</f>
        <v>2</v>
      </c>
      <c r="J415" s="8">
        <f t="shared" si="26"/>
        <v>7.05</v>
      </c>
      <c r="K415" s="12">
        <f t="shared" si="27"/>
        <v>0.76400000000000001</v>
      </c>
    </row>
    <row r="416" spans="1:11" x14ac:dyDescent="0.35">
      <c r="A416" s="2" t="s">
        <v>17089</v>
      </c>
      <c r="B416" s="8">
        <f>AVERAGEIF(cleaned_data!$A$2:$A$3799,Director!$A416,cleaned_data!$H$2:$H$3799)</f>
        <v>5.2</v>
      </c>
      <c r="C416" s="12">
        <f t="shared" si="24"/>
        <v>0.115</v>
      </c>
      <c r="D416" s="10">
        <f>_xlfn.RANK.EQ($C416,$C$2:$C$1759,0)+COUNTIF($C$2:C416,C416)-1</f>
        <v>1543</v>
      </c>
      <c r="G416">
        <v>415</v>
      </c>
      <c r="H416" t="str">
        <f t="shared" si="25"/>
        <v>Alan Parker</v>
      </c>
      <c r="I416">
        <f>COUNTIF(Table13[director_name],Director!$H416)</f>
        <v>3</v>
      </c>
      <c r="J416" s="8">
        <f t="shared" si="26"/>
        <v>7.0333333333333341</v>
      </c>
      <c r="K416" s="12">
        <f t="shared" si="27"/>
        <v>0.76200000000000001</v>
      </c>
    </row>
    <row r="417" spans="1:11" x14ac:dyDescent="0.35">
      <c r="A417" s="2" t="s">
        <v>3154</v>
      </c>
      <c r="B417" s="8">
        <f>AVERAGEIF(cleaned_data!$A$2:$A$3799,Director!$A417,cleaned_data!$H$2:$H$3799)</f>
        <v>7</v>
      </c>
      <c r="C417" s="12">
        <f t="shared" si="24"/>
        <v>0.72199999999999998</v>
      </c>
      <c r="D417" s="10">
        <f>_xlfn.RANK.EQ($C417,$C$2:$C$1759,0)+COUNTIF($C$2:C417,C417)-1</f>
        <v>440</v>
      </c>
      <c r="G417">
        <v>416</v>
      </c>
      <c r="H417" t="str">
        <f t="shared" si="25"/>
        <v>Boaz Yakin</v>
      </c>
      <c r="I417">
        <f>COUNTIF(Table13[director_name],Director!$H417)</f>
        <v>3</v>
      </c>
      <c r="J417" s="8">
        <f t="shared" si="26"/>
        <v>7.0333333333333341</v>
      </c>
      <c r="K417" s="12">
        <f t="shared" si="27"/>
        <v>0.76200000000000001</v>
      </c>
    </row>
    <row r="418" spans="1:11" x14ac:dyDescent="0.35">
      <c r="A418" s="2" t="s">
        <v>17771</v>
      </c>
      <c r="B418" s="8">
        <f>AVERAGEIF(cleaned_data!$A$2:$A$3799,Director!$A418,cleaned_data!$H$2:$H$3799)</f>
        <v>6.5</v>
      </c>
      <c r="C418" s="12">
        <f t="shared" si="24"/>
        <v>0.504</v>
      </c>
      <c r="D418" s="10">
        <f>_xlfn.RANK.EQ($C418,$C$2:$C$1759,0)+COUNTIF($C$2:C418,C418)-1</f>
        <v>827</v>
      </c>
      <c r="G418">
        <v>417</v>
      </c>
      <c r="H418" t="str">
        <f t="shared" si="25"/>
        <v>Christopher McQuarrie</v>
      </c>
      <c r="I418">
        <f>COUNTIF(Table13[director_name],Director!$H418)</f>
        <v>3</v>
      </c>
      <c r="J418" s="8">
        <f t="shared" si="26"/>
        <v>7.0333333333333341</v>
      </c>
      <c r="K418" s="12">
        <f t="shared" si="27"/>
        <v>0.76200000000000001</v>
      </c>
    </row>
    <row r="419" spans="1:11" x14ac:dyDescent="0.35">
      <c r="A419" s="2" t="s">
        <v>611</v>
      </c>
      <c r="B419" s="8">
        <f>AVERAGEIF(cleaned_data!$A$2:$A$3799,Director!$A419,cleaned_data!$H$2:$H$3799)</f>
        <v>7.9</v>
      </c>
      <c r="C419" s="12">
        <f t="shared" si="24"/>
        <v>0.96899999999999997</v>
      </c>
      <c r="D419" s="10">
        <f>_xlfn.RANK.EQ($C419,$C$2:$C$1759,0)+COUNTIF($C$2:C419,C419)-1</f>
        <v>47</v>
      </c>
      <c r="G419">
        <v>418</v>
      </c>
      <c r="H419" t="str">
        <f t="shared" si="25"/>
        <v>Scott Cooper</v>
      </c>
      <c r="I419">
        <f>COUNTIF(Table13[director_name],Director!$H419)</f>
        <v>3</v>
      </c>
      <c r="J419" s="8">
        <f t="shared" si="26"/>
        <v>7.0333333333333341</v>
      </c>
      <c r="K419" s="12">
        <f t="shared" si="27"/>
        <v>0.76200000000000001</v>
      </c>
    </row>
    <row r="420" spans="1:11" x14ac:dyDescent="0.35">
      <c r="A420" s="2" t="s">
        <v>8814</v>
      </c>
      <c r="B420" s="8">
        <f>AVERAGEIF(cleaned_data!$A$2:$A$3799,Director!$A420,cleaned_data!$H$2:$H$3799)</f>
        <v>4.9000000000000004</v>
      </c>
      <c r="C420" s="12">
        <f t="shared" si="24"/>
        <v>8.4000000000000005E-2</v>
      </c>
      <c r="D420" s="10">
        <f>_xlfn.RANK.EQ($C420,$C$2:$C$1759,0)+COUNTIF($C$2:C420,C420)-1</f>
        <v>1606</v>
      </c>
      <c r="G420">
        <v>419</v>
      </c>
      <c r="H420" t="str">
        <f t="shared" si="25"/>
        <v>Guy Hamilton</v>
      </c>
      <c r="I420">
        <f>COUNTIF(Table13[director_name],Director!$H420)</f>
        <v>4</v>
      </c>
      <c r="J420" s="8">
        <f t="shared" si="26"/>
        <v>7.0250000000000004</v>
      </c>
      <c r="K420" s="12">
        <f t="shared" si="27"/>
        <v>0.76100000000000001</v>
      </c>
    </row>
    <row r="421" spans="1:11" x14ac:dyDescent="0.35">
      <c r="A421" s="2" t="s">
        <v>9773</v>
      </c>
      <c r="B421" s="8">
        <f>AVERAGEIF(cleaned_data!$A$2:$A$3799,Director!$A421,cleaned_data!$H$2:$H$3799)</f>
        <v>3.3</v>
      </c>
      <c r="C421" s="12">
        <f t="shared" si="24"/>
        <v>1.0999999999999999E-2</v>
      </c>
      <c r="D421" s="10">
        <f>_xlfn.RANK.EQ($C421,$C$2:$C$1759,0)+COUNTIF($C$2:C421,C421)-1</f>
        <v>1734</v>
      </c>
      <c r="G421">
        <v>420</v>
      </c>
      <c r="H421" t="str">
        <f t="shared" si="25"/>
        <v>Rob Reiner</v>
      </c>
      <c r="I421">
        <f>COUNTIF(Table13[director_name],Director!$H421)</f>
        <v>11</v>
      </c>
      <c r="J421" s="8">
        <f t="shared" si="26"/>
        <v>7.0181818181818185</v>
      </c>
      <c r="K421" s="12">
        <f t="shared" si="27"/>
        <v>0.76100000000000001</v>
      </c>
    </row>
    <row r="422" spans="1:11" x14ac:dyDescent="0.35">
      <c r="A422" s="2" t="s">
        <v>8006</v>
      </c>
      <c r="B422" s="8">
        <f>AVERAGEIF(cleaned_data!$A$2:$A$3799,Director!$A422,cleaned_data!$H$2:$H$3799)</f>
        <v>5.9</v>
      </c>
      <c r="C422" s="12">
        <f t="shared" si="24"/>
        <v>0.27200000000000002</v>
      </c>
      <c r="D422" s="10">
        <f>_xlfn.RANK.EQ($C422,$C$2:$C$1759,0)+COUNTIF($C$2:C422,C422)-1</f>
        <v>1245</v>
      </c>
      <c r="G422">
        <v>421</v>
      </c>
      <c r="H422" t="str">
        <f t="shared" si="25"/>
        <v>Jon Favreau</v>
      </c>
      <c r="I422">
        <f>COUNTIF(Table13[director_name],Director!$H422)</f>
        <v>6</v>
      </c>
      <c r="J422" s="8">
        <f t="shared" si="26"/>
        <v>7.0166666666666657</v>
      </c>
      <c r="K422" s="12">
        <f t="shared" si="27"/>
        <v>0.76</v>
      </c>
    </row>
    <row r="423" spans="1:11" x14ac:dyDescent="0.35">
      <c r="A423" s="2" t="s">
        <v>16004</v>
      </c>
      <c r="B423" s="8">
        <f>AVERAGEIF(cleaned_data!$A$2:$A$3799,Director!$A423,cleaned_data!$H$2:$H$3799)</f>
        <v>7.6</v>
      </c>
      <c r="C423" s="12">
        <f t="shared" si="24"/>
        <v>0.91500000000000004</v>
      </c>
      <c r="D423" s="10">
        <f>_xlfn.RANK.EQ($C423,$C$2:$C$1759,0)+COUNTIF($C$2:C423,C423)-1</f>
        <v>128</v>
      </c>
      <c r="G423">
        <v>422</v>
      </c>
      <c r="H423" t="str">
        <f t="shared" si="25"/>
        <v>Alison Maclean</v>
      </c>
      <c r="I423">
        <f>COUNTIF(Table13[director_name],Director!$H423)</f>
        <v>1</v>
      </c>
      <c r="J423" s="8">
        <f t="shared" si="26"/>
        <v>7</v>
      </c>
      <c r="K423" s="12">
        <f t="shared" si="27"/>
        <v>0.72199999999999998</v>
      </c>
    </row>
    <row r="424" spans="1:11" x14ac:dyDescent="0.35">
      <c r="A424" s="2" t="s">
        <v>4239</v>
      </c>
      <c r="B424" s="8">
        <f>AVERAGEIF(cleaned_data!$A$2:$A$3799,Director!$A424,cleaned_data!$H$2:$H$3799)</f>
        <v>5.6625000000000005</v>
      </c>
      <c r="C424" s="12">
        <f t="shared" si="24"/>
        <v>0.22700000000000001</v>
      </c>
      <c r="D424" s="10">
        <f>_xlfn.RANK.EQ($C424,$C$2:$C$1759,0)+COUNTIF($C$2:C424,C424)-1</f>
        <v>1358</v>
      </c>
      <c r="G424">
        <v>423</v>
      </c>
      <c r="H424" t="str">
        <f t="shared" si="25"/>
        <v>AndrÃ© Ã˜vredal</v>
      </c>
      <c r="I424">
        <f>COUNTIF(Table13[director_name],Director!$H424)</f>
        <v>1</v>
      </c>
      <c r="J424" s="8">
        <f t="shared" si="26"/>
        <v>7</v>
      </c>
      <c r="K424" s="12">
        <f t="shared" si="27"/>
        <v>0.72199999999999998</v>
      </c>
    </row>
    <row r="425" spans="1:11" x14ac:dyDescent="0.35">
      <c r="A425" s="2" t="s">
        <v>3618</v>
      </c>
      <c r="B425" s="8">
        <f>AVERAGEIF(cleaned_data!$A$2:$A$3799,Director!$A425,cleaned_data!$H$2:$H$3799)</f>
        <v>5.4</v>
      </c>
      <c r="C425" s="12">
        <f t="shared" si="24"/>
        <v>0.157</v>
      </c>
      <c r="D425" s="10">
        <f>_xlfn.RANK.EQ($C425,$C$2:$C$1759,0)+COUNTIF($C$2:C425,C425)-1</f>
        <v>1463</v>
      </c>
      <c r="G425">
        <v>424</v>
      </c>
      <c r="H425" t="str">
        <f t="shared" si="25"/>
        <v>Andrew Niccol</v>
      </c>
      <c r="I425">
        <f>COUNTIF(Table13[director_name],Director!$H425)</f>
        <v>4</v>
      </c>
      <c r="J425" s="8">
        <f t="shared" si="26"/>
        <v>7</v>
      </c>
      <c r="K425" s="12">
        <f t="shared" si="27"/>
        <v>0.72199999999999998</v>
      </c>
    </row>
    <row r="426" spans="1:11" x14ac:dyDescent="0.35">
      <c r="A426" s="2" t="s">
        <v>521</v>
      </c>
      <c r="B426" s="8">
        <f>AVERAGEIF(cleaned_data!$A$2:$A$3799,Director!$A426,cleaned_data!$H$2:$H$3799)</f>
        <v>7.1285714285714272</v>
      </c>
      <c r="C426" s="12">
        <f t="shared" si="24"/>
        <v>0.79900000000000004</v>
      </c>
      <c r="D426" s="10">
        <f>_xlfn.RANK.EQ($C426,$C$2:$C$1759,0)+COUNTIF($C$2:C426,C426)-1</f>
        <v>352</v>
      </c>
      <c r="G426">
        <v>425</v>
      </c>
      <c r="H426" t="str">
        <f t="shared" si="25"/>
        <v>Angelo Pizzo</v>
      </c>
      <c r="I426">
        <f>COUNTIF(Table13[director_name],Director!$H426)</f>
        <v>1</v>
      </c>
      <c r="J426" s="8">
        <f t="shared" si="26"/>
        <v>7</v>
      </c>
      <c r="K426" s="12">
        <f t="shared" si="27"/>
        <v>0.72199999999999998</v>
      </c>
    </row>
    <row r="427" spans="1:11" x14ac:dyDescent="0.35">
      <c r="A427" s="2" t="s">
        <v>13006</v>
      </c>
      <c r="B427" s="8">
        <f>AVERAGEIF(cleaned_data!$A$2:$A$3799,Director!$A427,cleaned_data!$H$2:$H$3799)</f>
        <v>4.5999999999999996</v>
      </c>
      <c r="C427" s="12">
        <f t="shared" si="24"/>
        <v>0.06</v>
      </c>
      <c r="D427" s="10">
        <f>_xlfn.RANK.EQ($C427,$C$2:$C$1759,0)+COUNTIF($C$2:C427,C427)-1</f>
        <v>1645</v>
      </c>
      <c r="G427">
        <v>426</v>
      </c>
      <c r="H427" t="str">
        <f t="shared" si="25"/>
        <v>Anthony Russo</v>
      </c>
      <c r="I427">
        <f>COUNTIF(Table13[director_name],Director!$H427)</f>
        <v>4</v>
      </c>
      <c r="J427" s="8">
        <f t="shared" si="26"/>
        <v>7</v>
      </c>
      <c r="K427" s="12">
        <f t="shared" si="27"/>
        <v>0.72199999999999998</v>
      </c>
    </row>
    <row r="428" spans="1:11" x14ac:dyDescent="0.35">
      <c r="A428" s="2" t="s">
        <v>10161</v>
      </c>
      <c r="B428" s="8">
        <f>AVERAGEIF(cleaned_data!$A$2:$A$3799,Director!$A428,cleaned_data!$H$2:$H$3799)</f>
        <v>6.3999999999999995</v>
      </c>
      <c r="C428" s="12">
        <f t="shared" si="24"/>
        <v>0.46200000000000002</v>
      </c>
      <c r="D428" s="10">
        <f>_xlfn.RANK.EQ($C428,$C$2:$C$1759,0)+COUNTIF($C$2:C428,C428)-1</f>
        <v>943</v>
      </c>
      <c r="G428">
        <v>427</v>
      </c>
      <c r="H428" t="str">
        <f t="shared" si="25"/>
        <v>Arie Posin</v>
      </c>
      <c r="I428">
        <f>COUNTIF(Table13[director_name],Director!$H428)</f>
        <v>1</v>
      </c>
      <c r="J428" s="8">
        <f t="shared" si="26"/>
        <v>7</v>
      </c>
      <c r="K428" s="12">
        <f t="shared" si="27"/>
        <v>0.72199999999999998</v>
      </c>
    </row>
    <row r="429" spans="1:11" x14ac:dyDescent="0.35">
      <c r="A429" s="2" t="s">
        <v>23207</v>
      </c>
      <c r="B429" s="8">
        <f>AVERAGEIF(cleaned_data!$A$2:$A$3799,Director!$A429,cleaned_data!$H$2:$H$3799)</f>
        <v>6.7</v>
      </c>
      <c r="C429" s="12">
        <f t="shared" si="24"/>
        <v>0.6</v>
      </c>
      <c r="D429" s="10">
        <f>_xlfn.RANK.EQ($C429,$C$2:$C$1759,0)+COUNTIF($C$2:C429,C429)-1</f>
        <v>671</v>
      </c>
      <c r="G429">
        <v>428</v>
      </c>
      <c r="H429" t="str">
        <f t="shared" si="25"/>
        <v>Ava DuVernay</v>
      </c>
      <c r="I429">
        <f>COUNTIF(Table13[director_name],Director!$H429)</f>
        <v>2</v>
      </c>
      <c r="J429" s="8">
        <f t="shared" si="26"/>
        <v>7</v>
      </c>
      <c r="K429" s="12">
        <f t="shared" si="27"/>
        <v>0.72199999999999998</v>
      </c>
    </row>
    <row r="430" spans="1:11" x14ac:dyDescent="0.35">
      <c r="A430" s="2" t="s">
        <v>13021</v>
      </c>
      <c r="B430" s="8">
        <f>AVERAGEIF(cleaned_data!$A$2:$A$3799,Director!$A430,cleaned_data!$H$2:$H$3799)</f>
        <v>6.9</v>
      </c>
      <c r="C430" s="12">
        <f t="shared" si="24"/>
        <v>0.68100000000000005</v>
      </c>
      <c r="D430" s="10">
        <f>_xlfn.RANK.EQ($C430,$C$2:$C$1759,0)+COUNTIF($C$2:C430,C430)-1</f>
        <v>532</v>
      </c>
      <c r="G430">
        <v>429</v>
      </c>
      <c r="H430" t="str">
        <f t="shared" si="25"/>
        <v>Ben Younger</v>
      </c>
      <c r="I430">
        <f>COUNTIF(Table13[director_name],Director!$H430)</f>
        <v>1</v>
      </c>
      <c r="J430" s="8">
        <f t="shared" si="26"/>
        <v>7</v>
      </c>
      <c r="K430" s="12">
        <f t="shared" si="27"/>
        <v>0.72199999999999998</v>
      </c>
    </row>
    <row r="431" spans="1:11" x14ac:dyDescent="0.35">
      <c r="A431" s="2" t="s">
        <v>8378</v>
      </c>
      <c r="B431" s="8">
        <f>AVERAGEIF(cleaned_data!$A$2:$A$3799,Director!$A431,cleaned_data!$H$2:$H$3799)</f>
        <v>7</v>
      </c>
      <c r="C431" s="12">
        <f t="shared" si="24"/>
        <v>0.72199999999999998</v>
      </c>
      <c r="D431" s="10">
        <f>_xlfn.RANK.EQ($C431,$C$2:$C$1759,0)+COUNTIF($C$2:C431,C431)-1</f>
        <v>441</v>
      </c>
      <c r="G431">
        <v>430</v>
      </c>
      <c r="H431" t="str">
        <f t="shared" si="25"/>
        <v>Bill Plympton</v>
      </c>
      <c r="I431">
        <f>COUNTIF(Table13[director_name],Director!$H431)</f>
        <v>1</v>
      </c>
      <c r="J431" s="8">
        <f t="shared" si="26"/>
        <v>7</v>
      </c>
      <c r="K431" s="12">
        <f t="shared" si="27"/>
        <v>0.72199999999999998</v>
      </c>
    </row>
    <row r="432" spans="1:11" x14ac:dyDescent="0.35">
      <c r="A432" s="2" t="s">
        <v>16139</v>
      </c>
      <c r="B432" s="8">
        <f>AVERAGEIF(cleaned_data!$A$2:$A$3799,Director!$A432,cleaned_data!$H$2:$H$3799)</f>
        <v>7.3</v>
      </c>
      <c r="C432" s="12">
        <f t="shared" si="24"/>
        <v>0.84899999999999998</v>
      </c>
      <c r="D432" s="10">
        <f>_xlfn.RANK.EQ($C432,$C$2:$C$1759,0)+COUNTIF($C$2:C432,C432)-1</f>
        <v>240</v>
      </c>
      <c r="G432">
        <v>431</v>
      </c>
      <c r="H432" t="str">
        <f t="shared" si="25"/>
        <v>Brenda Chapman</v>
      </c>
      <c r="I432">
        <f>COUNTIF(Table13[director_name],Director!$H432)</f>
        <v>1</v>
      </c>
      <c r="J432" s="8">
        <f t="shared" si="26"/>
        <v>7</v>
      </c>
      <c r="K432" s="12">
        <f t="shared" si="27"/>
        <v>0.72199999999999998</v>
      </c>
    </row>
    <row r="433" spans="1:11" x14ac:dyDescent="0.35">
      <c r="A433" s="2" t="s">
        <v>728</v>
      </c>
      <c r="B433" s="8">
        <f>AVERAGEIF(cleaned_data!$A$2:$A$3799,Director!$A433,cleaned_data!$H$2:$H$3799)</f>
        <v>7.5666666666666673</v>
      </c>
      <c r="C433" s="12">
        <f t="shared" si="24"/>
        <v>0.91200000000000003</v>
      </c>
      <c r="D433" s="10">
        <f>_xlfn.RANK.EQ($C433,$C$2:$C$1759,0)+COUNTIF($C$2:C433,C433)-1</f>
        <v>154</v>
      </c>
      <c r="G433">
        <v>432</v>
      </c>
      <c r="H433" t="str">
        <f t="shared" si="25"/>
        <v>Chris Butler</v>
      </c>
      <c r="I433">
        <f>COUNTIF(Table13[director_name],Director!$H433)</f>
        <v>1</v>
      </c>
      <c r="J433" s="8">
        <f t="shared" si="26"/>
        <v>7</v>
      </c>
      <c r="K433" s="12">
        <f t="shared" si="27"/>
        <v>0.72199999999999998</v>
      </c>
    </row>
    <row r="434" spans="1:11" x14ac:dyDescent="0.35">
      <c r="A434" s="2" t="s">
        <v>21568</v>
      </c>
      <c r="B434" s="8">
        <f>AVERAGEIF(cleaned_data!$A$2:$A$3799,Director!$A434,cleaned_data!$H$2:$H$3799)</f>
        <v>7.4</v>
      </c>
      <c r="C434" s="12">
        <f t="shared" si="24"/>
        <v>0.874</v>
      </c>
      <c r="D434" s="10">
        <f>_xlfn.RANK.EQ($C434,$C$2:$C$1759,0)+COUNTIF($C$2:C434,C434)-1</f>
        <v>204</v>
      </c>
      <c r="G434">
        <v>433</v>
      </c>
      <c r="H434" t="str">
        <f t="shared" si="25"/>
        <v>Claudia Sainte-Luce</v>
      </c>
      <c r="I434">
        <f>COUNTIF(Table13[director_name],Director!$H434)</f>
        <v>1</v>
      </c>
      <c r="J434" s="8">
        <f t="shared" si="26"/>
        <v>7</v>
      </c>
      <c r="K434" s="12">
        <f t="shared" si="27"/>
        <v>0.72199999999999998</v>
      </c>
    </row>
    <row r="435" spans="1:11" x14ac:dyDescent="0.35">
      <c r="A435" s="2" t="s">
        <v>14598</v>
      </c>
      <c r="B435" s="8">
        <f>AVERAGEIF(cleaned_data!$A$2:$A$3799,Director!$A435,cleaned_data!$H$2:$H$3799)</f>
        <v>6.8</v>
      </c>
      <c r="C435" s="12">
        <f t="shared" si="24"/>
        <v>0.63800000000000001</v>
      </c>
      <c r="D435" s="10">
        <f>_xlfn.RANK.EQ($C435,$C$2:$C$1759,0)+COUNTIF($C$2:C435,C435)-1</f>
        <v>601</v>
      </c>
      <c r="G435">
        <v>434</v>
      </c>
      <c r="H435" t="str">
        <f t="shared" si="25"/>
        <v>Clive Barker</v>
      </c>
      <c r="I435">
        <f>COUNTIF(Table13[director_name],Director!$H435)</f>
        <v>1</v>
      </c>
      <c r="J435" s="8">
        <f t="shared" si="26"/>
        <v>7</v>
      </c>
      <c r="K435" s="12">
        <f t="shared" si="27"/>
        <v>0.72199999999999998</v>
      </c>
    </row>
    <row r="436" spans="1:11" x14ac:dyDescent="0.35">
      <c r="A436" s="2" t="s">
        <v>9639</v>
      </c>
      <c r="B436" s="8">
        <f>AVERAGEIF(cleaned_data!$A$2:$A$3799,Director!$A436,cleaned_data!$H$2:$H$3799)</f>
        <v>5.25</v>
      </c>
      <c r="C436" s="12">
        <f t="shared" si="24"/>
        <v>0.126</v>
      </c>
      <c r="D436" s="10">
        <f>_xlfn.RANK.EQ($C436,$C$2:$C$1759,0)+COUNTIF($C$2:C436,C436)-1</f>
        <v>1534</v>
      </c>
      <c r="G436">
        <v>435</v>
      </c>
      <c r="H436" t="str">
        <f t="shared" si="25"/>
        <v>Colin Trevorrow</v>
      </c>
      <c r="I436">
        <f>COUNTIF(Table13[director_name],Director!$H436)</f>
        <v>2</v>
      </c>
      <c r="J436" s="8">
        <f t="shared" si="26"/>
        <v>7</v>
      </c>
      <c r="K436" s="12">
        <f t="shared" si="27"/>
        <v>0.72199999999999998</v>
      </c>
    </row>
    <row r="437" spans="1:11" x14ac:dyDescent="0.35">
      <c r="A437" s="2" t="s">
        <v>9172</v>
      </c>
      <c r="B437" s="8">
        <f>AVERAGEIF(cleaned_data!$A$2:$A$3799,Director!$A437,cleaned_data!$H$2:$H$3799)</f>
        <v>6.4</v>
      </c>
      <c r="C437" s="12">
        <f t="shared" si="24"/>
        <v>0.46400000000000002</v>
      </c>
      <c r="D437" s="10">
        <f>_xlfn.RANK.EQ($C437,$C$2:$C$1759,0)+COUNTIF($C$2:C437,C437)-1</f>
        <v>913</v>
      </c>
      <c r="G437">
        <v>436</v>
      </c>
      <c r="H437" t="str">
        <f t="shared" si="25"/>
        <v>Darnell Martin</v>
      </c>
      <c r="I437">
        <f>COUNTIF(Table13[director_name],Director!$H437)</f>
        <v>1</v>
      </c>
      <c r="J437" s="8">
        <f t="shared" si="26"/>
        <v>7</v>
      </c>
      <c r="K437" s="12">
        <f t="shared" si="27"/>
        <v>0.72199999999999998</v>
      </c>
    </row>
    <row r="438" spans="1:11" x14ac:dyDescent="0.35">
      <c r="A438" s="2" t="s">
        <v>23730</v>
      </c>
      <c r="B438" s="8">
        <f>AVERAGEIF(cleaned_data!$A$2:$A$3799,Director!$A438,cleaned_data!$H$2:$H$3799)</f>
        <v>6.8</v>
      </c>
      <c r="C438" s="12">
        <f t="shared" si="24"/>
        <v>0.63800000000000001</v>
      </c>
      <c r="D438" s="10">
        <f>_xlfn.RANK.EQ($C438,$C$2:$C$1759,0)+COUNTIF($C$2:C438,C438)-1</f>
        <v>602</v>
      </c>
      <c r="G438">
        <v>437</v>
      </c>
      <c r="H438" t="str">
        <f t="shared" si="25"/>
        <v>David Duchovny</v>
      </c>
      <c r="I438">
        <f>COUNTIF(Table13[director_name],Director!$H438)</f>
        <v>1</v>
      </c>
      <c r="J438" s="8">
        <f t="shared" si="26"/>
        <v>7</v>
      </c>
      <c r="K438" s="12">
        <f t="shared" si="27"/>
        <v>0.72199999999999998</v>
      </c>
    </row>
    <row r="439" spans="1:11" x14ac:dyDescent="0.35">
      <c r="A439" s="2" t="s">
        <v>13692</v>
      </c>
      <c r="B439" s="8">
        <f>AVERAGEIF(cleaned_data!$A$2:$A$3799,Director!$A439,cleaned_data!$H$2:$H$3799)</f>
        <v>5.9</v>
      </c>
      <c r="C439" s="12">
        <f t="shared" si="24"/>
        <v>0.27200000000000002</v>
      </c>
      <c r="D439" s="10">
        <f>_xlfn.RANK.EQ($C439,$C$2:$C$1759,0)+COUNTIF($C$2:C439,C439)-1</f>
        <v>1246</v>
      </c>
      <c r="G439">
        <v>438</v>
      </c>
      <c r="H439" t="str">
        <f t="shared" si="25"/>
        <v>David Schwimmer</v>
      </c>
      <c r="I439">
        <f>COUNTIF(Table13[director_name],Director!$H439)</f>
        <v>1</v>
      </c>
      <c r="J439" s="8">
        <f t="shared" si="26"/>
        <v>7</v>
      </c>
      <c r="K439" s="12">
        <f t="shared" si="27"/>
        <v>0.72199999999999998</v>
      </c>
    </row>
    <row r="440" spans="1:11" x14ac:dyDescent="0.35">
      <c r="A440" s="2" t="s">
        <v>18503</v>
      </c>
      <c r="B440" s="8">
        <f>AVERAGEIF(cleaned_data!$A$2:$A$3799,Director!$A440,cleaned_data!$H$2:$H$3799)</f>
        <v>4</v>
      </c>
      <c r="C440" s="12">
        <f t="shared" si="24"/>
        <v>3.2000000000000001E-2</v>
      </c>
      <c r="D440" s="10">
        <f>_xlfn.RANK.EQ($C440,$C$2:$C$1759,0)+COUNTIF($C$2:C440,C440)-1</f>
        <v>1697</v>
      </c>
      <c r="G440">
        <v>439</v>
      </c>
      <c r="H440" t="str">
        <f t="shared" si="25"/>
        <v>Dena Seidel</v>
      </c>
      <c r="I440">
        <f>COUNTIF(Table13[director_name],Director!$H440)</f>
        <v>1</v>
      </c>
      <c r="J440" s="8">
        <f t="shared" si="26"/>
        <v>7</v>
      </c>
      <c r="K440" s="12">
        <f t="shared" si="27"/>
        <v>0.72199999999999998</v>
      </c>
    </row>
    <row r="441" spans="1:11" x14ac:dyDescent="0.35">
      <c r="A441" s="2" t="s">
        <v>11018</v>
      </c>
      <c r="B441" s="8">
        <f>AVERAGEIF(cleaned_data!$A$2:$A$3799,Director!$A441,cleaned_data!$H$2:$H$3799)</f>
        <v>7</v>
      </c>
      <c r="C441" s="12">
        <f t="shared" si="24"/>
        <v>0.72199999999999998</v>
      </c>
      <c r="D441" s="10">
        <f>_xlfn.RANK.EQ($C441,$C$2:$C$1759,0)+COUNTIF($C$2:C441,C441)-1</f>
        <v>442</v>
      </c>
      <c r="G441">
        <v>440</v>
      </c>
      <c r="H441" t="str">
        <f t="shared" si="25"/>
        <v>Don Bluth</v>
      </c>
      <c r="I441">
        <f>COUNTIF(Table13[director_name],Director!$H441)</f>
        <v>3</v>
      </c>
      <c r="J441" s="8">
        <f t="shared" si="26"/>
        <v>7</v>
      </c>
      <c r="K441" s="12">
        <f t="shared" si="27"/>
        <v>0.72199999999999998</v>
      </c>
    </row>
    <row r="442" spans="1:11" x14ac:dyDescent="0.35">
      <c r="A442" s="2" t="s">
        <v>23083</v>
      </c>
      <c r="B442" s="8">
        <f>AVERAGEIF(cleaned_data!$A$2:$A$3799,Director!$A442,cleaned_data!$H$2:$H$3799)</f>
        <v>6.6</v>
      </c>
      <c r="C442" s="12">
        <f t="shared" si="24"/>
        <v>0.55300000000000005</v>
      </c>
      <c r="D442" s="10">
        <f>_xlfn.RANK.EQ($C442,$C$2:$C$1759,0)+COUNTIF($C$2:C442,C442)-1</f>
        <v>752</v>
      </c>
      <c r="G442">
        <v>441</v>
      </c>
      <c r="H442" t="str">
        <f t="shared" si="25"/>
        <v>Drew Goddard</v>
      </c>
      <c r="I442">
        <f>COUNTIF(Table13[director_name],Director!$H442)</f>
        <v>1</v>
      </c>
      <c r="J442" s="8">
        <f t="shared" si="26"/>
        <v>7</v>
      </c>
      <c r="K442" s="12">
        <f t="shared" si="27"/>
        <v>0.72199999999999998</v>
      </c>
    </row>
    <row r="443" spans="1:11" x14ac:dyDescent="0.35">
      <c r="A443" s="2" t="s">
        <v>2453</v>
      </c>
      <c r="B443" s="8">
        <f>AVERAGEIF(cleaned_data!$A$2:$A$3799,Director!$A443,cleaned_data!$H$2:$H$3799)</f>
        <v>7.6</v>
      </c>
      <c r="C443" s="12">
        <f t="shared" si="24"/>
        <v>0.91500000000000004</v>
      </c>
      <c r="D443" s="10">
        <f>_xlfn.RANK.EQ($C443,$C$2:$C$1759,0)+COUNTIF($C$2:C443,C443)-1</f>
        <v>129</v>
      </c>
      <c r="G443">
        <v>442</v>
      </c>
      <c r="H443" t="str">
        <f t="shared" si="25"/>
        <v>Ed Harris</v>
      </c>
      <c r="I443">
        <f>COUNTIF(Table13[director_name],Director!$H443)</f>
        <v>1</v>
      </c>
      <c r="J443" s="8">
        <f t="shared" si="26"/>
        <v>7</v>
      </c>
      <c r="K443" s="12">
        <f t="shared" si="27"/>
        <v>0.72199999999999998</v>
      </c>
    </row>
    <row r="444" spans="1:11" x14ac:dyDescent="0.35">
      <c r="A444" s="2" t="s">
        <v>18750</v>
      </c>
      <c r="B444" s="8">
        <f>AVERAGEIF(cleaned_data!$A$2:$A$3799,Director!$A444,cleaned_data!$H$2:$H$3799)</f>
        <v>6.3666666666666671</v>
      </c>
      <c r="C444" s="12">
        <f t="shared" si="24"/>
        <v>0.45900000000000002</v>
      </c>
      <c r="D444" s="10">
        <f>_xlfn.RANK.EQ($C444,$C$2:$C$1759,0)+COUNTIF($C$2:C444,C444)-1</f>
        <v>947</v>
      </c>
      <c r="G444">
        <v>443</v>
      </c>
      <c r="H444" t="str">
        <f t="shared" si="25"/>
        <v>Emilio Estevez</v>
      </c>
      <c r="I444">
        <f>COUNTIF(Table13[director_name],Director!$H444)</f>
        <v>1</v>
      </c>
      <c r="J444" s="8">
        <f t="shared" si="26"/>
        <v>7</v>
      </c>
      <c r="K444" s="12">
        <f t="shared" si="27"/>
        <v>0.72199999999999998</v>
      </c>
    </row>
    <row r="445" spans="1:11" x14ac:dyDescent="0.35">
      <c r="A445" s="2" t="s">
        <v>8782</v>
      </c>
      <c r="B445" s="8">
        <f>AVERAGEIF(cleaned_data!$A$2:$A$3799,Director!$A445,cleaned_data!$H$2:$H$3799)</f>
        <v>6.4</v>
      </c>
      <c r="C445" s="12">
        <f t="shared" si="24"/>
        <v>0.46400000000000002</v>
      </c>
      <c r="D445" s="10">
        <f>_xlfn.RANK.EQ($C445,$C$2:$C$1759,0)+COUNTIF($C$2:C445,C445)-1</f>
        <v>914</v>
      </c>
      <c r="G445">
        <v>444</v>
      </c>
      <c r="H445" t="str">
        <f t="shared" si="25"/>
        <v>Finn Taylor</v>
      </c>
      <c r="I445">
        <f>COUNTIF(Table13[director_name],Director!$H445)</f>
        <v>1</v>
      </c>
      <c r="J445" s="8">
        <f t="shared" si="26"/>
        <v>7</v>
      </c>
      <c r="K445" s="12">
        <f t="shared" si="27"/>
        <v>0.72199999999999998</v>
      </c>
    </row>
    <row r="446" spans="1:11" x14ac:dyDescent="0.35">
      <c r="A446" s="2" t="s">
        <v>1015</v>
      </c>
      <c r="B446" s="8">
        <f>AVERAGEIF(cleaned_data!$A$2:$A$3799,Director!$A446,cleaned_data!$H$2:$H$3799)</f>
        <v>7.2428571428571429</v>
      </c>
      <c r="C446" s="12">
        <f t="shared" si="24"/>
        <v>0.84299999999999997</v>
      </c>
      <c r="D446" s="10">
        <f>_xlfn.RANK.EQ($C446,$C$2:$C$1759,0)+COUNTIF($C$2:C446,C446)-1</f>
        <v>271</v>
      </c>
      <c r="G446">
        <v>445</v>
      </c>
      <c r="H446" t="str">
        <f t="shared" si="25"/>
        <v>Francis Lawrence</v>
      </c>
      <c r="I446">
        <f>COUNTIF(Table13[director_name],Director!$H446)</f>
        <v>5</v>
      </c>
      <c r="J446" s="8">
        <f t="shared" si="26"/>
        <v>7</v>
      </c>
      <c r="K446" s="12">
        <f t="shared" si="27"/>
        <v>0.72199999999999998</v>
      </c>
    </row>
    <row r="447" spans="1:11" x14ac:dyDescent="0.35">
      <c r="A447" s="2" t="s">
        <v>21749</v>
      </c>
      <c r="B447" s="8">
        <f>AVERAGEIF(cleaned_data!$A$2:$A$3799,Director!$A447,cleaned_data!$H$2:$H$3799)</f>
        <v>6.1</v>
      </c>
      <c r="C447" s="12">
        <f t="shared" si="24"/>
        <v>0.35099999999999998</v>
      </c>
      <c r="D447" s="10">
        <f>_xlfn.RANK.EQ($C447,$C$2:$C$1759,0)+COUNTIF($C$2:C447,C447)-1</f>
        <v>1105</v>
      </c>
      <c r="G447">
        <v>446</v>
      </c>
      <c r="H447" t="str">
        <f t="shared" si="25"/>
        <v>Fred Schepisi</v>
      </c>
      <c r="I447">
        <f>COUNTIF(Table13[director_name],Director!$H447)</f>
        <v>1</v>
      </c>
      <c r="J447" s="8">
        <f t="shared" si="26"/>
        <v>7</v>
      </c>
      <c r="K447" s="12">
        <f t="shared" si="27"/>
        <v>0.72199999999999998</v>
      </c>
    </row>
    <row r="448" spans="1:11" x14ac:dyDescent="0.35">
      <c r="A448" s="2" t="s">
        <v>15832</v>
      </c>
      <c r="B448" s="8">
        <f>AVERAGEIF(cleaned_data!$A$2:$A$3799,Director!$A448,cleaned_data!$H$2:$H$3799)</f>
        <v>5.7</v>
      </c>
      <c r="C448" s="12">
        <f t="shared" si="24"/>
        <v>0.23300000000000001</v>
      </c>
      <c r="D448" s="10">
        <f>_xlfn.RANK.EQ($C448,$C$2:$C$1759,0)+COUNTIF($C$2:C448,C448)-1</f>
        <v>1329</v>
      </c>
      <c r="G448">
        <v>447</v>
      </c>
      <c r="H448" t="str">
        <f t="shared" si="25"/>
        <v>George Sidney</v>
      </c>
      <c r="I448">
        <f>COUNTIF(Table13[director_name],Director!$H448)</f>
        <v>1</v>
      </c>
      <c r="J448" s="8">
        <f t="shared" si="26"/>
        <v>7</v>
      </c>
      <c r="K448" s="12">
        <f t="shared" si="27"/>
        <v>0.72199999999999998</v>
      </c>
    </row>
    <row r="449" spans="1:11" x14ac:dyDescent="0.35">
      <c r="A449" s="2" t="s">
        <v>6742</v>
      </c>
      <c r="B449" s="8">
        <f>AVERAGEIF(cleaned_data!$A$2:$A$3799,Director!$A449,cleaned_data!$H$2:$H$3799)</f>
        <v>4.2</v>
      </c>
      <c r="C449" s="12">
        <f t="shared" si="24"/>
        <v>4.3999999999999997E-2</v>
      </c>
      <c r="D449" s="10">
        <f>_xlfn.RANK.EQ($C449,$C$2:$C$1759,0)+COUNTIF($C$2:C449,C449)-1</f>
        <v>1678</v>
      </c>
      <c r="G449">
        <v>448</v>
      </c>
      <c r="H449" t="str">
        <f t="shared" si="25"/>
        <v>Gillian Armstrong</v>
      </c>
      <c r="I449">
        <f>COUNTIF(Table13[director_name],Director!$H449)</f>
        <v>2</v>
      </c>
      <c r="J449" s="8">
        <f t="shared" si="26"/>
        <v>7</v>
      </c>
      <c r="K449" s="12">
        <f t="shared" si="27"/>
        <v>0.72199999999999998</v>
      </c>
    </row>
    <row r="450" spans="1:11" x14ac:dyDescent="0.35">
      <c r="A450" s="2" t="s">
        <v>16339</v>
      </c>
      <c r="B450" s="8">
        <f>AVERAGEIF(cleaned_data!$A$2:$A$3799,Director!$A450,cleaned_data!$H$2:$H$3799)</f>
        <v>5.5666666666666673</v>
      </c>
      <c r="C450" s="12">
        <f t="shared" si="24"/>
        <v>0.19700000000000001</v>
      </c>
      <c r="D450" s="10">
        <f>_xlfn.RANK.EQ($C450,$C$2:$C$1759,0)+COUNTIF($C$2:C450,C450)-1</f>
        <v>1411</v>
      </c>
      <c r="G450">
        <v>449</v>
      </c>
      <c r="H450" t="str">
        <f t="shared" si="25"/>
        <v>Greg Berlanti</v>
      </c>
      <c r="I450">
        <f>COUNTIF(Table13[director_name],Director!$H450)</f>
        <v>1</v>
      </c>
      <c r="J450" s="8">
        <f t="shared" si="26"/>
        <v>7</v>
      </c>
      <c r="K450" s="12">
        <f t="shared" si="27"/>
        <v>0.72199999999999998</v>
      </c>
    </row>
    <row r="451" spans="1:11" x14ac:dyDescent="0.35">
      <c r="A451" s="2" t="s">
        <v>20226</v>
      </c>
      <c r="B451" s="8">
        <f>AVERAGEIF(cleaned_data!$A$2:$A$3799,Director!$A451,cleaned_data!$H$2:$H$3799)</f>
        <v>8.1999999999999993</v>
      </c>
      <c r="C451" s="12">
        <f t="shared" ref="C451:C514" si="28">_xlfn.PERCENTRANK.EXC($B$2:$B$1759,$B451)</f>
        <v>0.98599999999999999</v>
      </c>
      <c r="D451" s="10">
        <f>_xlfn.RANK.EQ($C451,$C$2:$C$1759,0)+COUNTIF($C$2:C451,C451)-1</f>
        <v>20</v>
      </c>
      <c r="G451">
        <v>450</v>
      </c>
      <c r="H451" t="str">
        <f t="shared" ref="H451:H514" si="29">INDEX($A$2:$A$1759, MATCH($G451,$D$2:$D$1759,0))</f>
        <v>Guy Maddin</v>
      </c>
      <c r="I451">
        <f>COUNTIF(Table13[director_name],Director!$H451)</f>
        <v>1</v>
      </c>
      <c r="J451" s="8">
        <f t="shared" ref="J451:J514" si="30">INDEX($B$2:$B$1759,MATCH($G451,$D$2:$D$1759,0))</f>
        <v>7</v>
      </c>
      <c r="K451" s="12">
        <f t="shared" ref="K451:K514" si="31">INDEX($C$2:$C$1759,MATCH($G451,$D$2:$D$1759,0))</f>
        <v>0.72199999999999998</v>
      </c>
    </row>
    <row r="452" spans="1:11" x14ac:dyDescent="0.35">
      <c r="A452" s="2" t="s">
        <v>12904</v>
      </c>
      <c r="B452" s="8">
        <f>AVERAGEIF(cleaned_data!$A$2:$A$3799,Director!$A452,cleaned_data!$H$2:$H$3799)</f>
        <v>6</v>
      </c>
      <c r="C452" s="12">
        <f t="shared" si="28"/>
        <v>0.312</v>
      </c>
      <c r="D452" s="10">
        <f>_xlfn.RANK.EQ($C452,$C$2:$C$1759,0)+COUNTIF($C$2:C452,C452)-1</f>
        <v>1179</v>
      </c>
      <c r="G452">
        <v>451</v>
      </c>
      <c r="H452" t="str">
        <f t="shared" si="29"/>
        <v>J.C. Chandor</v>
      </c>
      <c r="I452">
        <f>COUNTIF(Table13[director_name],Director!$H452)</f>
        <v>3</v>
      </c>
      <c r="J452" s="8">
        <f t="shared" si="30"/>
        <v>7</v>
      </c>
      <c r="K452" s="12">
        <f t="shared" si="31"/>
        <v>0.72199999999999998</v>
      </c>
    </row>
    <row r="453" spans="1:11" x14ac:dyDescent="0.35">
      <c r="A453" s="2" t="s">
        <v>8764</v>
      </c>
      <c r="B453" s="8">
        <f>AVERAGEIF(cleaned_data!$A$2:$A$3799,Director!$A453,cleaned_data!$H$2:$H$3799)</f>
        <v>5.4</v>
      </c>
      <c r="C453" s="12">
        <f t="shared" si="28"/>
        <v>0.157</v>
      </c>
      <c r="D453" s="10">
        <f>_xlfn.RANK.EQ($C453,$C$2:$C$1759,0)+COUNTIF($C$2:C453,C453)-1</f>
        <v>1464</v>
      </c>
      <c r="G453">
        <v>452</v>
      </c>
      <c r="H453" t="str">
        <f t="shared" si="29"/>
        <v>James McTeigue</v>
      </c>
      <c r="I453">
        <f>COUNTIF(Table13[director_name],Director!$H453)</f>
        <v>3</v>
      </c>
      <c r="J453" s="8">
        <f t="shared" si="30"/>
        <v>7</v>
      </c>
      <c r="K453" s="12">
        <f t="shared" si="31"/>
        <v>0.72199999999999998</v>
      </c>
    </row>
    <row r="454" spans="1:11" x14ac:dyDescent="0.35">
      <c r="A454" s="2" t="s">
        <v>8534</v>
      </c>
      <c r="B454" s="8">
        <f>AVERAGEIF(cleaned_data!$A$2:$A$3799,Director!$A454,cleaned_data!$H$2:$H$3799)</f>
        <v>5.4</v>
      </c>
      <c r="C454" s="12">
        <f t="shared" si="28"/>
        <v>0.157</v>
      </c>
      <c r="D454" s="10">
        <f>_xlfn.RANK.EQ($C454,$C$2:$C$1759,0)+COUNTIF($C$2:C454,C454)-1</f>
        <v>1465</v>
      </c>
      <c r="G454">
        <v>453</v>
      </c>
      <c r="H454" t="str">
        <f t="shared" si="29"/>
        <v>Jay Levey</v>
      </c>
      <c r="I454">
        <f>COUNTIF(Table13[director_name],Director!$H454)</f>
        <v>1</v>
      </c>
      <c r="J454" s="8">
        <f t="shared" si="30"/>
        <v>7</v>
      </c>
      <c r="K454" s="12">
        <f t="shared" si="31"/>
        <v>0.72199999999999998</v>
      </c>
    </row>
    <row r="455" spans="1:11" x14ac:dyDescent="0.35">
      <c r="A455" s="2" t="s">
        <v>11673</v>
      </c>
      <c r="B455" s="8">
        <f>AVERAGEIF(cleaned_data!$A$2:$A$3799,Director!$A455,cleaned_data!$H$2:$H$3799)</f>
        <v>5.7</v>
      </c>
      <c r="C455" s="12">
        <f t="shared" si="28"/>
        <v>0.23300000000000001</v>
      </c>
      <c r="D455" s="10">
        <f>_xlfn.RANK.EQ($C455,$C$2:$C$1759,0)+COUNTIF($C$2:C455,C455)-1</f>
        <v>1330</v>
      </c>
      <c r="G455">
        <v>454</v>
      </c>
      <c r="H455" t="str">
        <f t="shared" si="29"/>
        <v>Jim Hanon</v>
      </c>
      <c r="I455">
        <f>COUNTIF(Table13[director_name],Director!$H455)</f>
        <v>1</v>
      </c>
      <c r="J455" s="8">
        <f t="shared" si="30"/>
        <v>7</v>
      </c>
      <c r="K455" s="12">
        <f t="shared" si="31"/>
        <v>0.72199999999999998</v>
      </c>
    </row>
    <row r="456" spans="1:11" x14ac:dyDescent="0.35">
      <c r="A456" s="2" t="s">
        <v>24162</v>
      </c>
      <c r="B456" s="8">
        <f>AVERAGEIF(cleaned_data!$A$2:$A$3799,Director!$A456,cleaned_data!$H$2:$H$3799)</f>
        <v>6.7</v>
      </c>
      <c r="C456" s="12">
        <f t="shared" si="28"/>
        <v>0.6</v>
      </c>
      <c r="D456" s="10">
        <f>_xlfn.RANK.EQ($C456,$C$2:$C$1759,0)+COUNTIF($C$2:C456,C456)-1</f>
        <v>672</v>
      </c>
      <c r="G456">
        <v>455</v>
      </c>
      <c r="H456" t="str">
        <f t="shared" si="29"/>
        <v>John Hillcoat</v>
      </c>
      <c r="I456">
        <f>COUNTIF(Table13[director_name],Director!$H456)</f>
        <v>3</v>
      </c>
      <c r="J456" s="8">
        <f t="shared" si="30"/>
        <v>7</v>
      </c>
      <c r="K456" s="12">
        <f t="shared" si="31"/>
        <v>0.72199999999999998</v>
      </c>
    </row>
    <row r="457" spans="1:11" x14ac:dyDescent="0.35">
      <c r="A457" s="2" t="s">
        <v>13489</v>
      </c>
      <c r="B457" s="8">
        <f>AVERAGEIF(cleaned_data!$A$2:$A$3799,Director!$A457,cleaned_data!$H$2:$H$3799)</f>
        <v>7</v>
      </c>
      <c r="C457" s="12">
        <f t="shared" si="28"/>
        <v>0.72199999999999998</v>
      </c>
      <c r="D457" s="10">
        <f>_xlfn.RANK.EQ($C457,$C$2:$C$1759,0)+COUNTIF($C$2:C457,C457)-1</f>
        <v>443</v>
      </c>
      <c r="G457">
        <v>456</v>
      </c>
      <c r="H457" t="str">
        <f t="shared" si="29"/>
        <v>John Landis</v>
      </c>
      <c r="I457">
        <f>COUNTIF(Table13[director_name],Director!$H457)</f>
        <v>3</v>
      </c>
      <c r="J457" s="8">
        <f t="shared" si="30"/>
        <v>7</v>
      </c>
      <c r="K457" s="12">
        <f t="shared" si="31"/>
        <v>0.72199999999999998</v>
      </c>
    </row>
    <row r="458" spans="1:11" x14ac:dyDescent="0.35">
      <c r="A458" s="2" t="s">
        <v>23190</v>
      </c>
      <c r="B458" s="8">
        <f>AVERAGEIF(cleaned_data!$A$2:$A$3799,Director!$A458,cleaned_data!$H$2:$H$3799)</f>
        <v>6.4</v>
      </c>
      <c r="C458" s="12">
        <f t="shared" si="28"/>
        <v>0.46400000000000002</v>
      </c>
      <c r="D458" s="10">
        <f>_xlfn.RANK.EQ($C458,$C$2:$C$1759,0)+COUNTIF($C$2:C458,C458)-1</f>
        <v>915</v>
      </c>
      <c r="G458">
        <v>457</v>
      </c>
      <c r="H458" t="str">
        <f t="shared" si="29"/>
        <v>Jon Poll</v>
      </c>
      <c r="I458">
        <f>COUNTIF(Table13[director_name],Director!$H458)</f>
        <v>1</v>
      </c>
      <c r="J458" s="8">
        <f t="shared" si="30"/>
        <v>7</v>
      </c>
      <c r="K458" s="12">
        <f t="shared" si="31"/>
        <v>0.72199999999999998</v>
      </c>
    </row>
    <row r="459" spans="1:11" x14ac:dyDescent="0.35">
      <c r="A459" s="2" t="s">
        <v>19451</v>
      </c>
      <c r="B459" s="8">
        <f>AVERAGEIF(cleaned_data!$A$2:$A$3799,Director!$A459,cleaned_data!$H$2:$H$3799)</f>
        <v>5</v>
      </c>
      <c r="C459" s="12">
        <f t="shared" si="28"/>
        <v>8.8999999999999996E-2</v>
      </c>
      <c r="D459" s="10">
        <f>_xlfn.RANK.EQ($C459,$C$2:$C$1759,0)+COUNTIF($C$2:C459,C459)-1</f>
        <v>1595</v>
      </c>
      <c r="G459">
        <v>458</v>
      </c>
      <c r="H459" t="str">
        <f t="shared" si="29"/>
        <v>Jon Shear</v>
      </c>
      <c r="I459">
        <f>COUNTIF(Table13[director_name],Director!$H459)</f>
        <v>1</v>
      </c>
      <c r="J459" s="8">
        <f t="shared" si="30"/>
        <v>7</v>
      </c>
      <c r="K459" s="12">
        <f t="shared" si="31"/>
        <v>0.72199999999999998</v>
      </c>
    </row>
    <row r="460" spans="1:11" x14ac:dyDescent="0.35">
      <c r="A460" s="2" t="s">
        <v>15248</v>
      </c>
      <c r="B460" s="8">
        <f>AVERAGEIF(cleaned_data!$A$2:$A$3799,Director!$A460,cleaned_data!$H$2:$H$3799)</f>
        <v>5.7</v>
      </c>
      <c r="C460" s="12">
        <f t="shared" si="28"/>
        <v>0.23300000000000001</v>
      </c>
      <c r="D460" s="10">
        <f>_xlfn.RANK.EQ($C460,$C$2:$C$1759,0)+COUNTIF($C$2:C460,C460)-1</f>
        <v>1331</v>
      </c>
      <c r="G460">
        <v>459</v>
      </c>
      <c r="H460" t="str">
        <f t="shared" si="29"/>
        <v>Joon-ho Bong</v>
      </c>
      <c r="I460">
        <f>COUNTIF(Table13[director_name],Director!$H460)</f>
        <v>2</v>
      </c>
      <c r="J460" s="8">
        <f t="shared" si="30"/>
        <v>7</v>
      </c>
      <c r="K460" s="12">
        <f t="shared" si="31"/>
        <v>0.72199999999999998</v>
      </c>
    </row>
    <row r="461" spans="1:11" x14ac:dyDescent="0.35">
      <c r="A461" s="2" t="s">
        <v>13705</v>
      </c>
      <c r="B461" s="8">
        <f>AVERAGEIF(cleaned_data!$A$2:$A$3799,Director!$A461,cleaned_data!$H$2:$H$3799)</f>
        <v>7.7</v>
      </c>
      <c r="C461" s="12">
        <f t="shared" si="28"/>
        <v>0.94</v>
      </c>
      <c r="D461" s="10">
        <f>_xlfn.RANK.EQ($C461,$C$2:$C$1759,0)+COUNTIF($C$2:C461,C461)-1</f>
        <v>92</v>
      </c>
      <c r="G461">
        <v>460</v>
      </c>
      <c r="H461" t="str">
        <f t="shared" si="29"/>
        <v>Josef Rusnak</v>
      </c>
      <c r="I461">
        <f>COUNTIF(Table13[director_name],Director!$H461)</f>
        <v>1</v>
      </c>
      <c r="J461" s="8">
        <f t="shared" si="30"/>
        <v>7</v>
      </c>
      <c r="K461" s="12">
        <f t="shared" si="31"/>
        <v>0.72199999999999998</v>
      </c>
    </row>
    <row r="462" spans="1:11" x14ac:dyDescent="0.35">
      <c r="A462" s="2" t="s">
        <v>2703</v>
      </c>
      <c r="B462" s="8">
        <f>AVERAGEIF(cleaned_data!$A$2:$A$3799,Director!$A462,cleaned_data!$H$2:$H$3799)</f>
        <v>5.1999999999999993</v>
      </c>
      <c r="C462" s="12">
        <f t="shared" si="28"/>
        <v>0.114</v>
      </c>
      <c r="D462" s="10">
        <f>_xlfn.RANK.EQ($C462,$C$2:$C$1759,0)+COUNTIF($C$2:C462,C462)-1</f>
        <v>1557</v>
      </c>
      <c r="G462">
        <v>461</v>
      </c>
      <c r="H462" t="str">
        <f t="shared" si="29"/>
        <v>Joseph L. Mankiewicz</v>
      </c>
      <c r="I462">
        <f>COUNTIF(Table13[director_name],Director!$H462)</f>
        <v>1</v>
      </c>
      <c r="J462" s="8">
        <f t="shared" si="30"/>
        <v>7</v>
      </c>
      <c r="K462" s="12">
        <f t="shared" si="31"/>
        <v>0.72199999999999998</v>
      </c>
    </row>
    <row r="463" spans="1:11" x14ac:dyDescent="0.35">
      <c r="A463" s="2" t="s">
        <v>15162</v>
      </c>
      <c r="B463" s="8">
        <f>AVERAGEIF(cleaned_data!$A$2:$A$3799,Director!$A463,cleaned_data!$H$2:$H$3799)</f>
        <v>4.0999999999999996</v>
      </c>
      <c r="C463" s="12">
        <f t="shared" si="28"/>
        <v>3.5999999999999997E-2</v>
      </c>
      <c r="D463" s="10">
        <f>_xlfn.RANK.EQ($C463,$C$2:$C$1759,0)+COUNTIF($C$2:C463,C463)-1</f>
        <v>1686</v>
      </c>
      <c r="G463">
        <v>462</v>
      </c>
      <c r="H463" t="str">
        <f t="shared" si="29"/>
        <v>Juan Carlos Fresnadillo</v>
      </c>
      <c r="I463">
        <f>COUNTIF(Table13[director_name],Director!$H463)</f>
        <v>1</v>
      </c>
      <c r="J463" s="8">
        <f t="shared" si="30"/>
        <v>7</v>
      </c>
      <c r="K463" s="12">
        <f t="shared" si="31"/>
        <v>0.72199999999999998</v>
      </c>
    </row>
    <row r="464" spans="1:11" x14ac:dyDescent="0.35">
      <c r="A464" s="2" t="s">
        <v>801</v>
      </c>
      <c r="B464" s="8">
        <f>AVERAGEIF(cleaned_data!$A$2:$A$3799,Director!$A464,cleaned_data!$H$2:$H$3799)</f>
        <v>6.7600000000000007</v>
      </c>
      <c r="C464" s="12">
        <f t="shared" si="28"/>
        <v>0.63</v>
      </c>
      <c r="D464" s="10">
        <f>_xlfn.RANK.EQ($C464,$C$2:$C$1759,0)+COUNTIF($C$2:C464,C464)-1</f>
        <v>649</v>
      </c>
      <c r="G464">
        <v>463</v>
      </c>
      <c r="H464" t="str">
        <f t="shared" si="29"/>
        <v>Karan Johar</v>
      </c>
      <c r="I464">
        <f>COUNTIF(Table13[director_name],Director!$H464)</f>
        <v>2</v>
      </c>
      <c r="J464" s="8">
        <f t="shared" si="30"/>
        <v>7</v>
      </c>
      <c r="K464" s="12">
        <f t="shared" si="31"/>
        <v>0.72199999999999998</v>
      </c>
    </row>
    <row r="465" spans="1:11" x14ac:dyDescent="0.35">
      <c r="A465" s="2" t="s">
        <v>1229</v>
      </c>
      <c r="B465" s="8">
        <f>AVERAGEIF(cleaned_data!$A$2:$A$3799,Director!$A465,cleaned_data!$H$2:$H$3799)</f>
        <v>6.5</v>
      </c>
      <c r="C465" s="12">
        <f t="shared" si="28"/>
        <v>0.504</v>
      </c>
      <c r="D465" s="10">
        <f>_xlfn.RANK.EQ($C465,$C$2:$C$1759,0)+COUNTIF($C$2:C465,C465)-1</f>
        <v>828</v>
      </c>
      <c r="G465">
        <v>464</v>
      </c>
      <c r="H465" t="str">
        <f t="shared" si="29"/>
        <v>Kelly Asbury</v>
      </c>
      <c r="I465">
        <f>COUNTIF(Table13[director_name],Director!$H465)</f>
        <v>1</v>
      </c>
      <c r="J465" s="8">
        <f t="shared" si="30"/>
        <v>7</v>
      </c>
      <c r="K465" s="12">
        <f t="shared" si="31"/>
        <v>0.72199999999999998</v>
      </c>
    </row>
    <row r="466" spans="1:11" x14ac:dyDescent="0.35">
      <c r="A466" s="2" t="s">
        <v>21844</v>
      </c>
      <c r="B466" s="8">
        <f>AVERAGEIF(cleaned_data!$A$2:$A$3799,Director!$A466,cleaned_data!$H$2:$H$3799)</f>
        <v>6.1</v>
      </c>
      <c r="C466" s="12">
        <f t="shared" si="28"/>
        <v>0.35099999999999998</v>
      </c>
      <c r="D466" s="10">
        <f>_xlfn.RANK.EQ($C466,$C$2:$C$1759,0)+COUNTIF($C$2:C466,C466)-1</f>
        <v>1106</v>
      </c>
      <c r="G466">
        <v>465</v>
      </c>
      <c r="H466" t="str">
        <f t="shared" si="29"/>
        <v>Larry Blamire</v>
      </c>
      <c r="I466">
        <f>COUNTIF(Table13[director_name],Director!$H466)</f>
        <v>1</v>
      </c>
      <c r="J466" s="8">
        <f t="shared" si="30"/>
        <v>7</v>
      </c>
      <c r="K466" s="12">
        <f t="shared" si="31"/>
        <v>0.72199999999999998</v>
      </c>
    </row>
    <row r="467" spans="1:11" x14ac:dyDescent="0.35">
      <c r="A467" s="2" t="s">
        <v>22585</v>
      </c>
      <c r="B467" s="8">
        <f>AVERAGEIF(cleaned_data!$A$2:$A$3799,Director!$A467,cleaned_data!$H$2:$H$3799)</f>
        <v>6</v>
      </c>
      <c r="C467" s="12">
        <f t="shared" si="28"/>
        <v>0.312</v>
      </c>
      <c r="D467" s="10">
        <f>_xlfn.RANK.EQ($C467,$C$2:$C$1759,0)+COUNTIF($C$2:C467,C467)-1</f>
        <v>1180</v>
      </c>
      <c r="G467">
        <v>466</v>
      </c>
      <c r="H467" t="str">
        <f t="shared" si="29"/>
        <v>Larry Clark</v>
      </c>
      <c r="I467">
        <f>COUNTIF(Table13[director_name],Director!$H467)</f>
        <v>1</v>
      </c>
      <c r="J467" s="8">
        <f t="shared" si="30"/>
        <v>7</v>
      </c>
      <c r="K467" s="12">
        <f t="shared" si="31"/>
        <v>0.72199999999999998</v>
      </c>
    </row>
    <row r="468" spans="1:11" x14ac:dyDescent="0.35">
      <c r="A468" s="2" t="s">
        <v>19115</v>
      </c>
      <c r="B468" s="8">
        <f>AVERAGEIF(cleaned_data!$A$2:$A$3799,Director!$A468,cleaned_data!$H$2:$H$3799)</f>
        <v>6.4</v>
      </c>
      <c r="C468" s="12">
        <f t="shared" si="28"/>
        <v>0.46400000000000002</v>
      </c>
      <c r="D468" s="10">
        <f>_xlfn.RANK.EQ($C468,$C$2:$C$1759,0)+COUNTIF($C$2:C468,C468)-1</f>
        <v>916</v>
      </c>
      <c r="G468">
        <v>467</v>
      </c>
      <c r="H468" t="str">
        <f t="shared" si="29"/>
        <v>Len Wiseman</v>
      </c>
      <c r="I468">
        <f>COUNTIF(Table13[director_name],Director!$H468)</f>
        <v>3</v>
      </c>
      <c r="J468" s="8">
        <f t="shared" si="30"/>
        <v>7</v>
      </c>
      <c r="K468" s="12">
        <f t="shared" si="31"/>
        <v>0.72199999999999998</v>
      </c>
    </row>
    <row r="469" spans="1:11" x14ac:dyDescent="0.35">
      <c r="A469" s="2" t="s">
        <v>10931</v>
      </c>
      <c r="B469" s="8">
        <f>AVERAGEIF(cleaned_data!$A$2:$A$3799,Director!$A469,cleaned_data!$H$2:$H$3799)</f>
        <v>3.9</v>
      </c>
      <c r="C469" s="12">
        <f t="shared" si="28"/>
        <v>2.8000000000000001E-2</v>
      </c>
      <c r="D469" s="10">
        <f>_xlfn.RANK.EQ($C469,$C$2:$C$1759,0)+COUNTIF($C$2:C469,C469)-1</f>
        <v>1703</v>
      </c>
      <c r="G469">
        <v>468</v>
      </c>
      <c r="H469" t="str">
        <f t="shared" si="29"/>
        <v>Luca Guadagnino</v>
      </c>
      <c r="I469">
        <f>COUNTIF(Table13[director_name],Director!$H469)</f>
        <v>1</v>
      </c>
      <c r="J469" s="8">
        <f t="shared" si="30"/>
        <v>7</v>
      </c>
      <c r="K469" s="12">
        <f t="shared" si="31"/>
        <v>0.72199999999999998</v>
      </c>
    </row>
    <row r="470" spans="1:11" x14ac:dyDescent="0.35">
      <c r="A470" s="2" t="s">
        <v>1884</v>
      </c>
      <c r="B470" s="8">
        <f>AVERAGEIF(cleaned_data!$A$2:$A$3799,Director!$A470,cleaned_data!$H$2:$H$3799)</f>
        <v>5.3</v>
      </c>
      <c r="C470" s="12">
        <f t="shared" si="28"/>
        <v>0.13200000000000001</v>
      </c>
      <c r="D470" s="10">
        <f>_xlfn.RANK.EQ($C470,$C$2:$C$1759,0)+COUNTIF($C$2:C470,C470)-1</f>
        <v>1499</v>
      </c>
      <c r="G470">
        <v>469</v>
      </c>
      <c r="H470" t="str">
        <f t="shared" si="29"/>
        <v>Marc Abraham</v>
      </c>
      <c r="I470">
        <f>COUNTIF(Table13[director_name],Director!$H470)</f>
        <v>1</v>
      </c>
      <c r="J470" s="8">
        <f t="shared" si="30"/>
        <v>7</v>
      </c>
      <c r="K470" s="12">
        <f t="shared" si="31"/>
        <v>0.72199999999999998</v>
      </c>
    </row>
    <row r="471" spans="1:11" x14ac:dyDescent="0.35">
      <c r="A471" s="2" t="s">
        <v>14196</v>
      </c>
      <c r="B471" s="8">
        <f>AVERAGEIF(cleaned_data!$A$2:$A$3799,Director!$A471,cleaned_data!$H$2:$H$3799)</f>
        <v>6.7</v>
      </c>
      <c r="C471" s="12">
        <f t="shared" si="28"/>
        <v>0.6</v>
      </c>
      <c r="D471" s="10">
        <f>_xlfn.RANK.EQ($C471,$C$2:$C$1759,0)+COUNTIF($C$2:C471,C471)-1</f>
        <v>673</v>
      </c>
      <c r="G471">
        <v>470</v>
      </c>
      <c r="H471" t="str">
        <f t="shared" si="29"/>
        <v>Mark Romanek</v>
      </c>
      <c r="I471">
        <f>COUNTIF(Table13[director_name],Director!$H471)</f>
        <v>2</v>
      </c>
      <c r="J471" s="8">
        <f t="shared" si="30"/>
        <v>7</v>
      </c>
      <c r="K471" s="12">
        <f t="shared" si="31"/>
        <v>0.72199999999999998</v>
      </c>
    </row>
    <row r="472" spans="1:11" x14ac:dyDescent="0.35">
      <c r="A472" s="2" t="s">
        <v>16444</v>
      </c>
      <c r="B472" s="8">
        <f>AVERAGEIF(cleaned_data!$A$2:$A$3799,Director!$A472,cleaned_data!$H$2:$H$3799)</f>
        <v>5.8</v>
      </c>
      <c r="C472" s="12">
        <f t="shared" si="28"/>
        <v>0.252</v>
      </c>
      <c r="D472" s="10">
        <f>_xlfn.RANK.EQ($C472,$C$2:$C$1759,0)+COUNTIF($C$2:C472,C472)-1</f>
        <v>1293</v>
      </c>
      <c r="G472">
        <v>471</v>
      </c>
      <c r="H472" t="str">
        <f t="shared" si="29"/>
        <v>Mars Callahan</v>
      </c>
      <c r="I472">
        <f>COUNTIF(Table13[director_name],Director!$H472)</f>
        <v>1</v>
      </c>
      <c r="J472" s="8">
        <f t="shared" si="30"/>
        <v>7</v>
      </c>
      <c r="K472" s="12">
        <f t="shared" si="31"/>
        <v>0.72199999999999998</v>
      </c>
    </row>
    <row r="473" spans="1:11" x14ac:dyDescent="0.35">
      <c r="A473" s="2" t="s">
        <v>6318</v>
      </c>
      <c r="B473" s="8">
        <f>AVERAGEIF(cleaned_data!$A$2:$A$3799,Director!$A473,cleaned_data!$H$2:$H$3799)</f>
        <v>6</v>
      </c>
      <c r="C473" s="12">
        <f t="shared" si="28"/>
        <v>0.312</v>
      </c>
      <c r="D473" s="10">
        <f>_xlfn.RANK.EQ($C473,$C$2:$C$1759,0)+COUNTIF($C$2:C473,C473)-1</f>
        <v>1181</v>
      </c>
      <c r="G473">
        <v>472</v>
      </c>
      <c r="H473" t="str">
        <f t="shared" si="29"/>
        <v>Mike Binder</v>
      </c>
      <c r="I473">
        <f>COUNTIF(Table13[director_name],Director!$H473)</f>
        <v>3</v>
      </c>
      <c r="J473" s="8">
        <f t="shared" si="30"/>
        <v>7</v>
      </c>
      <c r="K473" s="12">
        <f t="shared" si="31"/>
        <v>0.72199999999999998</v>
      </c>
    </row>
    <row r="474" spans="1:11" x14ac:dyDescent="0.35">
      <c r="A474" s="2" t="s">
        <v>7113</v>
      </c>
      <c r="B474" s="8">
        <f>AVERAGEIF(cleaned_data!$A$2:$A$3799,Director!$A474,cleaned_data!$H$2:$H$3799)</f>
        <v>7.1142857142857139</v>
      </c>
      <c r="C474" s="12">
        <f t="shared" si="28"/>
        <v>0.79800000000000004</v>
      </c>
      <c r="D474" s="10">
        <f>_xlfn.RANK.EQ($C474,$C$2:$C$1759,0)+COUNTIF($C$2:C474,C474)-1</f>
        <v>354</v>
      </c>
      <c r="G474">
        <v>473</v>
      </c>
      <c r="H474" t="str">
        <f t="shared" si="29"/>
        <v>Mike Cahill</v>
      </c>
      <c r="I474">
        <f>COUNTIF(Table13[director_name],Director!$H474)</f>
        <v>1</v>
      </c>
      <c r="J474" s="8">
        <f t="shared" si="30"/>
        <v>7</v>
      </c>
      <c r="K474" s="12">
        <f t="shared" si="31"/>
        <v>0.72199999999999998</v>
      </c>
    </row>
    <row r="475" spans="1:11" x14ac:dyDescent="0.35">
      <c r="A475" s="2" t="s">
        <v>13982</v>
      </c>
      <c r="B475" s="8">
        <f>AVERAGEIF(cleaned_data!$A$2:$A$3799,Director!$A475,cleaned_data!$H$2:$H$3799)</f>
        <v>6.7</v>
      </c>
      <c r="C475" s="12">
        <f t="shared" si="28"/>
        <v>0.6</v>
      </c>
      <c r="D475" s="10">
        <f>_xlfn.RANK.EQ($C475,$C$2:$C$1759,0)+COUNTIF($C$2:C475,C475)-1</f>
        <v>674</v>
      </c>
      <c r="G475">
        <v>474</v>
      </c>
      <c r="H475" t="str">
        <f t="shared" si="29"/>
        <v>Patricia Cardoso</v>
      </c>
      <c r="I475">
        <f>COUNTIF(Table13[director_name],Director!$H475)</f>
        <v>1</v>
      </c>
      <c r="J475" s="8">
        <f t="shared" si="30"/>
        <v>7</v>
      </c>
      <c r="K475" s="12">
        <f t="shared" si="31"/>
        <v>0.72199999999999998</v>
      </c>
    </row>
    <row r="476" spans="1:11" x14ac:dyDescent="0.35">
      <c r="A476" s="2" t="s">
        <v>23369</v>
      </c>
      <c r="B476" s="8">
        <f>AVERAGEIF(cleaned_data!$A$2:$A$3799,Director!$A476,cleaned_data!$H$2:$H$3799)</f>
        <v>6.7</v>
      </c>
      <c r="C476" s="12">
        <f t="shared" si="28"/>
        <v>0.6</v>
      </c>
      <c r="D476" s="10">
        <f>_xlfn.RANK.EQ($C476,$C$2:$C$1759,0)+COUNTIF($C$2:C476,C476)-1</f>
        <v>675</v>
      </c>
      <c r="G476">
        <v>475</v>
      </c>
      <c r="H476" t="str">
        <f t="shared" si="29"/>
        <v>Penelope Spheeris</v>
      </c>
      <c r="I476">
        <f>COUNTIF(Table13[director_name],Director!$H476)</f>
        <v>1</v>
      </c>
      <c r="J476" s="8">
        <f t="shared" si="30"/>
        <v>7</v>
      </c>
      <c r="K476" s="12">
        <f t="shared" si="31"/>
        <v>0.72199999999999998</v>
      </c>
    </row>
    <row r="477" spans="1:11" x14ac:dyDescent="0.35">
      <c r="A477" s="2" t="s">
        <v>17558</v>
      </c>
      <c r="B477" s="8">
        <f>AVERAGEIF(cleaned_data!$A$2:$A$3799,Director!$A477,cleaned_data!$H$2:$H$3799)</f>
        <v>7.6</v>
      </c>
      <c r="C477" s="12">
        <f t="shared" si="28"/>
        <v>0.91500000000000004</v>
      </c>
      <c r="D477" s="10">
        <f>_xlfn.RANK.EQ($C477,$C$2:$C$1759,0)+COUNTIF($C$2:C477,C477)-1</f>
        <v>130</v>
      </c>
      <c r="G477">
        <v>476</v>
      </c>
      <c r="H477" t="str">
        <f t="shared" si="29"/>
        <v>Robert Stromberg</v>
      </c>
      <c r="I477">
        <f>COUNTIF(Table13[director_name],Director!$H477)</f>
        <v>1</v>
      </c>
      <c r="J477" s="8">
        <f t="shared" si="30"/>
        <v>7</v>
      </c>
      <c r="K477" s="12">
        <f t="shared" si="31"/>
        <v>0.72199999999999998</v>
      </c>
    </row>
    <row r="478" spans="1:11" x14ac:dyDescent="0.35">
      <c r="A478" s="2" t="s">
        <v>6176</v>
      </c>
      <c r="B478" s="8">
        <f>AVERAGEIF(cleaned_data!$A$2:$A$3799,Director!$A478,cleaned_data!$H$2:$H$3799)</f>
        <v>6.65</v>
      </c>
      <c r="C478" s="12">
        <f t="shared" si="28"/>
        <v>0.58699999999999997</v>
      </c>
      <c r="D478" s="10">
        <f>_xlfn.RANK.EQ($C478,$C$2:$C$1759,0)+COUNTIF($C$2:C478,C478)-1</f>
        <v>723</v>
      </c>
      <c r="G478">
        <v>477</v>
      </c>
      <c r="H478" t="str">
        <f t="shared" si="29"/>
        <v>Robert Townsend</v>
      </c>
      <c r="I478">
        <f>COUNTIF(Table13[director_name],Director!$H478)</f>
        <v>1</v>
      </c>
      <c r="J478" s="8">
        <f t="shared" si="30"/>
        <v>7</v>
      </c>
      <c r="K478" s="12">
        <f t="shared" si="31"/>
        <v>0.72199999999999998</v>
      </c>
    </row>
    <row r="479" spans="1:11" x14ac:dyDescent="0.35">
      <c r="A479" s="2" t="s">
        <v>20848</v>
      </c>
      <c r="B479" s="8">
        <f>AVERAGEIF(cleaned_data!$A$2:$A$3799,Director!$A479,cleaned_data!$H$2:$H$3799)</f>
        <v>7.3</v>
      </c>
      <c r="C479" s="12">
        <f t="shared" si="28"/>
        <v>0.84899999999999998</v>
      </c>
      <c r="D479" s="10">
        <f>_xlfn.RANK.EQ($C479,$C$2:$C$1759,0)+COUNTIF($C$2:C479,C479)-1</f>
        <v>241</v>
      </c>
      <c r="G479">
        <v>478</v>
      </c>
      <c r="H479" t="str">
        <f t="shared" si="29"/>
        <v>Rodrigo CortÃ©s</v>
      </c>
      <c r="I479">
        <f>COUNTIF(Table13[director_name],Director!$H479)</f>
        <v>1</v>
      </c>
      <c r="J479" s="8">
        <f t="shared" si="30"/>
        <v>7</v>
      </c>
      <c r="K479" s="12">
        <f t="shared" si="31"/>
        <v>0.72199999999999998</v>
      </c>
    </row>
    <row r="480" spans="1:11" x14ac:dyDescent="0.35">
      <c r="A480" s="2" t="s">
        <v>3088</v>
      </c>
      <c r="B480" s="8">
        <f>AVERAGEIF(cleaned_data!$A$2:$A$3799,Director!$A480,cleaned_data!$H$2:$H$3799)</f>
        <v>6.9374999999999991</v>
      </c>
      <c r="C480" s="12">
        <f t="shared" si="28"/>
        <v>0.71199999999999997</v>
      </c>
      <c r="D480" s="10">
        <f>_xlfn.RANK.EQ($C480,$C$2:$C$1759,0)+COUNTIF($C$2:C480,C480)-1</f>
        <v>505</v>
      </c>
      <c r="G480">
        <v>479</v>
      </c>
      <c r="H480" t="str">
        <f t="shared" si="29"/>
        <v>Roger Nygard</v>
      </c>
      <c r="I480">
        <f>COUNTIF(Table13[director_name],Director!$H480)</f>
        <v>1</v>
      </c>
      <c r="J480" s="8">
        <f t="shared" si="30"/>
        <v>7</v>
      </c>
      <c r="K480" s="12">
        <f t="shared" si="31"/>
        <v>0.72199999999999998</v>
      </c>
    </row>
    <row r="481" spans="1:11" x14ac:dyDescent="0.35">
      <c r="A481" s="2" t="s">
        <v>20938</v>
      </c>
      <c r="B481" s="8">
        <f>AVERAGEIF(cleaned_data!$A$2:$A$3799,Director!$A481,cleaned_data!$H$2:$H$3799)</f>
        <v>7.9</v>
      </c>
      <c r="C481" s="12">
        <f t="shared" si="28"/>
        <v>0.96899999999999997</v>
      </c>
      <c r="D481" s="10">
        <f>_xlfn.RANK.EQ($C481,$C$2:$C$1759,0)+COUNTIF($C$2:C481,C481)-1</f>
        <v>48</v>
      </c>
      <c r="G481">
        <v>480</v>
      </c>
      <c r="H481" t="str">
        <f t="shared" si="29"/>
        <v>Ron Maxwell</v>
      </c>
      <c r="I481">
        <f>COUNTIF(Table13[director_name],Director!$H481)</f>
        <v>2</v>
      </c>
      <c r="J481" s="8">
        <f t="shared" si="30"/>
        <v>7</v>
      </c>
      <c r="K481" s="12">
        <f t="shared" si="31"/>
        <v>0.72199999999999998</v>
      </c>
    </row>
    <row r="482" spans="1:11" x14ac:dyDescent="0.35">
      <c r="A482" s="2" t="s">
        <v>18112</v>
      </c>
      <c r="B482" s="8">
        <f>AVERAGEIF(cleaned_data!$A$2:$A$3799,Director!$A482,cleaned_data!$H$2:$H$3799)</f>
        <v>7.3</v>
      </c>
      <c r="C482" s="12">
        <f t="shared" si="28"/>
        <v>0.84899999999999998</v>
      </c>
      <c r="D482" s="10">
        <f>_xlfn.RANK.EQ($C482,$C$2:$C$1759,0)+COUNTIF($C$2:C482,C482)-1</f>
        <v>242</v>
      </c>
      <c r="G482">
        <v>481</v>
      </c>
      <c r="H482" t="str">
        <f t="shared" si="29"/>
        <v>Shane Carruth</v>
      </c>
      <c r="I482">
        <f>COUNTIF(Table13[director_name],Director!$H482)</f>
        <v>1</v>
      </c>
      <c r="J482" s="8">
        <f t="shared" si="30"/>
        <v>7</v>
      </c>
      <c r="K482" s="12">
        <f t="shared" si="31"/>
        <v>0.72199999999999998</v>
      </c>
    </row>
    <row r="483" spans="1:11" x14ac:dyDescent="0.35">
      <c r="A483" s="2" t="s">
        <v>12262</v>
      </c>
      <c r="B483" s="8">
        <f>AVERAGEIF(cleaned_data!$A$2:$A$3799,Director!$A483,cleaned_data!$H$2:$H$3799)</f>
        <v>6.5</v>
      </c>
      <c r="C483" s="12">
        <f t="shared" si="28"/>
        <v>0.504</v>
      </c>
      <c r="D483" s="10">
        <f>_xlfn.RANK.EQ($C483,$C$2:$C$1759,0)+COUNTIF($C$2:C483,C483)-1</f>
        <v>829</v>
      </c>
      <c r="G483">
        <v>482</v>
      </c>
      <c r="H483" t="str">
        <f t="shared" si="29"/>
        <v>Stephen Hillenburg</v>
      </c>
      <c r="I483">
        <f>COUNTIF(Table13[director_name],Director!$H483)</f>
        <v>1</v>
      </c>
      <c r="J483" s="8">
        <f t="shared" si="30"/>
        <v>7</v>
      </c>
      <c r="K483" s="12">
        <f t="shared" si="31"/>
        <v>0.72199999999999998</v>
      </c>
    </row>
    <row r="484" spans="1:11" x14ac:dyDescent="0.35">
      <c r="A484" s="2" t="s">
        <v>17918</v>
      </c>
      <c r="B484" s="8">
        <f>AVERAGEIF(cleaned_data!$A$2:$A$3799,Director!$A484,cleaned_data!$H$2:$H$3799)</f>
        <v>6.55</v>
      </c>
      <c r="C484" s="12">
        <f t="shared" si="28"/>
        <v>0.54200000000000004</v>
      </c>
      <c r="D484" s="10">
        <f>_xlfn.RANK.EQ($C484,$C$2:$C$1759,0)+COUNTIF($C$2:C484,C484)-1</f>
        <v>799</v>
      </c>
      <c r="G484">
        <v>483</v>
      </c>
      <c r="H484" t="str">
        <f t="shared" si="29"/>
        <v>Terrence Malick</v>
      </c>
      <c r="I484">
        <f>COUNTIF(Table13[director_name],Director!$H484)</f>
        <v>3</v>
      </c>
      <c r="J484" s="8">
        <f t="shared" si="30"/>
        <v>7</v>
      </c>
      <c r="K484" s="12">
        <f t="shared" si="31"/>
        <v>0.72199999999999998</v>
      </c>
    </row>
    <row r="485" spans="1:11" x14ac:dyDescent="0.35">
      <c r="A485" s="2" t="s">
        <v>18688</v>
      </c>
      <c r="B485" s="8">
        <f>AVERAGEIF(cleaned_data!$A$2:$A$3799,Director!$A485,cleaned_data!$H$2:$H$3799)</f>
        <v>7.7</v>
      </c>
      <c r="C485" s="12">
        <f t="shared" si="28"/>
        <v>0.94</v>
      </c>
      <c r="D485" s="10">
        <f>_xlfn.RANK.EQ($C485,$C$2:$C$1759,0)+COUNTIF($C$2:C485,C485)-1</f>
        <v>93</v>
      </c>
      <c r="G485">
        <v>484</v>
      </c>
      <c r="H485" t="str">
        <f t="shared" si="29"/>
        <v>Vadim Perelman</v>
      </c>
      <c r="I485">
        <f>COUNTIF(Table13[director_name],Director!$H485)</f>
        <v>2</v>
      </c>
      <c r="J485" s="8">
        <f t="shared" si="30"/>
        <v>7</v>
      </c>
      <c r="K485" s="12">
        <f t="shared" si="31"/>
        <v>0.72199999999999998</v>
      </c>
    </row>
    <row r="486" spans="1:11" x14ac:dyDescent="0.35">
      <c r="A486" s="2" t="s">
        <v>9362</v>
      </c>
      <c r="B486" s="8">
        <f>AVERAGEIF(cleaned_data!$A$2:$A$3799,Director!$A486,cleaned_data!$H$2:$H$3799)</f>
        <v>7.5999999999999988</v>
      </c>
      <c r="C486" s="12">
        <f t="shared" si="28"/>
        <v>0.91400000000000003</v>
      </c>
      <c r="D486" s="10">
        <f>_xlfn.RANK.EQ($C486,$C$2:$C$1759,0)+COUNTIF($C$2:C486,C486)-1</f>
        <v>150</v>
      </c>
      <c r="G486">
        <v>485</v>
      </c>
      <c r="H486" t="str">
        <f t="shared" si="29"/>
        <v>Vincent Ward</v>
      </c>
      <c r="I486">
        <f>COUNTIF(Table13[director_name],Director!$H486)</f>
        <v>1</v>
      </c>
      <c r="J486" s="8">
        <f t="shared" si="30"/>
        <v>7</v>
      </c>
      <c r="K486" s="12">
        <f t="shared" si="31"/>
        <v>0.72199999999999998</v>
      </c>
    </row>
    <row r="487" spans="1:11" x14ac:dyDescent="0.35">
      <c r="A487" s="2" t="s">
        <v>16127</v>
      </c>
      <c r="B487" s="8">
        <f>AVERAGEIF(cleaned_data!$A$2:$A$3799,Director!$A487,cleaned_data!$H$2:$H$3799)</f>
        <v>5.3</v>
      </c>
      <c r="C487" s="12">
        <f t="shared" si="28"/>
        <v>0.13200000000000001</v>
      </c>
      <c r="D487" s="10">
        <f>_xlfn.RANK.EQ($C487,$C$2:$C$1759,0)+COUNTIF($C$2:C487,C487)-1</f>
        <v>1500</v>
      </c>
      <c r="G487">
        <v>486</v>
      </c>
      <c r="H487" t="str">
        <f t="shared" si="29"/>
        <v>Wajahat Rauf</v>
      </c>
      <c r="I487">
        <f>COUNTIF(Table13[director_name],Director!$H487)</f>
        <v>1</v>
      </c>
      <c r="J487" s="8">
        <f t="shared" si="30"/>
        <v>7</v>
      </c>
      <c r="K487" s="12">
        <f t="shared" si="31"/>
        <v>0.72199999999999998</v>
      </c>
    </row>
    <row r="488" spans="1:11" x14ac:dyDescent="0.35">
      <c r="A488" s="2" t="s">
        <v>21717</v>
      </c>
      <c r="B488" s="8">
        <f>AVERAGEIF(cleaned_data!$A$2:$A$3799,Director!$A488,cleaned_data!$H$2:$H$3799)</f>
        <v>7</v>
      </c>
      <c r="C488" s="12">
        <f t="shared" si="28"/>
        <v>0.72199999999999998</v>
      </c>
      <c r="D488" s="10">
        <f>_xlfn.RANK.EQ($C488,$C$2:$C$1759,0)+COUNTIF($C$2:C488,C488)-1</f>
        <v>444</v>
      </c>
      <c r="G488">
        <v>487</v>
      </c>
      <c r="H488" t="str">
        <f t="shared" si="29"/>
        <v>Werner Herzog</v>
      </c>
      <c r="I488">
        <f>COUNTIF(Table13[director_name],Director!$H488)</f>
        <v>2</v>
      </c>
      <c r="J488" s="8">
        <f t="shared" si="30"/>
        <v>7</v>
      </c>
      <c r="K488" s="12">
        <f t="shared" si="31"/>
        <v>0.72199999999999998</v>
      </c>
    </row>
    <row r="489" spans="1:11" x14ac:dyDescent="0.35">
      <c r="A489" s="2" t="s">
        <v>3149</v>
      </c>
      <c r="B489" s="8">
        <f>AVERAGEIF(cleaned_data!$A$2:$A$3799,Director!$A489,cleaned_data!$H$2:$H$3799)</f>
        <v>6.6</v>
      </c>
      <c r="C489" s="12">
        <f t="shared" si="28"/>
        <v>0.55300000000000005</v>
      </c>
      <c r="D489" s="10">
        <f>_xlfn.RANK.EQ($C489,$C$2:$C$1759,0)+COUNTIF($C$2:C489,C489)-1</f>
        <v>753</v>
      </c>
      <c r="G489">
        <v>488</v>
      </c>
      <c r="H489" t="str">
        <f t="shared" si="29"/>
        <v>William Dear</v>
      </c>
      <c r="I489">
        <f>COUNTIF(Table13[director_name],Director!$H489)</f>
        <v>1</v>
      </c>
      <c r="J489" s="8">
        <f t="shared" si="30"/>
        <v>7</v>
      </c>
      <c r="K489" s="12">
        <f t="shared" si="31"/>
        <v>0.72199999999999998</v>
      </c>
    </row>
    <row r="490" spans="1:11" x14ac:dyDescent="0.35">
      <c r="A490" s="2" t="s">
        <v>15600</v>
      </c>
      <c r="B490" s="8">
        <f>AVERAGEIF(cleaned_data!$A$2:$A$3799,Director!$A490,cleaned_data!$H$2:$H$3799)</f>
        <v>6.6</v>
      </c>
      <c r="C490" s="12">
        <f t="shared" si="28"/>
        <v>0.55300000000000005</v>
      </c>
      <c r="D490" s="10">
        <f>_xlfn.RANK.EQ($C490,$C$2:$C$1759,0)+COUNTIF($C$2:C490,C490)-1</f>
        <v>754</v>
      </c>
      <c r="G490">
        <v>489</v>
      </c>
      <c r="H490" t="str">
        <f t="shared" si="29"/>
        <v>Woody Allen</v>
      </c>
      <c r="I490">
        <f>COUNTIF(Table13[director_name],Director!$H490)</f>
        <v>19</v>
      </c>
      <c r="J490" s="8">
        <f t="shared" si="30"/>
        <v>6.9999999999999982</v>
      </c>
      <c r="K490" s="12">
        <f t="shared" si="31"/>
        <v>0.72199999999999998</v>
      </c>
    </row>
    <row r="491" spans="1:11" x14ac:dyDescent="0.35">
      <c r="A491" s="2" t="s">
        <v>1813</v>
      </c>
      <c r="B491" s="8">
        <f>AVERAGEIF(cleaned_data!$A$2:$A$3799,Director!$A491,cleaned_data!$H$2:$H$3799)</f>
        <v>7.25</v>
      </c>
      <c r="C491" s="12">
        <f t="shared" si="28"/>
        <v>0.84299999999999997</v>
      </c>
      <c r="D491" s="10">
        <f>_xlfn.RANK.EQ($C491,$C$2:$C$1759,0)+COUNTIF($C$2:C491,C491)-1</f>
        <v>272</v>
      </c>
      <c r="G491">
        <v>490</v>
      </c>
      <c r="H491" t="str">
        <f t="shared" si="29"/>
        <v>Lasse HallstrÃ¶m</v>
      </c>
      <c r="I491">
        <f>COUNTIF(Table13[director_name],Director!$H491)</f>
        <v>8</v>
      </c>
      <c r="J491" s="8">
        <f t="shared" si="30"/>
        <v>6.9874999999999998</v>
      </c>
      <c r="K491" s="12">
        <f t="shared" si="31"/>
        <v>0.72099999999999997</v>
      </c>
    </row>
    <row r="492" spans="1:11" x14ac:dyDescent="0.35">
      <c r="A492" s="2" t="s">
        <v>14744</v>
      </c>
      <c r="B492" s="8">
        <f>AVERAGEIF(cleaned_data!$A$2:$A$3799,Director!$A492,cleaned_data!$H$2:$H$3799)</f>
        <v>6.4</v>
      </c>
      <c r="C492" s="12">
        <f t="shared" si="28"/>
        <v>0.46400000000000002</v>
      </c>
      <c r="D492" s="10">
        <f>_xlfn.RANK.EQ($C492,$C$2:$C$1759,0)+COUNTIF($C$2:C492,C492)-1</f>
        <v>917</v>
      </c>
      <c r="G492">
        <v>491</v>
      </c>
      <c r="H492" t="str">
        <f t="shared" si="29"/>
        <v>Gore Verbinski</v>
      </c>
      <c r="I492">
        <f>COUNTIF(Table13[director_name],Director!$H492)</f>
        <v>7</v>
      </c>
      <c r="J492" s="8">
        <f t="shared" si="30"/>
        <v>6.9857142857142858</v>
      </c>
      <c r="K492" s="12">
        <f t="shared" si="31"/>
        <v>0.72</v>
      </c>
    </row>
    <row r="493" spans="1:11" x14ac:dyDescent="0.35">
      <c r="A493" s="2" t="s">
        <v>8239</v>
      </c>
      <c r="B493" s="8">
        <f>AVERAGEIF(cleaned_data!$A$2:$A$3799,Director!$A493,cleaned_data!$H$2:$H$3799)</f>
        <v>5.9</v>
      </c>
      <c r="C493" s="12">
        <f t="shared" si="28"/>
        <v>0.27200000000000002</v>
      </c>
      <c r="D493" s="10">
        <f>_xlfn.RANK.EQ($C493,$C$2:$C$1759,0)+COUNTIF($C$2:C493,C493)-1</f>
        <v>1247</v>
      </c>
      <c r="G493">
        <v>492</v>
      </c>
      <c r="H493" t="str">
        <f t="shared" si="29"/>
        <v>Curtis Hanson</v>
      </c>
      <c r="I493">
        <f>COUNTIF(Table13[director_name],Director!$H493)</f>
        <v>5</v>
      </c>
      <c r="J493" s="8">
        <f t="shared" si="30"/>
        <v>6.9799999999999995</v>
      </c>
      <c r="K493" s="12">
        <f t="shared" si="31"/>
        <v>0.71899999999999997</v>
      </c>
    </row>
    <row r="494" spans="1:11" x14ac:dyDescent="0.35">
      <c r="A494" s="2" t="s">
        <v>15128</v>
      </c>
      <c r="B494" s="8">
        <f>AVERAGEIF(cleaned_data!$A$2:$A$3799,Director!$A494,cleaned_data!$H$2:$H$3799)</f>
        <v>7.7</v>
      </c>
      <c r="C494" s="12">
        <f t="shared" si="28"/>
        <v>0.94</v>
      </c>
      <c r="D494" s="10">
        <f>_xlfn.RANK.EQ($C494,$C$2:$C$1759,0)+COUNTIF($C$2:C494,C494)-1</f>
        <v>94</v>
      </c>
      <c r="G494">
        <v>493</v>
      </c>
      <c r="H494" t="str">
        <f t="shared" si="29"/>
        <v>Gavin O'Connor</v>
      </c>
      <c r="I494">
        <f>COUNTIF(Table13[director_name],Director!$H494)</f>
        <v>5</v>
      </c>
      <c r="J494" s="8">
        <f t="shared" si="30"/>
        <v>6.9799999999999995</v>
      </c>
      <c r="K494" s="12">
        <f t="shared" si="31"/>
        <v>0.71899999999999997</v>
      </c>
    </row>
    <row r="495" spans="1:11" x14ac:dyDescent="0.35">
      <c r="A495" s="2" t="s">
        <v>16148</v>
      </c>
      <c r="B495" s="8">
        <f>AVERAGEIF(cleaned_data!$A$2:$A$3799,Director!$A495,cleaned_data!$H$2:$H$3799)</f>
        <v>7.1</v>
      </c>
      <c r="C495" s="12">
        <f t="shared" si="28"/>
        <v>0.77100000000000002</v>
      </c>
      <c r="D495" s="10">
        <f>_xlfn.RANK.EQ($C495,$C$2:$C$1759,0)+COUNTIF($C$2:C495,C495)-1</f>
        <v>366</v>
      </c>
      <c r="G495">
        <v>494</v>
      </c>
      <c r="H495" t="str">
        <f t="shared" si="29"/>
        <v>Joe Wright</v>
      </c>
      <c r="I495">
        <f>COUNTIF(Table13[director_name],Director!$H495)</f>
        <v>5</v>
      </c>
      <c r="J495" s="8">
        <f t="shared" si="30"/>
        <v>6.9799999999999995</v>
      </c>
      <c r="K495" s="12">
        <f t="shared" si="31"/>
        <v>0.71899999999999997</v>
      </c>
    </row>
    <row r="496" spans="1:11" x14ac:dyDescent="0.35">
      <c r="A496" s="2" t="s">
        <v>20863</v>
      </c>
      <c r="B496" s="8">
        <f>AVERAGEIF(cleaned_data!$A$2:$A$3799,Director!$A496,cleaned_data!$H$2:$H$3799)</f>
        <v>7.2</v>
      </c>
      <c r="C496" s="12">
        <f t="shared" si="28"/>
        <v>0.81100000000000005</v>
      </c>
      <c r="D496" s="10">
        <f>_xlfn.RANK.EQ($C496,$C$2:$C$1759,0)+COUNTIF($C$2:C496,C496)-1</f>
        <v>295</v>
      </c>
      <c r="G496">
        <v>495</v>
      </c>
      <c r="H496" t="str">
        <f t="shared" si="29"/>
        <v>Gabriele Muccino</v>
      </c>
      <c r="I496">
        <f>COUNTIF(Table13[director_name],Director!$H496)</f>
        <v>4</v>
      </c>
      <c r="J496" s="8">
        <f t="shared" si="30"/>
        <v>6.9749999999999996</v>
      </c>
      <c r="K496" s="12">
        <f t="shared" si="31"/>
        <v>0.71799999999999997</v>
      </c>
    </row>
    <row r="497" spans="1:11" x14ac:dyDescent="0.35">
      <c r="A497" s="2" t="s">
        <v>19545</v>
      </c>
      <c r="B497" s="8">
        <f>AVERAGEIF(cleaned_data!$A$2:$A$3799,Director!$A497,cleaned_data!$H$2:$H$3799)</f>
        <v>5.9</v>
      </c>
      <c r="C497" s="12">
        <f t="shared" si="28"/>
        <v>0.27200000000000002</v>
      </c>
      <c r="D497" s="10">
        <f>_xlfn.RANK.EQ($C497,$C$2:$C$1759,0)+COUNTIF($C$2:C497,C497)-1</f>
        <v>1248</v>
      </c>
      <c r="G497">
        <v>496</v>
      </c>
      <c r="H497" t="str">
        <f t="shared" si="29"/>
        <v>Neil Burger</v>
      </c>
      <c r="I497">
        <f>COUNTIF(Table13[director_name],Director!$H497)</f>
        <v>4</v>
      </c>
      <c r="J497" s="8">
        <f t="shared" si="30"/>
        <v>6.9749999999999996</v>
      </c>
      <c r="K497" s="12">
        <f t="shared" si="31"/>
        <v>0.71799999999999997</v>
      </c>
    </row>
    <row r="498" spans="1:11" x14ac:dyDescent="0.35">
      <c r="A498" s="2" t="s">
        <v>4850</v>
      </c>
      <c r="B498" s="8">
        <f>AVERAGEIF(cleaned_data!$A$2:$A$3799,Director!$A498,cleaned_data!$H$2:$H$3799)</f>
        <v>7.6555555555555559</v>
      </c>
      <c r="C498" s="12">
        <f t="shared" si="28"/>
        <v>0.93700000000000006</v>
      </c>
      <c r="D498" s="10">
        <f>_xlfn.RANK.EQ($C498,$C$2:$C$1759,0)+COUNTIF($C$2:C498,C498)-1</f>
        <v>110</v>
      </c>
      <c r="G498">
        <v>497</v>
      </c>
      <c r="H498" t="str">
        <f t="shared" si="29"/>
        <v>Shekhar Kapur</v>
      </c>
      <c r="I498">
        <f>COUNTIF(Table13[director_name],Director!$H498)</f>
        <v>3</v>
      </c>
      <c r="J498" s="8">
        <f t="shared" si="30"/>
        <v>6.9666666666666659</v>
      </c>
      <c r="K498" s="12">
        <f t="shared" si="31"/>
        <v>0.71699999999999997</v>
      </c>
    </row>
    <row r="499" spans="1:11" x14ac:dyDescent="0.35">
      <c r="A499" s="2" t="s">
        <v>696</v>
      </c>
      <c r="B499" s="8">
        <f>AVERAGEIF(cleaned_data!$A$2:$A$3799,Director!$A499,cleaned_data!$H$2:$H$3799)</f>
        <v>7</v>
      </c>
      <c r="C499" s="12">
        <f t="shared" si="28"/>
        <v>0.72199999999999998</v>
      </c>
      <c r="D499" s="10">
        <f>_xlfn.RANK.EQ($C499,$C$2:$C$1759,0)+COUNTIF($C$2:C499,C499)-1</f>
        <v>445</v>
      </c>
      <c r="G499">
        <v>498</v>
      </c>
      <c r="H499" t="str">
        <f t="shared" si="29"/>
        <v>Sam Raimi</v>
      </c>
      <c r="I499">
        <f>COUNTIF(Table13[director_name],Director!$H499)</f>
        <v>10</v>
      </c>
      <c r="J499" s="8">
        <f t="shared" si="30"/>
        <v>6.9600000000000009</v>
      </c>
      <c r="K499" s="12">
        <f t="shared" si="31"/>
        <v>0.71599999999999997</v>
      </c>
    </row>
    <row r="500" spans="1:11" x14ac:dyDescent="0.35">
      <c r="A500" s="2" t="s">
        <v>22955</v>
      </c>
      <c r="B500" s="8">
        <f>AVERAGEIF(cleaned_data!$A$2:$A$3799,Director!$A500,cleaned_data!$H$2:$H$3799)</f>
        <v>6.1</v>
      </c>
      <c r="C500" s="12">
        <f t="shared" si="28"/>
        <v>0.35099999999999998</v>
      </c>
      <c r="D500" s="10">
        <f>_xlfn.RANK.EQ($C500,$C$2:$C$1759,0)+COUNTIF($C$2:C500,C500)-1</f>
        <v>1107</v>
      </c>
      <c r="G500">
        <v>499</v>
      </c>
      <c r="H500" t="str">
        <f t="shared" si="29"/>
        <v>David Ayer</v>
      </c>
      <c r="I500">
        <f>COUNTIF(Table13[director_name],Director!$H500)</f>
        <v>6</v>
      </c>
      <c r="J500" s="8">
        <f t="shared" si="30"/>
        <v>6.95</v>
      </c>
      <c r="K500" s="12">
        <f t="shared" si="31"/>
        <v>0.71499999999999997</v>
      </c>
    </row>
    <row r="501" spans="1:11" x14ac:dyDescent="0.35">
      <c r="A501" s="2" t="s">
        <v>13463</v>
      </c>
      <c r="B501" s="8">
        <f>AVERAGEIF(cleaned_data!$A$2:$A$3799,Director!$A501,cleaned_data!$H$2:$H$3799)</f>
        <v>6.9</v>
      </c>
      <c r="C501" s="12">
        <f t="shared" si="28"/>
        <v>0.68100000000000005</v>
      </c>
      <c r="D501" s="10">
        <f>_xlfn.RANK.EQ($C501,$C$2:$C$1759,0)+COUNTIF($C$2:C501,C501)-1</f>
        <v>533</v>
      </c>
      <c r="G501">
        <v>500</v>
      </c>
      <c r="H501" t="str">
        <f t="shared" si="29"/>
        <v>Randal Kleiser</v>
      </c>
      <c r="I501">
        <f>COUNTIF(Table13[director_name],Director!$H501)</f>
        <v>2</v>
      </c>
      <c r="J501" s="8">
        <f t="shared" si="30"/>
        <v>6.95</v>
      </c>
      <c r="K501" s="12">
        <f t="shared" si="31"/>
        <v>0.71499999999999997</v>
      </c>
    </row>
    <row r="502" spans="1:11" x14ac:dyDescent="0.35">
      <c r="A502" s="2" t="s">
        <v>1627</v>
      </c>
      <c r="B502" s="8">
        <f>AVERAGEIF(cleaned_data!$A$2:$A$3799,Director!$A502,cleaned_data!$H$2:$H$3799)</f>
        <v>6.083333333333333</v>
      </c>
      <c r="C502" s="12">
        <f t="shared" si="28"/>
        <v>0.34899999999999998</v>
      </c>
      <c r="D502" s="10">
        <f>_xlfn.RANK.EQ($C502,$C$2:$C$1759,0)+COUNTIF($C$2:C502,C502)-1</f>
        <v>1144</v>
      </c>
      <c r="G502">
        <v>501</v>
      </c>
      <c r="H502" t="str">
        <f t="shared" si="29"/>
        <v>Rodrigo GarcÃ­a</v>
      </c>
      <c r="I502">
        <f>COUNTIF(Table13[director_name],Director!$H502)</f>
        <v>2</v>
      </c>
      <c r="J502" s="8">
        <f t="shared" si="30"/>
        <v>6.95</v>
      </c>
      <c r="K502" s="12">
        <f t="shared" si="31"/>
        <v>0.71499999999999997</v>
      </c>
    </row>
    <row r="503" spans="1:11" x14ac:dyDescent="0.35">
      <c r="A503" s="2" t="s">
        <v>3259</v>
      </c>
      <c r="B503" s="8">
        <f>AVERAGEIF(cleaned_data!$A$2:$A$3799,Director!$A503,cleaned_data!$H$2:$H$3799)</f>
        <v>7.9750000000000005</v>
      </c>
      <c r="C503" s="12">
        <f t="shared" si="28"/>
        <v>0.97699999999999998</v>
      </c>
      <c r="D503" s="10">
        <f>_xlfn.RANK.EQ($C503,$C$2:$C$1759,0)+COUNTIF($C$2:C503,C503)-1</f>
        <v>37</v>
      </c>
      <c r="G503">
        <v>502</v>
      </c>
      <c r="H503" t="str">
        <f t="shared" si="29"/>
        <v>John Wells</v>
      </c>
      <c r="I503">
        <f>COUNTIF(Table13[director_name],Director!$H503)</f>
        <v>2</v>
      </c>
      <c r="J503" s="8">
        <f t="shared" si="30"/>
        <v>6.9499999999999993</v>
      </c>
      <c r="K503" s="12">
        <f t="shared" si="31"/>
        <v>0.71399999999999997</v>
      </c>
    </row>
    <row r="504" spans="1:11" x14ac:dyDescent="0.35">
      <c r="A504" s="2" t="s">
        <v>18136</v>
      </c>
      <c r="B504" s="8">
        <f>AVERAGEIF(cleaned_data!$A$2:$A$3799,Director!$A504,cleaned_data!$H$2:$H$3799)</f>
        <v>6.7</v>
      </c>
      <c r="C504" s="12">
        <f t="shared" si="28"/>
        <v>0.6</v>
      </c>
      <c r="D504" s="10">
        <f>_xlfn.RANK.EQ($C504,$C$2:$C$1759,0)+COUNTIF($C$2:C504,C504)-1</f>
        <v>676</v>
      </c>
      <c r="G504">
        <v>503</v>
      </c>
      <c r="H504" t="str">
        <f t="shared" si="29"/>
        <v>Randall Miller</v>
      </c>
      <c r="I504">
        <f>COUNTIF(Table13[director_name],Director!$H504)</f>
        <v>2</v>
      </c>
      <c r="J504" s="8">
        <f t="shared" si="30"/>
        <v>6.9499999999999993</v>
      </c>
      <c r="K504" s="12">
        <f t="shared" si="31"/>
        <v>0.71399999999999997</v>
      </c>
    </row>
    <row r="505" spans="1:11" x14ac:dyDescent="0.35">
      <c r="A505" s="2" t="s">
        <v>5087</v>
      </c>
      <c r="B505" s="8">
        <f>AVERAGEIF(cleaned_data!$A$2:$A$3799,Director!$A505,cleaned_data!$H$2:$H$3799)</f>
        <v>6.4249999999999998</v>
      </c>
      <c r="C505" s="12">
        <f t="shared" si="28"/>
        <v>0.48899999999999999</v>
      </c>
      <c r="D505" s="10">
        <f>_xlfn.RANK.EQ($C505,$C$2:$C$1759,0)+COUNTIF($C$2:C505,C505)-1</f>
        <v>898</v>
      </c>
      <c r="G505">
        <v>504</v>
      </c>
      <c r="H505" t="str">
        <f t="shared" si="29"/>
        <v>Antoine Fuqua</v>
      </c>
      <c r="I505">
        <f>COUNTIF(Table13[director_name],Director!$H505)</f>
        <v>8</v>
      </c>
      <c r="J505" s="8">
        <f t="shared" si="30"/>
        <v>6.9375000000000009</v>
      </c>
      <c r="K505" s="12">
        <f t="shared" si="31"/>
        <v>0.71299999999999997</v>
      </c>
    </row>
    <row r="506" spans="1:11" x14ac:dyDescent="0.35">
      <c r="A506" s="2" t="s">
        <v>3827</v>
      </c>
      <c r="B506" s="8">
        <f>AVERAGEIF(cleaned_data!$A$2:$A$3799,Director!$A506,cleaned_data!$H$2:$H$3799)</f>
        <v>6.4666666666666659</v>
      </c>
      <c r="C506" s="12">
        <f t="shared" si="28"/>
        <v>0.5</v>
      </c>
      <c r="D506" s="10">
        <f>_xlfn.RANK.EQ($C506,$C$2:$C$1759,0)+COUNTIF($C$2:C506,C506)-1</f>
        <v>877</v>
      </c>
      <c r="G506">
        <v>505</v>
      </c>
      <c r="H506" t="str">
        <f t="shared" si="29"/>
        <v>F. Gary Gray</v>
      </c>
      <c r="I506">
        <f>COUNTIF(Table13[director_name],Director!$H506)</f>
        <v>8</v>
      </c>
      <c r="J506" s="8">
        <f t="shared" si="30"/>
        <v>6.9374999999999991</v>
      </c>
      <c r="K506" s="12">
        <f t="shared" si="31"/>
        <v>0.71199999999999997</v>
      </c>
    </row>
    <row r="507" spans="1:11" x14ac:dyDescent="0.35">
      <c r="A507" s="2" t="s">
        <v>11085</v>
      </c>
      <c r="B507" s="8">
        <f>AVERAGEIF(cleaned_data!$A$2:$A$3799,Director!$A507,cleaned_data!$H$2:$H$3799)</f>
        <v>6.4</v>
      </c>
      <c r="C507" s="12">
        <f t="shared" si="28"/>
        <v>0.46400000000000002</v>
      </c>
      <c r="D507" s="10">
        <f>_xlfn.RANK.EQ($C507,$C$2:$C$1759,0)+COUNTIF($C$2:C507,C507)-1</f>
        <v>918</v>
      </c>
      <c r="G507">
        <v>506</v>
      </c>
      <c r="H507" t="str">
        <f t="shared" si="29"/>
        <v>Anton Corbijn</v>
      </c>
      <c r="I507">
        <f>COUNTIF(Table13[director_name],Director!$H507)</f>
        <v>3</v>
      </c>
      <c r="J507" s="8">
        <f t="shared" si="30"/>
        <v>6.9333333333333336</v>
      </c>
      <c r="K507" s="12">
        <f t="shared" si="31"/>
        <v>0.71</v>
      </c>
    </row>
    <row r="508" spans="1:11" x14ac:dyDescent="0.35">
      <c r="A508" s="2" t="s">
        <v>1954</v>
      </c>
      <c r="B508" s="8">
        <f>AVERAGEIF(cleaned_data!$A$2:$A$3799,Director!$A508,cleaned_data!$H$2:$H$3799)</f>
        <v>6.4142857142857137</v>
      </c>
      <c r="C508" s="12">
        <f t="shared" si="28"/>
        <v>0.48799999999999999</v>
      </c>
      <c r="D508" s="10">
        <f>_xlfn.RANK.EQ($C508,$C$2:$C$1759,0)+COUNTIF($C$2:C508,C508)-1</f>
        <v>899</v>
      </c>
      <c r="G508">
        <v>507</v>
      </c>
      <c r="H508" t="str">
        <f t="shared" si="29"/>
        <v>Craig Gillespie</v>
      </c>
      <c r="I508">
        <f>COUNTIF(Table13[director_name],Director!$H508)</f>
        <v>3</v>
      </c>
      <c r="J508" s="8">
        <f t="shared" si="30"/>
        <v>6.9333333333333336</v>
      </c>
      <c r="K508" s="12">
        <f t="shared" si="31"/>
        <v>0.71</v>
      </c>
    </row>
    <row r="509" spans="1:11" x14ac:dyDescent="0.35">
      <c r="A509" s="2" t="s">
        <v>19760</v>
      </c>
      <c r="B509" s="8">
        <f>AVERAGEIF(cleaned_data!$A$2:$A$3799,Director!$A509,cleaned_data!$H$2:$H$3799)</f>
        <v>6</v>
      </c>
      <c r="C509" s="12">
        <f t="shared" si="28"/>
        <v>0.312</v>
      </c>
      <c r="D509" s="10">
        <f>_xlfn.RANK.EQ($C509,$C$2:$C$1759,0)+COUNTIF($C$2:C509,C509)-1</f>
        <v>1182</v>
      </c>
      <c r="G509">
        <v>508</v>
      </c>
      <c r="H509" t="str">
        <f t="shared" si="29"/>
        <v>Mike Judge</v>
      </c>
      <c r="I509">
        <f>COUNTIF(Table13[director_name],Director!$H509)</f>
        <v>3</v>
      </c>
      <c r="J509" s="8">
        <f t="shared" si="30"/>
        <v>6.9333333333333336</v>
      </c>
      <c r="K509" s="12">
        <f t="shared" si="31"/>
        <v>0.71</v>
      </c>
    </row>
    <row r="510" spans="1:11" x14ac:dyDescent="0.35">
      <c r="A510" s="2" t="s">
        <v>7531</v>
      </c>
      <c r="B510" s="8">
        <f>AVERAGEIF(cleaned_data!$A$2:$A$3799,Director!$A510,cleaned_data!$H$2:$H$3799)</f>
        <v>5.4</v>
      </c>
      <c r="C510" s="12">
        <f t="shared" si="28"/>
        <v>0.157</v>
      </c>
      <c r="D510" s="10">
        <f>_xlfn.RANK.EQ($C510,$C$2:$C$1759,0)+COUNTIF($C$2:C510,C510)-1</f>
        <v>1466</v>
      </c>
      <c r="G510">
        <v>509</v>
      </c>
      <c r="H510" t="str">
        <f t="shared" si="29"/>
        <v>Paul McGuigan</v>
      </c>
      <c r="I510">
        <f>COUNTIF(Table13[director_name],Director!$H510)</f>
        <v>3</v>
      </c>
      <c r="J510" s="8">
        <f t="shared" si="30"/>
        <v>6.9333333333333336</v>
      </c>
      <c r="K510" s="12">
        <f t="shared" si="31"/>
        <v>0.71</v>
      </c>
    </row>
    <row r="511" spans="1:11" x14ac:dyDescent="0.35">
      <c r="A511" s="2" t="s">
        <v>14099</v>
      </c>
      <c r="B511" s="8">
        <f>AVERAGEIF(cleaned_data!$A$2:$A$3799,Director!$A511,cleaned_data!$H$2:$H$3799)</f>
        <v>5.2</v>
      </c>
      <c r="C511" s="12">
        <f t="shared" si="28"/>
        <v>0.115</v>
      </c>
      <c r="D511" s="10">
        <f>_xlfn.RANK.EQ($C511,$C$2:$C$1759,0)+COUNTIF($C$2:C511,C511)-1</f>
        <v>1544</v>
      </c>
      <c r="G511">
        <v>510</v>
      </c>
      <c r="H511" t="str">
        <f t="shared" si="29"/>
        <v>Ron Howard</v>
      </c>
      <c r="I511">
        <f>COUNTIF(Table13[director_name],Director!$H511)</f>
        <v>13</v>
      </c>
      <c r="J511" s="8">
        <f t="shared" si="30"/>
        <v>6.9307692307692301</v>
      </c>
      <c r="K511" s="12">
        <f t="shared" si="31"/>
        <v>0.71</v>
      </c>
    </row>
    <row r="512" spans="1:11" x14ac:dyDescent="0.35">
      <c r="A512" s="2" t="s">
        <v>10460</v>
      </c>
      <c r="B512" s="8">
        <f>AVERAGEIF(cleaned_data!$A$2:$A$3799,Director!$A512,cleaned_data!$H$2:$H$3799)</f>
        <v>3.9</v>
      </c>
      <c r="C512" s="12">
        <f t="shared" si="28"/>
        <v>2.8000000000000001E-2</v>
      </c>
      <c r="D512" s="10">
        <f>_xlfn.RANK.EQ($C512,$C$2:$C$1759,0)+COUNTIF($C$2:C512,C512)-1</f>
        <v>1704</v>
      </c>
      <c r="G512">
        <v>511</v>
      </c>
      <c r="H512" t="str">
        <f t="shared" si="29"/>
        <v>George Tillman Jr.</v>
      </c>
      <c r="I512">
        <f>COUNTIF(Table13[director_name],Director!$H512)</f>
        <v>4</v>
      </c>
      <c r="J512" s="8">
        <f t="shared" si="30"/>
        <v>6.9250000000000007</v>
      </c>
      <c r="K512" s="12">
        <f t="shared" si="31"/>
        <v>0.70899999999999996</v>
      </c>
    </row>
    <row r="513" spans="1:11" x14ac:dyDescent="0.35">
      <c r="A513" s="2" t="s">
        <v>10269</v>
      </c>
      <c r="B513" s="8">
        <f>AVERAGEIF(cleaned_data!$A$2:$A$3799,Director!$A513,cleaned_data!$H$2:$H$3799)</f>
        <v>5.0999999999999996</v>
      </c>
      <c r="C513" s="12">
        <f t="shared" si="28"/>
        <v>9.8000000000000004E-2</v>
      </c>
      <c r="D513" s="10">
        <f>_xlfn.RANK.EQ($C513,$C$2:$C$1759,0)+COUNTIF($C$2:C513,C513)-1</f>
        <v>1567</v>
      </c>
      <c r="G513">
        <v>512</v>
      </c>
      <c r="H513" t="str">
        <f t="shared" si="29"/>
        <v>Adam McKay</v>
      </c>
      <c r="I513">
        <f>COUNTIF(Table13[director_name],Director!$H513)</f>
        <v>6</v>
      </c>
      <c r="J513" s="8">
        <f t="shared" si="30"/>
        <v>6.9166666666666679</v>
      </c>
      <c r="K513" s="12">
        <f t="shared" si="31"/>
        <v>0.70699999999999996</v>
      </c>
    </row>
    <row r="514" spans="1:11" x14ac:dyDescent="0.35">
      <c r="A514" s="2" t="s">
        <v>17058</v>
      </c>
      <c r="B514" s="8">
        <f>AVERAGEIF(cleaned_data!$A$2:$A$3799,Director!$A514,cleaned_data!$H$2:$H$3799)</f>
        <v>2.9</v>
      </c>
      <c r="C514" s="12">
        <f t="shared" si="28"/>
        <v>6.0000000000000001E-3</v>
      </c>
      <c r="D514" s="10">
        <f>_xlfn.RANK.EQ($C514,$C$2:$C$1759,0)+COUNTIF($C$2:C514,C514)-1</f>
        <v>1747</v>
      </c>
      <c r="G514">
        <v>513</v>
      </c>
      <c r="H514" t="str">
        <f t="shared" si="29"/>
        <v>Atom Egoyan</v>
      </c>
      <c r="I514">
        <f>COUNTIF(Table13[director_name],Director!$H514)</f>
        <v>4</v>
      </c>
      <c r="J514" s="8">
        <f t="shared" si="30"/>
        <v>6.9249999999999998</v>
      </c>
      <c r="K514" s="12">
        <f t="shared" si="31"/>
        <v>0.70699999999999996</v>
      </c>
    </row>
    <row r="515" spans="1:11" x14ac:dyDescent="0.35">
      <c r="A515" s="2" t="s">
        <v>14305</v>
      </c>
      <c r="B515" s="8">
        <f>AVERAGEIF(cleaned_data!$A$2:$A$3799,Director!$A515,cleaned_data!$H$2:$H$3799)</f>
        <v>7</v>
      </c>
      <c r="C515" s="12">
        <f t="shared" ref="C515:C578" si="32">_xlfn.PERCENTRANK.EXC($B$2:$B$1759,$B515)</f>
        <v>0.72199999999999998</v>
      </c>
      <c r="D515" s="10">
        <f>_xlfn.RANK.EQ($C515,$C$2:$C$1759,0)+COUNTIF($C$2:C515,C515)-1</f>
        <v>446</v>
      </c>
      <c r="G515">
        <v>514</v>
      </c>
      <c r="H515" t="str">
        <f t="shared" ref="H515:H578" si="33">INDEX($A$2:$A$1759, MATCH($G515,$D$2:$D$1759,0))</f>
        <v>Michel Gondry</v>
      </c>
      <c r="I515">
        <f>COUNTIF(Table13[director_name],Director!$H515)</f>
        <v>4</v>
      </c>
      <c r="J515" s="8">
        <f t="shared" ref="J515:J578" si="34">INDEX($B$2:$B$1759,MATCH($G515,$D$2:$D$1759,0))</f>
        <v>6.9249999999999998</v>
      </c>
      <c r="K515" s="12">
        <f t="shared" ref="K515:K578" si="35">INDEX($C$2:$C$1759,MATCH($G515,$D$2:$D$1759,0))</f>
        <v>0.70699999999999996</v>
      </c>
    </row>
    <row r="516" spans="1:11" x14ac:dyDescent="0.35">
      <c r="A516" s="2" t="s">
        <v>17740</v>
      </c>
      <c r="B516" s="8">
        <f>AVERAGEIF(cleaned_data!$A$2:$A$3799,Director!$A516,cleaned_data!$H$2:$H$3799)</f>
        <v>6.2</v>
      </c>
      <c r="C516" s="12">
        <f t="shared" si="32"/>
        <v>0.39100000000000001</v>
      </c>
      <c r="D516" s="10">
        <f>_xlfn.RANK.EQ($C516,$C$2:$C$1759,0)+COUNTIF($C$2:C516,C516)-1</f>
        <v>1043</v>
      </c>
      <c r="G516">
        <v>515</v>
      </c>
      <c r="H516" t="str">
        <f t="shared" si="33"/>
        <v>Sofia Coppola</v>
      </c>
      <c r="I516">
        <f>COUNTIF(Table13[director_name],Director!$H516)</f>
        <v>4</v>
      </c>
      <c r="J516" s="8">
        <f t="shared" si="34"/>
        <v>6.9249999999999998</v>
      </c>
      <c r="K516" s="12">
        <f t="shared" si="35"/>
        <v>0.70699999999999996</v>
      </c>
    </row>
    <row r="517" spans="1:11" x14ac:dyDescent="0.35">
      <c r="A517" s="2" t="s">
        <v>9588</v>
      </c>
      <c r="B517" s="8">
        <f>AVERAGEIF(cleaned_data!$A$2:$A$3799,Director!$A517,cleaned_data!$H$2:$H$3799)</f>
        <v>5.4</v>
      </c>
      <c r="C517" s="12">
        <f t="shared" si="32"/>
        <v>0.157</v>
      </c>
      <c r="D517" s="10">
        <f>_xlfn.RANK.EQ($C517,$C$2:$C$1759,0)+COUNTIF($C$2:C517,C517)-1</f>
        <v>1467</v>
      </c>
      <c r="G517">
        <v>516</v>
      </c>
      <c r="H517" t="str">
        <f t="shared" si="33"/>
        <v>Lana Wachowski</v>
      </c>
      <c r="I517">
        <f>COUNTIF(Table13[director_name],Director!$H517)</f>
        <v>6</v>
      </c>
      <c r="J517" s="8">
        <f t="shared" si="34"/>
        <v>6.9166666666666652</v>
      </c>
      <c r="K517" s="12">
        <f t="shared" si="35"/>
        <v>0.70599999999999996</v>
      </c>
    </row>
    <row r="518" spans="1:11" x14ac:dyDescent="0.35">
      <c r="A518" s="2" t="s">
        <v>6694</v>
      </c>
      <c r="B518" s="8">
        <f>AVERAGEIF(cleaned_data!$A$2:$A$3799,Director!$A518,cleaned_data!$H$2:$H$3799)</f>
        <v>6.2</v>
      </c>
      <c r="C518" s="12">
        <f t="shared" si="32"/>
        <v>0.39100000000000001</v>
      </c>
      <c r="D518" s="10">
        <f>_xlfn.RANK.EQ($C518,$C$2:$C$1759,0)+COUNTIF($C$2:C518,C518)-1</f>
        <v>1044</v>
      </c>
      <c r="G518">
        <v>517</v>
      </c>
      <c r="H518" t="str">
        <f t="shared" si="33"/>
        <v>Oliver Stone</v>
      </c>
      <c r="I518">
        <f>COUNTIF(Table13[director_name],Director!$H518)</f>
        <v>13</v>
      </c>
      <c r="J518" s="8">
        <f t="shared" si="34"/>
        <v>6.9076923076923071</v>
      </c>
      <c r="K518" s="12">
        <f t="shared" si="35"/>
        <v>0.70599999999999996</v>
      </c>
    </row>
    <row r="519" spans="1:11" x14ac:dyDescent="0.35">
      <c r="A519" s="2" t="s">
        <v>13209</v>
      </c>
      <c r="B519" s="8">
        <f>AVERAGEIF(cleaned_data!$A$2:$A$3799,Director!$A519,cleaned_data!$H$2:$H$3799)</f>
        <v>8.3000000000000007</v>
      </c>
      <c r="C519" s="12">
        <f t="shared" si="32"/>
        <v>0.99</v>
      </c>
      <c r="D519" s="10">
        <f>_xlfn.RANK.EQ($C519,$C$2:$C$1759,0)+COUNTIF($C$2:C519,C519)-1</f>
        <v>14</v>
      </c>
      <c r="G519">
        <v>518</v>
      </c>
      <c r="H519" t="str">
        <f t="shared" si="33"/>
        <v>Benedikt Erlingsson</v>
      </c>
      <c r="I519">
        <f>COUNTIF(Table13[director_name],Director!$H519)</f>
        <v>1</v>
      </c>
      <c r="J519" s="8">
        <f t="shared" si="34"/>
        <v>6.9</v>
      </c>
      <c r="K519" s="12">
        <f t="shared" si="35"/>
        <v>0.68100000000000005</v>
      </c>
    </row>
    <row r="520" spans="1:11" x14ac:dyDescent="0.35">
      <c r="A520" s="2" t="s">
        <v>12632</v>
      </c>
      <c r="B520" s="8">
        <f>AVERAGEIF(cleaned_data!$A$2:$A$3799,Director!$A520,cleaned_data!$H$2:$H$3799)</f>
        <v>6.6</v>
      </c>
      <c r="C520" s="12">
        <f t="shared" si="32"/>
        <v>0.55300000000000005</v>
      </c>
      <c r="D520" s="10">
        <f>_xlfn.RANK.EQ($C520,$C$2:$C$1759,0)+COUNTIF($C$2:C520,C520)-1</f>
        <v>755</v>
      </c>
      <c r="G520">
        <v>519</v>
      </c>
      <c r="H520" t="str">
        <f t="shared" si="33"/>
        <v>Billy Bob Thornton</v>
      </c>
      <c r="I520">
        <f>COUNTIF(Table13[director_name],Director!$H520)</f>
        <v>2</v>
      </c>
      <c r="J520" s="8">
        <f t="shared" si="34"/>
        <v>6.9</v>
      </c>
      <c r="K520" s="12">
        <f t="shared" si="35"/>
        <v>0.68100000000000005</v>
      </c>
    </row>
    <row r="521" spans="1:11" x14ac:dyDescent="0.35">
      <c r="A521" s="2" t="s">
        <v>9508</v>
      </c>
      <c r="B521" s="8">
        <f>AVERAGEIF(cleaned_data!$A$2:$A$3799,Director!$A521,cleaned_data!$H$2:$H$3799)</f>
        <v>7.2</v>
      </c>
      <c r="C521" s="12">
        <f t="shared" si="32"/>
        <v>0.81100000000000005</v>
      </c>
      <c r="D521" s="10">
        <f>_xlfn.RANK.EQ($C521,$C$2:$C$1759,0)+COUNTIF($C$2:C521,C521)-1</f>
        <v>296</v>
      </c>
      <c r="G521">
        <v>520</v>
      </c>
      <c r="H521" t="str">
        <f t="shared" si="33"/>
        <v>Bonnie Hunt</v>
      </c>
      <c r="I521">
        <f>COUNTIF(Table13[director_name],Director!$H521)</f>
        <v>1</v>
      </c>
      <c r="J521" s="8">
        <f t="shared" si="34"/>
        <v>6.9</v>
      </c>
      <c r="K521" s="12">
        <f t="shared" si="35"/>
        <v>0.68100000000000005</v>
      </c>
    </row>
    <row r="522" spans="1:11" x14ac:dyDescent="0.35">
      <c r="A522" s="2" t="s">
        <v>4628</v>
      </c>
      <c r="B522" s="8">
        <f>AVERAGEIF(cleaned_data!$A$2:$A$3799,Director!$A522,cleaned_data!$H$2:$H$3799)</f>
        <v>6.9749999999999996</v>
      </c>
      <c r="C522" s="12">
        <f t="shared" si="32"/>
        <v>0.71799999999999997</v>
      </c>
      <c r="D522" s="10">
        <f>_xlfn.RANK.EQ($C522,$C$2:$C$1759,0)+COUNTIF($C$2:C522,C522)-1</f>
        <v>495</v>
      </c>
      <c r="G522">
        <v>521</v>
      </c>
      <c r="H522" t="str">
        <f t="shared" si="33"/>
        <v>Brian Dannelly</v>
      </c>
      <c r="I522">
        <f>COUNTIF(Table13[director_name],Director!$H522)</f>
        <v>1</v>
      </c>
      <c r="J522" s="8">
        <f t="shared" si="34"/>
        <v>6.9</v>
      </c>
      <c r="K522" s="12">
        <f t="shared" si="35"/>
        <v>0.68100000000000005</v>
      </c>
    </row>
    <row r="523" spans="1:11" x14ac:dyDescent="0.35">
      <c r="A523" s="2" t="s">
        <v>22646</v>
      </c>
      <c r="B523" s="8">
        <f>AVERAGEIF(cleaned_data!$A$2:$A$3799,Director!$A523,cleaned_data!$H$2:$H$3799)</f>
        <v>6.4</v>
      </c>
      <c r="C523" s="12">
        <f t="shared" si="32"/>
        <v>0.46400000000000002</v>
      </c>
      <c r="D523" s="10">
        <f>_xlfn.RANK.EQ($C523,$C$2:$C$1759,0)+COUNTIF($C$2:C523,C523)-1</f>
        <v>919</v>
      </c>
      <c r="G523">
        <v>522</v>
      </c>
      <c r="H523" t="str">
        <f t="shared" si="33"/>
        <v>Bruce Beresford</v>
      </c>
      <c r="I523">
        <f>COUNTIF(Table13[director_name],Director!$H523)</f>
        <v>2</v>
      </c>
      <c r="J523" s="8">
        <f t="shared" si="34"/>
        <v>6.9</v>
      </c>
      <c r="K523" s="12">
        <f t="shared" si="35"/>
        <v>0.68100000000000005</v>
      </c>
    </row>
    <row r="524" spans="1:11" x14ac:dyDescent="0.35">
      <c r="A524" s="2" t="s">
        <v>21466</v>
      </c>
      <c r="B524" s="8">
        <f>AVERAGEIF(cleaned_data!$A$2:$A$3799,Director!$A524,cleaned_data!$H$2:$H$3799)</f>
        <v>7.6</v>
      </c>
      <c r="C524" s="12">
        <f t="shared" si="32"/>
        <v>0.91500000000000004</v>
      </c>
      <c r="D524" s="10">
        <f>_xlfn.RANK.EQ($C524,$C$2:$C$1759,0)+COUNTIF($C$2:C524,C524)-1</f>
        <v>131</v>
      </c>
      <c r="G524">
        <v>523</v>
      </c>
      <c r="H524" t="str">
        <f t="shared" si="33"/>
        <v>Byron Howard</v>
      </c>
      <c r="I524">
        <f>COUNTIF(Table13[director_name],Director!$H524)</f>
        <v>1</v>
      </c>
      <c r="J524" s="8">
        <f t="shared" si="34"/>
        <v>6.9</v>
      </c>
      <c r="K524" s="12">
        <f t="shared" si="35"/>
        <v>0.68100000000000005</v>
      </c>
    </row>
    <row r="525" spans="1:11" x14ac:dyDescent="0.35">
      <c r="A525" s="2" t="s">
        <v>3303</v>
      </c>
      <c r="B525" s="8">
        <f>AVERAGEIF(cleaned_data!$A$2:$A$3799,Director!$A525,cleaned_data!$H$2:$H$3799)</f>
        <v>5.9499999999999993</v>
      </c>
      <c r="C525" s="12">
        <f t="shared" si="32"/>
        <v>0.30199999999999999</v>
      </c>
      <c r="D525" s="10">
        <f>_xlfn.RANK.EQ($C525,$C$2:$C$1759,0)+COUNTIF($C$2:C525,C525)-1</f>
        <v>1224</v>
      </c>
      <c r="G525">
        <v>524</v>
      </c>
      <c r="H525" t="str">
        <f t="shared" si="33"/>
        <v>Chris Noonan</v>
      </c>
      <c r="I525">
        <f>COUNTIF(Table13[director_name],Director!$H525)</f>
        <v>2</v>
      </c>
      <c r="J525" s="8">
        <f t="shared" si="34"/>
        <v>6.9</v>
      </c>
      <c r="K525" s="12">
        <f t="shared" si="35"/>
        <v>0.68100000000000005</v>
      </c>
    </row>
    <row r="526" spans="1:11" x14ac:dyDescent="0.35">
      <c r="A526" s="2" t="s">
        <v>5825</v>
      </c>
      <c r="B526" s="8">
        <f>AVERAGEIF(cleaned_data!$A$2:$A$3799,Director!$A526,cleaned_data!$H$2:$H$3799)</f>
        <v>6.8</v>
      </c>
      <c r="C526" s="12">
        <f t="shared" si="32"/>
        <v>0.63800000000000001</v>
      </c>
      <c r="D526" s="10">
        <f>_xlfn.RANK.EQ($C526,$C$2:$C$1759,0)+COUNTIF($C$2:C526,C526)-1</f>
        <v>603</v>
      </c>
      <c r="G526">
        <v>525</v>
      </c>
      <c r="H526" t="str">
        <f t="shared" si="33"/>
        <v>Christine Jeffs</v>
      </c>
      <c r="I526">
        <f>COUNTIF(Table13[director_name],Director!$H526)</f>
        <v>1</v>
      </c>
      <c r="J526" s="8">
        <f t="shared" si="34"/>
        <v>6.9</v>
      </c>
      <c r="K526" s="12">
        <f t="shared" si="35"/>
        <v>0.68100000000000005</v>
      </c>
    </row>
    <row r="527" spans="1:11" x14ac:dyDescent="0.35">
      <c r="A527" s="2" t="s">
        <v>7555</v>
      </c>
      <c r="B527" s="8">
        <f>AVERAGEIF(cleaned_data!$A$2:$A$3799,Director!$A527,cleaned_data!$H$2:$H$3799)</f>
        <v>5.6</v>
      </c>
      <c r="C527" s="12">
        <f t="shared" si="32"/>
        <v>0.19800000000000001</v>
      </c>
      <c r="D527" s="10">
        <f>_xlfn.RANK.EQ($C527,$C$2:$C$1759,0)+COUNTIF($C$2:C527,C527)-1</f>
        <v>1382</v>
      </c>
      <c r="G527">
        <v>526</v>
      </c>
      <c r="H527" t="str">
        <f t="shared" si="33"/>
        <v>Claude Miller</v>
      </c>
      <c r="I527">
        <f>COUNTIF(Table13[director_name],Director!$H527)</f>
        <v>1</v>
      </c>
      <c r="J527" s="8">
        <f t="shared" si="34"/>
        <v>6.9</v>
      </c>
      <c r="K527" s="12">
        <f t="shared" si="35"/>
        <v>0.68100000000000005</v>
      </c>
    </row>
    <row r="528" spans="1:11" x14ac:dyDescent="0.35">
      <c r="A528" s="2" t="s">
        <v>7392</v>
      </c>
      <c r="B528" s="8">
        <f>AVERAGEIF(cleaned_data!$A$2:$A$3799,Director!$A528,cleaned_data!$H$2:$H$3799)</f>
        <v>5.9</v>
      </c>
      <c r="C528" s="12">
        <f t="shared" si="32"/>
        <v>0.27200000000000002</v>
      </c>
      <c r="D528" s="10">
        <f>_xlfn.RANK.EQ($C528,$C$2:$C$1759,0)+COUNTIF($C$2:C528,C528)-1</f>
        <v>1249</v>
      </c>
      <c r="G528">
        <v>527</v>
      </c>
      <c r="H528" t="str">
        <f t="shared" si="33"/>
        <v>Dagur KÃ¡ri</v>
      </c>
      <c r="I528">
        <f>COUNTIF(Table13[director_name],Director!$H528)</f>
        <v>1</v>
      </c>
      <c r="J528" s="8">
        <f t="shared" si="34"/>
        <v>6.9</v>
      </c>
      <c r="K528" s="12">
        <f t="shared" si="35"/>
        <v>0.68100000000000005</v>
      </c>
    </row>
    <row r="529" spans="1:11" x14ac:dyDescent="0.35">
      <c r="A529" s="2" t="s">
        <v>5164</v>
      </c>
      <c r="B529" s="8">
        <f>AVERAGEIF(cleaned_data!$A$2:$A$3799,Director!$A529,cleaned_data!$H$2:$H$3799)</f>
        <v>6.6166666666666663</v>
      </c>
      <c r="C529" s="12">
        <f t="shared" si="32"/>
        <v>0.58199999999999996</v>
      </c>
      <c r="D529" s="10">
        <f>_xlfn.RANK.EQ($C529,$C$2:$C$1759,0)+COUNTIF($C$2:C529,C529)-1</f>
        <v>734</v>
      </c>
      <c r="G529">
        <v>528</v>
      </c>
      <c r="H529" t="str">
        <f t="shared" si="33"/>
        <v>Damien O'Donnell</v>
      </c>
      <c r="I529">
        <f>COUNTIF(Table13[director_name],Director!$H529)</f>
        <v>1</v>
      </c>
      <c r="J529" s="8">
        <f t="shared" si="34"/>
        <v>6.9</v>
      </c>
      <c r="K529" s="12">
        <f t="shared" si="35"/>
        <v>0.68100000000000005</v>
      </c>
    </row>
    <row r="530" spans="1:11" x14ac:dyDescent="0.35">
      <c r="A530" s="2" t="s">
        <v>12245</v>
      </c>
      <c r="B530" s="8">
        <f>AVERAGEIF(cleaned_data!$A$2:$A$3799,Director!$A530,cleaned_data!$H$2:$H$3799)</f>
        <v>5.8</v>
      </c>
      <c r="C530" s="12">
        <f t="shared" si="32"/>
        <v>0.252</v>
      </c>
      <c r="D530" s="10">
        <f>_xlfn.RANK.EQ($C530,$C$2:$C$1759,0)+COUNTIF($C$2:C530,C530)-1</f>
        <v>1294</v>
      </c>
      <c r="G530">
        <v>529</v>
      </c>
      <c r="H530" t="str">
        <f t="shared" si="33"/>
        <v>Dave McKean</v>
      </c>
      <c r="I530">
        <f>COUNTIF(Table13[director_name],Director!$H530)</f>
        <v>1</v>
      </c>
      <c r="J530" s="8">
        <f t="shared" si="34"/>
        <v>6.9</v>
      </c>
      <c r="K530" s="12">
        <f t="shared" si="35"/>
        <v>0.68100000000000005</v>
      </c>
    </row>
    <row r="531" spans="1:11" x14ac:dyDescent="0.35">
      <c r="A531" s="2" t="s">
        <v>17015</v>
      </c>
      <c r="B531" s="8">
        <f>AVERAGEIF(cleaned_data!$A$2:$A$3799,Director!$A531,cleaned_data!$H$2:$H$3799)</f>
        <v>6.3</v>
      </c>
      <c r="C531" s="12">
        <f t="shared" si="32"/>
        <v>0.42199999999999999</v>
      </c>
      <c r="D531" s="10">
        <f>_xlfn.RANK.EQ($C531,$C$2:$C$1759,0)+COUNTIF($C$2:C531,C531)-1</f>
        <v>981</v>
      </c>
      <c r="G531">
        <v>530</v>
      </c>
      <c r="H531" t="str">
        <f t="shared" si="33"/>
        <v>David F. Sandberg</v>
      </c>
      <c r="I531">
        <f>COUNTIF(Table13[director_name],Director!$H531)</f>
        <v>1</v>
      </c>
      <c r="J531" s="8">
        <f t="shared" si="34"/>
        <v>6.9</v>
      </c>
      <c r="K531" s="12">
        <f t="shared" si="35"/>
        <v>0.68100000000000005</v>
      </c>
    </row>
    <row r="532" spans="1:11" x14ac:dyDescent="0.35">
      <c r="A532" s="2" t="s">
        <v>3475</v>
      </c>
      <c r="B532" s="8">
        <f>AVERAGEIF(cleaned_data!$A$2:$A$3799,Director!$A532,cleaned_data!$H$2:$H$3799)</f>
        <v>6.5</v>
      </c>
      <c r="C532" s="12">
        <f t="shared" si="32"/>
        <v>0.504</v>
      </c>
      <c r="D532" s="10">
        <f>_xlfn.RANK.EQ($C532,$C$2:$C$1759,0)+COUNTIF($C$2:C532,C532)-1</f>
        <v>830</v>
      </c>
      <c r="G532">
        <v>531</v>
      </c>
      <c r="H532" t="str">
        <f t="shared" si="33"/>
        <v>David Robert Mitchell</v>
      </c>
      <c r="I532">
        <f>COUNTIF(Table13[director_name],Director!$H532)</f>
        <v>1</v>
      </c>
      <c r="J532" s="8">
        <f t="shared" si="34"/>
        <v>6.9</v>
      </c>
      <c r="K532" s="12">
        <f t="shared" si="35"/>
        <v>0.68100000000000005</v>
      </c>
    </row>
    <row r="533" spans="1:11" x14ac:dyDescent="0.35">
      <c r="A533" s="2" t="s">
        <v>20303</v>
      </c>
      <c r="B533" s="8">
        <f>AVERAGEIF(cleaned_data!$A$2:$A$3799,Director!$A533,cleaned_data!$H$2:$H$3799)</f>
        <v>3.3</v>
      </c>
      <c r="C533" s="12">
        <f t="shared" si="32"/>
        <v>1.0999999999999999E-2</v>
      </c>
      <c r="D533" s="10">
        <f>_xlfn.RANK.EQ($C533,$C$2:$C$1759,0)+COUNTIF($C$2:C533,C533)-1</f>
        <v>1735</v>
      </c>
      <c r="G533">
        <v>532</v>
      </c>
      <c r="H533" t="str">
        <f t="shared" si="33"/>
        <v>Drew Barrymore</v>
      </c>
      <c r="I533">
        <f>COUNTIF(Table13[director_name],Director!$H533)</f>
        <v>1</v>
      </c>
      <c r="J533" s="8">
        <f t="shared" si="34"/>
        <v>6.9</v>
      </c>
      <c r="K533" s="12">
        <f t="shared" si="35"/>
        <v>0.68100000000000005</v>
      </c>
    </row>
    <row r="534" spans="1:11" x14ac:dyDescent="0.35">
      <c r="A534" s="2" t="s">
        <v>2296</v>
      </c>
      <c r="B534" s="8">
        <f>AVERAGEIF(cleaned_data!$A$2:$A$3799,Director!$A534,cleaned_data!$H$2:$H$3799)</f>
        <v>7.1000000000000005</v>
      </c>
      <c r="C534" s="12">
        <f t="shared" si="32"/>
        <v>0.79600000000000004</v>
      </c>
      <c r="D534" s="10">
        <f>_xlfn.RANK.EQ($C534,$C$2:$C$1759,0)+COUNTIF($C$2:C534,C534)-1</f>
        <v>356</v>
      </c>
      <c r="G534">
        <v>533</v>
      </c>
      <c r="H534" t="str">
        <f t="shared" si="33"/>
        <v>Franco Zeffirelli</v>
      </c>
      <c r="I534">
        <f>COUNTIF(Table13[director_name],Director!$H534)</f>
        <v>1</v>
      </c>
      <c r="J534" s="8">
        <f t="shared" si="34"/>
        <v>6.9</v>
      </c>
      <c r="K534" s="12">
        <f t="shared" si="35"/>
        <v>0.68100000000000005</v>
      </c>
    </row>
    <row r="535" spans="1:11" x14ac:dyDescent="0.35">
      <c r="A535" s="2" t="s">
        <v>15529</v>
      </c>
      <c r="B535" s="8">
        <f>AVERAGEIF(cleaned_data!$A$2:$A$3799,Director!$A535,cleaned_data!$H$2:$H$3799)</f>
        <v>4.5</v>
      </c>
      <c r="C535" s="12">
        <f t="shared" si="32"/>
        <v>5.6000000000000001E-2</v>
      </c>
      <c r="D535" s="10">
        <f>_xlfn.RANK.EQ($C535,$C$2:$C$1759,0)+COUNTIF($C$2:C535,C535)-1</f>
        <v>1655</v>
      </c>
      <c r="G535">
        <v>534</v>
      </c>
      <c r="H535" t="str">
        <f t="shared" si="33"/>
        <v>Genndy Tartakovsky</v>
      </c>
      <c r="I535">
        <f>COUNTIF(Table13[director_name],Director!$H535)</f>
        <v>2</v>
      </c>
      <c r="J535" s="8">
        <f t="shared" si="34"/>
        <v>6.9</v>
      </c>
      <c r="K535" s="12">
        <f t="shared" si="35"/>
        <v>0.68100000000000005</v>
      </c>
    </row>
    <row r="536" spans="1:11" x14ac:dyDescent="0.35">
      <c r="A536" s="2" t="s">
        <v>3414</v>
      </c>
      <c r="B536" s="8">
        <f>AVERAGEIF(cleaned_data!$A$2:$A$3799,Director!$A536,cleaned_data!$H$2:$H$3799)</f>
        <v>6.3</v>
      </c>
      <c r="C536" s="12">
        <f t="shared" si="32"/>
        <v>0.42199999999999999</v>
      </c>
      <c r="D536" s="10">
        <f>_xlfn.RANK.EQ($C536,$C$2:$C$1759,0)+COUNTIF($C$2:C536,C536)-1</f>
        <v>982</v>
      </c>
      <c r="G536">
        <v>535</v>
      </c>
      <c r="H536" t="str">
        <f t="shared" si="33"/>
        <v>Gregor Jordan</v>
      </c>
      <c r="I536">
        <f>COUNTIF(Table13[director_name],Director!$H536)</f>
        <v>1</v>
      </c>
      <c r="J536" s="8">
        <f t="shared" si="34"/>
        <v>6.9</v>
      </c>
      <c r="K536" s="12">
        <f t="shared" si="35"/>
        <v>0.68100000000000005</v>
      </c>
    </row>
    <row r="537" spans="1:11" x14ac:dyDescent="0.35">
      <c r="A537" s="2" t="s">
        <v>1769</v>
      </c>
      <c r="B537" s="8">
        <f>AVERAGEIF(cleaned_data!$A$2:$A$3799,Director!$A537,cleaned_data!$H$2:$H$3799)</f>
        <v>6.85</v>
      </c>
      <c r="C537" s="12">
        <f t="shared" si="32"/>
        <v>0.66800000000000004</v>
      </c>
      <c r="D537" s="10">
        <f>_xlfn.RANK.EQ($C537,$C$2:$C$1759,0)+COUNTIF($C$2:C537,C537)-1</f>
        <v>573</v>
      </c>
      <c r="G537">
        <v>536</v>
      </c>
      <c r="H537" t="str">
        <f t="shared" si="33"/>
        <v>Hal Haberman</v>
      </c>
      <c r="I537">
        <f>COUNTIF(Table13[director_name],Director!$H537)</f>
        <v>1</v>
      </c>
      <c r="J537" s="8">
        <f t="shared" si="34"/>
        <v>6.9</v>
      </c>
      <c r="K537" s="12">
        <f t="shared" si="35"/>
        <v>0.68100000000000005</v>
      </c>
    </row>
    <row r="538" spans="1:11" x14ac:dyDescent="0.35">
      <c r="A538" s="2" t="s">
        <v>2561</v>
      </c>
      <c r="B538" s="8">
        <f>AVERAGEIF(cleaned_data!$A$2:$A$3799,Director!$A538,cleaned_data!$H$2:$H$3799)</f>
        <v>6.0750000000000002</v>
      </c>
      <c r="C538" s="12">
        <f t="shared" si="32"/>
        <v>0.34599999999999997</v>
      </c>
      <c r="D538" s="10">
        <f>_xlfn.RANK.EQ($C538,$C$2:$C$1759,0)+COUNTIF($C$2:C538,C538)-1</f>
        <v>1147</v>
      </c>
      <c r="G538">
        <v>537</v>
      </c>
      <c r="H538" t="str">
        <f t="shared" si="33"/>
        <v>Jean-Paul Rappeneau</v>
      </c>
      <c r="I538">
        <f>COUNTIF(Table13[director_name],Director!$H538)</f>
        <v>1</v>
      </c>
      <c r="J538" s="8">
        <f t="shared" si="34"/>
        <v>6.9</v>
      </c>
      <c r="K538" s="12">
        <f t="shared" si="35"/>
        <v>0.68100000000000005</v>
      </c>
    </row>
    <row r="539" spans="1:11" x14ac:dyDescent="0.35">
      <c r="A539" s="2" t="s">
        <v>12582</v>
      </c>
      <c r="B539" s="8">
        <f>AVERAGEIF(cleaned_data!$A$2:$A$3799,Director!$A539,cleaned_data!$H$2:$H$3799)</f>
        <v>7.3</v>
      </c>
      <c r="C539" s="12">
        <f t="shared" si="32"/>
        <v>0.84899999999999998</v>
      </c>
      <c r="D539" s="10">
        <f>_xlfn.RANK.EQ($C539,$C$2:$C$1759,0)+COUNTIF($C$2:C539,C539)-1</f>
        <v>243</v>
      </c>
      <c r="G539">
        <v>538</v>
      </c>
      <c r="H539" t="str">
        <f t="shared" si="33"/>
        <v>John Gatins</v>
      </c>
      <c r="I539">
        <f>COUNTIF(Table13[director_name],Director!$H539)</f>
        <v>1</v>
      </c>
      <c r="J539" s="8">
        <f t="shared" si="34"/>
        <v>6.9</v>
      </c>
      <c r="K539" s="12">
        <f t="shared" si="35"/>
        <v>0.68100000000000005</v>
      </c>
    </row>
    <row r="540" spans="1:11" x14ac:dyDescent="0.35">
      <c r="A540" s="2" t="s">
        <v>816</v>
      </c>
      <c r="B540" s="8">
        <f>AVERAGEIF(cleaned_data!$A$2:$A$3799,Director!$A540,cleaned_data!$H$2:$H$3799)</f>
        <v>6.875</v>
      </c>
      <c r="C540" s="12">
        <f t="shared" si="32"/>
        <v>0.67900000000000005</v>
      </c>
      <c r="D540" s="10">
        <f>_xlfn.RANK.EQ($C540,$C$2:$C$1759,0)+COUNTIF($C$2:C540,C540)-1</f>
        <v>563</v>
      </c>
      <c r="G540">
        <v>539</v>
      </c>
      <c r="H540" t="str">
        <f t="shared" si="33"/>
        <v>Joseph Kosinski</v>
      </c>
      <c r="I540">
        <f>COUNTIF(Table13[director_name],Director!$H540)</f>
        <v>2</v>
      </c>
      <c r="J540" s="8">
        <f t="shared" si="34"/>
        <v>6.9</v>
      </c>
      <c r="K540" s="12">
        <f t="shared" si="35"/>
        <v>0.68100000000000005</v>
      </c>
    </row>
    <row r="541" spans="1:11" x14ac:dyDescent="0.35">
      <c r="A541" s="2" t="s">
        <v>8565</v>
      </c>
      <c r="B541" s="8">
        <f>AVERAGEIF(cleaned_data!$A$2:$A$3799,Director!$A541,cleaned_data!$H$2:$H$3799)</f>
        <v>6.9799999999999995</v>
      </c>
      <c r="C541" s="12">
        <f t="shared" si="32"/>
        <v>0.71899999999999997</v>
      </c>
      <c r="D541" s="10">
        <f>_xlfn.RANK.EQ($C541,$C$2:$C$1759,0)+COUNTIF($C$2:C541,C541)-1</f>
        <v>493</v>
      </c>
      <c r="G541">
        <v>540</v>
      </c>
      <c r="H541" t="str">
        <f t="shared" si="33"/>
        <v>Julian Schnabel</v>
      </c>
      <c r="I541">
        <f>COUNTIF(Table13[director_name],Director!$H541)</f>
        <v>1</v>
      </c>
      <c r="J541" s="8">
        <f t="shared" si="34"/>
        <v>6.9</v>
      </c>
      <c r="K541" s="12">
        <f t="shared" si="35"/>
        <v>0.68100000000000005</v>
      </c>
    </row>
    <row r="542" spans="1:11" x14ac:dyDescent="0.35">
      <c r="A542" s="2" t="s">
        <v>13697</v>
      </c>
      <c r="B542" s="8">
        <f>AVERAGEIF(cleaned_data!$A$2:$A$3799,Director!$A542,cleaned_data!$H$2:$H$3799)</f>
        <v>6.1</v>
      </c>
      <c r="C542" s="12">
        <f t="shared" si="32"/>
        <v>0.35099999999999998</v>
      </c>
      <c r="D542" s="10">
        <f>_xlfn.RANK.EQ($C542,$C$2:$C$1759,0)+COUNTIF($C$2:C542,C542)-1</f>
        <v>1108</v>
      </c>
      <c r="G542">
        <v>541</v>
      </c>
      <c r="H542" t="str">
        <f t="shared" si="33"/>
        <v>Justin Chadwick</v>
      </c>
      <c r="I542">
        <f>COUNTIF(Table13[director_name],Director!$H542)</f>
        <v>2</v>
      </c>
      <c r="J542" s="8">
        <f t="shared" si="34"/>
        <v>6.9</v>
      </c>
      <c r="K542" s="12">
        <f t="shared" si="35"/>
        <v>0.68100000000000005</v>
      </c>
    </row>
    <row r="543" spans="1:11" x14ac:dyDescent="0.35">
      <c r="A543" s="2" t="s">
        <v>22410</v>
      </c>
      <c r="B543" s="8">
        <f>AVERAGEIF(cleaned_data!$A$2:$A$3799,Director!$A543,cleaned_data!$H$2:$H$3799)</f>
        <v>5.6</v>
      </c>
      <c r="C543" s="12">
        <f t="shared" si="32"/>
        <v>0.19800000000000001</v>
      </c>
      <c r="D543" s="10">
        <f>_xlfn.RANK.EQ($C543,$C$2:$C$1759,0)+COUNTIF($C$2:C543,C543)-1</f>
        <v>1383</v>
      </c>
      <c r="G543">
        <v>542</v>
      </c>
      <c r="H543" t="str">
        <f t="shared" si="33"/>
        <v>Kelly Reichardt</v>
      </c>
      <c r="I543">
        <f>COUNTIF(Table13[director_name],Director!$H543)</f>
        <v>2</v>
      </c>
      <c r="J543" s="8">
        <f t="shared" si="34"/>
        <v>6.9</v>
      </c>
      <c r="K543" s="12">
        <f t="shared" si="35"/>
        <v>0.68100000000000005</v>
      </c>
    </row>
    <row r="544" spans="1:11" x14ac:dyDescent="0.35">
      <c r="A544" s="2" t="s">
        <v>2335</v>
      </c>
      <c r="B544" s="8">
        <f>AVERAGEIF(cleaned_data!$A$2:$A$3799,Director!$A544,cleaned_data!$H$2:$H$3799)</f>
        <v>6.9</v>
      </c>
      <c r="C544" s="12">
        <f t="shared" si="32"/>
        <v>0.68100000000000005</v>
      </c>
      <c r="D544" s="10">
        <f>_xlfn.RANK.EQ($C544,$C$2:$C$1759,0)+COUNTIF($C$2:C544,C544)-1</f>
        <v>534</v>
      </c>
      <c r="G544">
        <v>543</v>
      </c>
      <c r="H544" t="str">
        <f t="shared" si="33"/>
        <v>Lucio Fulci</v>
      </c>
      <c r="I544">
        <f>COUNTIF(Table13[director_name],Director!$H544)</f>
        <v>1</v>
      </c>
      <c r="J544" s="8">
        <f t="shared" si="34"/>
        <v>6.9</v>
      </c>
      <c r="K544" s="12">
        <f t="shared" si="35"/>
        <v>0.68100000000000005</v>
      </c>
    </row>
    <row r="545" spans="1:11" x14ac:dyDescent="0.35">
      <c r="A545" s="2" t="s">
        <v>4154</v>
      </c>
      <c r="B545" s="8">
        <f>AVERAGEIF(cleaned_data!$A$2:$A$3799,Director!$A545,cleaned_data!$H$2:$H$3799)</f>
        <v>5.4</v>
      </c>
      <c r="C545" s="12">
        <f t="shared" si="32"/>
        <v>0.157</v>
      </c>
      <c r="D545" s="10">
        <f>_xlfn.RANK.EQ($C545,$C$2:$C$1759,0)+COUNTIF($C$2:C545,C545)-1</f>
        <v>1468</v>
      </c>
      <c r="G545">
        <v>544</v>
      </c>
      <c r="H545" t="str">
        <f t="shared" si="33"/>
        <v>Marielle Heller</v>
      </c>
      <c r="I545">
        <f>COUNTIF(Table13[director_name],Director!$H545)</f>
        <v>1</v>
      </c>
      <c r="J545" s="8">
        <f t="shared" si="34"/>
        <v>6.9</v>
      </c>
      <c r="K545" s="12">
        <f t="shared" si="35"/>
        <v>0.68100000000000005</v>
      </c>
    </row>
    <row r="546" spans="1:11" x14ac:dyDescent="0.35">
      <c r="A546" s="2" t="s">
        <v>6854</v>
      </c>
      <c r="B546" s="8">
        <f>AVERAGEIF(cleaned_data!$A$2:$A$3799,Director!$A546,cleaned_data!$H$2:$H$3799)</f>
        <v>5.3</v>
      </c>
      <c r="C546" s="12">
        <f t="shared" si="32"/>
        <v>0.13200000000000001</v>
      </c>
      <c r="D546" s="10">
        <f>_xlfn.RANK.EQ($C546,$C$2:$C$1759,0)+COUNTIF($C$2:C546,C546)-1</f>
        <v>1501</v>
      </c>
      <c r="G546">
        <v>545</v>
      </c>
      <c r="H546" t="str">
        <f t="shared" si="33"/>
        <v>Mark Rydell</v>
      </c>
      <c r="I546">
        <f>COUNTIF(Table13[director_name],Director!$H546)</f>
        <v>1</v>
      </c>
      <c r="J546" s="8">
        <f t="shared" si="34"/>
        <v>6.9</v>
      </c>
      <c r="K546" s="12">
        <f t="shared" si="35"/>
        <v>0.68100000000000005</v>
      </c>
    </row>
    <row r="547" spans="1:11" x14ac:dyDescent="0.35">
      <c r="A547" s="2" t="s">
        <v>2495</v>
      </c>
      <c r="B547" s="8">
        <f>AVERAGEIF(cleaned_data!$A$2:$A$3799,Director!$A547,cleaned_data!$H$2:$H$3799)</f>
        <v>5.6333333333333329</v>
      </c>
      <c r="C547" s="12">
        <f t="shared" si="32"/>
        <v>0.222</v>
      </c>
      <c r="D547" s="10">
        <f>_xlfn.RANK.EQ($C547,$C$2:$C$1759,0)+COUNTIF($C$2:C547,C547)-1</f>
        <v>1365</v>
      </c>
      <c r="G547">
        <v>546</v>
      </c>
      <c r="H547" t="str">
        <f t="shared" si="33"/>
        <v>Matt Maiellaro</v>
      </c>
      <c r="I547">
        <f>COUNTIF(Table13[director_name],Director!$H547)</f>
        <v>1</v>
      </c>
      <c r="J547" s="8">
        <f t="shared" si="34"/>
        <v>6.9</v>
      </c>
      <c r="K547" s="12">
        <f t="shared" si="35"/>
        <v>0.68100000000000005</v>
      </c>
    </row>
    <row r="548" spans="1:11" x14ac:dyDescent="0.35">
      <c r="A548" s="2" t="s">
        <v>5476</v>
      </c>
      <c r="B548" s="8">
        <f>AVERAGEIF(cleaned_data!$A$2:$A$3799,Director!$A548,cleaned_data!$H$2:$H$3799)</f>
        <v>6.15</v>
      </c>
      <c r="C548" s="12">
        <f t="shared" si="32"/>
        <v>0.38300000000000001</v>
      </c>
      <c r="D548" s="10">
        <f>_xlfn.RANK.EQ($C548,$C$2:$C$1759,0)+COUNTIF($C$2:C548,C548)-1</f>
        <v>1082</v>
      </c>
      <c r="G548">
        <v>547</v>
      </c>
      <c r="H548" t="str">
        <f t="shared" si="33"/>
        <v>Michael Schultz</v>
      </c>
      <c r="I548">
        <f>COUNTIF(Table13[director_name],Director!$H548)</f>
        <v>1</v>
      </c>
      <c r="J548" s="8">
        <f t="shared" si="34"/>
        <v>6.9</v>
      </c>
      <c r="K548" s="12">
        <f t="shared" si="35"/>
        <v>0.68100000000000005</v>
      </c>
    </row>
    <row r="549" spans="1:11" x14ac:dyDescent="0.35">
      <c r="A549" s="2" t="s">
        <v>3401</v>
      </c>
      <c r="B549" s="8">
        <f>AVERAGEIF(cleaned_data!$A$2:$A$3799,Director!$A549,cleaned_data!$H$2:$H$3799)</f>
        <v>6.6749999999999998</v>
      </c>
      <c r="C549" s="12">
        <f t="shared" si="32"/>
        <v>0.59599999999999997</v>
      </c>
      <c r="D549" s="10">
        <f>_xlfn.RANK.EQ($C549,$C$2:$C$1759,0)+COUNTIF($C$2:C549,C549)-1</f>
        <v>709</v>
      </c>
      <c r="G549">
        <v>548</v>
      </c>
      <c r="H549" t="str">
        <f t="shared" si="33"/>
        <v>Mike Mills</v>
      </c>
      <c r="I549">
        <f>COUNTIF(Table13[director_name],Director!$H549)</f>
        <v>2</v>
      </c>
      <c r="J549" s="8">
        <f t="shared" si="34"/>
        <v>6.9</v>
      </c>
      <c r="K549" s="12">
        <f t="shared" si="35"/>
        <v>0.68100000000000005</v>
      </c>
    </row>
    <row r="550" spans="1:11" x14ac:dyDescent="0.35">
      <c r="A550" s="2" t="s">
        <v>12147</v>
      </c>
      <c r="B550" s="8">
        <f>AVERAGEIF(cleaned_data!$A$2:$A$3799,Director!$A550,cleaned_data!$H$2:$H$3799)</f>
        <v>7.9</v>
      </c>
      <c r="C550" s="12">
        <f t="shared" si="32"/>
        <v>0.96899999999999997</v>
      </c>
      <c r="D550" s="10">
        <f>_xlfn.RANK.EQ($C550,$C$2:$C$1759,0)+COUNTIF($C$2:C550,C550)-1</f>
        <v>49</v>
      </c>
      <c r="G550">
        <v>549</v>
      </c>
      <c r="H550" t="str">
        <f t="shared" si="33"/>
        <v>Nigel Cole</v>
      </c>
      <c r="I550">
        <f>COUNTIF(Table13[director_name],Director!$H550)</f>
        <v>2</v>
      </c>
      <c r="J550" s="8">
        <f t="shared" si="34"/>
        <v>6.9</v>
      </c>
      <c r="K550" s="12">
        <f t="shared" si="35"/>
        <v>0.68100000000000005</v>
      </c>
    </row>
    <row r="551" spans="1:11" x14ac:dyDescent="0.35">
      <c r="A551" s="2" t="s">
        <v>10130</v>
      </c>
      <c r="B551" s="8">
        <f>AVERAGEIF(cleaned_data!$A$2:$A$3799,Director!$A551,cleaned_data!$H$2:$H$3799)</f>
        <v>5.9499999999999993</v>
      </c>
      <c r="C551" s="12">
        <f t="shared" si="32"/>
        <v>0.30199999999999999</v>
      </c>
      <c r="D551" s="10">
        <f>_xlfn.RANK.EQ($C551,$C$2:$C$1759,0)+COUNTIF($C$2:C551,C551)-1</f>
        <v>1225</v>
      </c>
      <c r="G551">
        <v>550</v>
      </c>
      <c r="H551" t="str">
        <f t="shared" si="33"/>
        <v>Ol Parker</v>
      </c>
      <c r="I551">
        <f>COUNTIF(Table13[director_name],Director!$H551)</f>
        <v>1</v>
      </c>
      <c r="J551" s="8">
        <f t="shared" si="34"/>
        <v>6.9</v>
      </c>
      <c r="K551" s="12">
        <f t="shared" si="35"/>
        <v>0.68100000000000005</v>
      </c>
    </row>
    <row r="552" spans="1:11" x14ac:dyDescent="0.35">
      <c r="A552" s="2" t="s">
        <v>13986</v>
      </c>
      <c r="B552" s="8">
        <f>AVERAGEIF(cleaned_data!$A$2:$A$3799,Director!$A552,cleaned_data!$H$2:$H$3799)</f>
        <v>6.3000000000000007</v>
      </c>
      <c r="C552" s="12">
        <f t="shared" si="32"/>
        <v>0.44900000000000001</v>
      </c>
      <c r="D552" s="10">
        <f>_xlfn.RANK.EQ($C552,$C$2:$C$1759,0)+COUNTIF($C$2:C552,C552)-1</f>
        <v>965</v>
      </c>
      <c r="G552">
        <v>551</v>
      </c>
      <c r="H552" t="str">
        <f t="shared" si="33"/>
        <v>Phil Joanou</v>
      </c>
      <c r="I552">
        <f>COUNTIF(Table13[director_name],Director!$H552)</f>
        <v>1</v>
      </c>
      <c r="J552" s="8">
        <f t="shared" si="34"/>
        <v>6.9</v>
      </c>
      <c r="K552" s="12">
        <f t="shared" si="35"/>
        <v>0.68100000000000005</v>
      </c>
    </row>
    <row r="553" spans="1:11" x14ac:dyDescent="0.35">
      <c r="A553" s="2" t="s">
        <v>17630</v>
      </c>
      <c r="B553" s="8">
        <f>AVERAGEIF(cleaned_data!$A$2:$A$3799,Director!$A553,cleaned_data!$H$2:$H$3799)</f>
        <v>5.0999999999999996</v>
      </c>
      <c r="C553" s="12">
        <f t="shared" si="32"/>
        <v>9.8000000000000004E-2</v>
      </c>
      <c r="D553" s="10">
        <f>_xlfn.RANK.EQ($C553,$C$2:$C$1759,0)+COUNTIF($C$2:C553,C553)-1</f>
        <v>1568</v>
      </c>
      <c r="G553">
        <v>552</v>
      </c>
      <c r="H553" t="str">
        <f t="shared" si="33"/>
        <v>Richard E. Grant</v>
      </c>
      <c r="I553">
        <f>COUNTIF(Table13[director_name],Director!$H553)</f>
        <v>1</v>
      </c>
      <c r="J553" s="8">
        <f t="shared" si="34"/>
        <v>6.9</v>
      </c>
      <c r="K553" s="12">
        <f t="shared" si="35"/>
        <v>0.68100000000000005</v>
      </c>
    </row>
    <row r="554" spans="1:11" x14ac:dyDescent="0.35">
      <c r="A554" s="2" t="s">
        <v>1432</v>
      </c>
      <c r="B554" s="8">
        <f>AVERAGEIF(cleaned_data!$A$2:$A$3799,Director!$A554,cleaned_data!$H$2:$H$3799)</f>
        <v>7.4</v>
      </c>
      <c r="C554" s="12">
        <f t="shared" si="32"/>
        <v>0.874</v>
      </c>
      <c r="D554" s="10">
        <f>_xlfn.RANK.EQ($C554,$C$2:$C$1759,0)+COUNTIF($C$2:C554,C554)-1</f>
        <v>205</v>
      </c>
      <c r="G554">
        <v>553</v>
      </c>
      <c r="H554" t="str">
        <f t="shared" si="33"/>
        <v>Ronan Chapalain</v>
      </c>
      <c r="I554">
        <f>COUNTIF(Table13[director_name],Director!$H554)</f>
        <v>1</v>
      </c>
      <c r="J554" s="8">
        <f t="shared" si="34"/>
        <v>6.9</v>
      </c>
      <c r="K554" s="12">
        <f t="shared" si="35"/>
        <v>0.68100000000000005</v>
      </c>
    </row>
    <row r="555" spans="1:11" x14ac:dyDescent="0.35">
      <c r="A555" s="2" t="s">
        <v>845</v>
      </c>
      <c r="B555" s="8">
        <f>AVERAGEIF(cleaned_data!$A$2:$A$3799,Director!$A555,cleaned_data!$H$2:$H$3799)</f>
        <v>6.6833333333333336</v>
      </c>
      <c r="C555" s="12">
        <f t="shared" si="32"/>
        <v>0.59899999999999998</v>
      </c>
      <c r="D555" s="10">
        <f>_xlfn.RANK.EQ($C555,$C$2:$C$1759,0)+COUNTIF($C$2:C555,C555)-1</f>
        <v>704</v>
      </c>
      <c r="G555">
        <v>554</v>
      </c>
      <c r="H555" t="str">
        <f t="shared" si="33"/>
        <v>Russell Holt</v>
      </c>
      <c r="I555">
        <f>COUNTIF(Table13[director_name],Director!$H555)</f>
        <v>1</v>
      </c>
      <c r="J555" s="8">
        <f t="shared" si="34"/>
        <v>6.9</v>
      </c>
      <c r="K555" s="12">
        <f t="shared" si="35"/>
        <v>0.68100000000000005</v>
      </c>
    </row>
    <row r="556" spans="1:11" x14ac:dyDescent="0.35">
      <c r="A556" s="2" t="s">
        <v>5001</v>
      </c>
      <c r="B556" s="8">
        <f>AVERAGEIF(cleaned_data!$A$2:$A$3799,Director!$A556,cleaned_data!$H$2:$H$3799)</f>
        <v>7.1</v>
      </c>
      <c r="C556" s="12">
        <f t="shared" si="32"/>
        <v>0.77100000000000002</v>
      </c>
      <c r="D556" s="10">
        <f>_xlfn.RANK.EQ($C556,$C$2:$C$1759,0)+COUNTIF($C$2:C556,C556)-1</f>
        <v>367</v>
      </c>
      <c r="G556">
        <v>555</v>
      </c>
      <c r="H556" t="str">
        <f t="shared" si="33"/>
        <v>Sally Potter</v>
      </c>
      <c r="I556">
        <f>COUNTIF(Table13[director_name],Director!$H556)</f>
        <v>1</v>
      </c>
      <c r="J556" s="8">
        <f t="shared" si="34"/>
        <v>6.9</v>
      </c>
      <c r="K556" s="12">
        <f t="shared" si="35"/>
        <v>0.68100000000000005</v>
      </c>
    </row>
    <row r="557" spans="1:11" x14ac:dyDescent="0.35">
      <c r="A557" s="2" t="s">
        <v>5985</v>
      </c>
      <c r="B557" s="8">
        <f>AVERAGEIF(cleaned_data!$A$2:$A$3799,Director!$A557,cleaned_data!$H$2:$H$3799)</f>
        <v>6.3666666666666671</v>
      </c>
      <c r="C557" s="12">
        <f t="shared" si="32"/>
        <v>0.45900000000000002</v>
      </c>
      <c r="D557" s="10">
        <f>_xlfn.RANK.EQ($C557,$C$2:$C$1759,0)+COUNTIF($C$2:C557,C557)-1</f>
        <v>948</v>
      </c>
      <c r="G557">
        <v>556</v>
      </c>
      <c r="H557" t="str">
        <f t="shared" si="33"/>
        <v>Saul Dibb</v>
      </c>
      <c r="I557">
        <f>COUNTIF(Table13[director_name],Director!$H557)</f>
        <v>1</v>
      </c>
      <c r="J557" s="8">
        <f t="shared" si="34"/>
        <v>6.9</v>
      </c>
      <c r="K557" s="12">
        <f t="shared" si="35"/>
        <v>0.68100000000000005</v>
      </c>
    </row>
    <row r="558" spans="1:11" x14ac:dyDescent="0.35">
      <c r="A558" s="2" t="s">
        <v>17474</v>
      </c>
      <c r="B558" s="8">
        <f>AVERAGEIF(cleaned_data!$A$2:$A$3799,Director!$A558,cleaned_data!$H$2:$H$3799)</f>
        <v>5.3</v>
      </c>
      <c r="C558" s="12">
        <f t="shared" si="32"/>
        <v>0.13200000000000001</v>
      </c>
      <c r="D558" s="10">
        <f>_xlfn.RANK.EQ($C558,$C$2:$C$1759,0)+COUNTIF($C$2:C558,C558)-1</f>
        <v>1502</v>
      </c>
      <c r="G558">
        <v>557</v>
      </c>
      <c r="H558" t="str">
        <f t="shared" si="33"/>
        <v>Sherman Alexie</v>
      </c>
      <c r="I558">
        <f>COUNTIF(Table13[director_name],Director!$H558)</f>
        <v>1</v>
      </c>
      <c r="J558" s="8">
        <f t="shared" si="34"/>
        <v>6.9</v>
      </c>
      <c r="K558" s="12">
        <f t="shared" si="35"/>
        <v>0.68100000000000005</v>
      </c>
    </row>
    <row r="559" spans="1:11" x14ac:dyDescent="0.35">
      <c r="A559" s="2" t="s">
        <v>16986</v>
      </c>
      <c r="B559" s="8">
        <f>AVERAGEIF(cleaned_data!$A$2:$A$3799,Director!$A559,cleaned_data!$H$2:$H$3799)</f>
        <v>8.1999999999999993</v>
      </c>
      <c r="C559" s="12">
        <f t="shared" si="32"/>
        <v>0.98599999999999999</v>
      </c>
      <c r="D559" s="10">
        <f>_xlfn.RANK.EQ($C559,$C$2:$C$1759,0)+COUNTIF($C$2:C559,C559)-1</f>
        <v>21</v>
      </c>
      <c r="G559">
        <v>558</v>
      </c>
      <c r="H559" t="str">
        <f t="shared" si="33"/>
        <v>Steve Buscemi</v>
      </c>
      <c r="I559">
        <f>COUNTIF(Table13[director_name],Director!$H559)</f>
        <v>2</v>
      </c>
      <c r="J559" s="8">
        <f t="shared" si="34"/>
        <v>6.9</v>
      </c>
      <c r="K559" s="12">
        <f t="shared" si="35"/>
        <v>0.68100000000000005</v>
      </c>
    </row>
    <row r="560" spans="1:11" x14ac:dyDescent="0.35">
      <c r="A560" s="2" t="s">
        <v>18812</v>
      </c>
      <c r="B560" s="8">
        <f>AVERAGEIF(cleaned_data!$A$2:$A$3799,Director!$A560,cleaned_data!$H$2:$H$3799)</f>
        <v>7</v>
      </c>
      <c r="C560" s="12">
        <f t="shared" si="32"/>
        <v>0.72199999999999998</v>
      </c>
      <c r="D560" s="10">
        <f>_xlfn.RANK.EQ($C560,$C$2:$C$1759,0)+COUNTIF($C$2:C560,C560)-1</f>
        <v>447</v>
      </c>
      <c r="G560">
        <v>559</v>
      </c>
      <c r="H560" t="str">
        <f t="shared" si="33"/>
        <v>Steve Martino</v>
      </c>
      <c r="I560">
        <f>COUNTIF(Table13[director_name],Director!$H560)</f>
        <v>2</v>
      </c>
      <c r="J560" s="8">
        <f t="shared" si="34"/>
        <v>6.9</v>
      </c>
      <c r="K560" s="12">
        <f t="shared" si="35"/>
        <v>0.68100000000000005</v>
      </c>
    </row>
    <row r="561" spans="1:11" x14ac:dyDescent="0.35">
      <c r="A561" s="2" t="s">
        <v>11143</v>
      </c>
      <c r="B561" s="8">
        <f>AVERAGEIF(cleaned_data!$A$2:$A$3799,Director!$A561,cleaned_data!$H$2:$H$3799)</f>
        <v>6.6</v>
      </c>
      <c r="C561" s="12">
        <f t="shared" si="32"/>
        <v>0.55300000000000005</v>
      </c>
      <c r="D561" s="10">
        <f>_xlfn.RANK.EQ($C561,$C$2:$C$1759,0)+COUNTIF($C$2:C561,C561)-1</f>
        <v>756</v>
      </c>
      <c r="G561">
        <v>560</v>
      </c>
      <c r="H561" t="str">
        <f t="shared" si="33"/>
        <v>Zal Batmanglij</v>
      </c>
      <c r="I561">
        <f>COUNTIF(Table13[director_name],Director!$H561)</f>
        <v>1</v>
      </c>
      <c r="J561" s="8">
        <f t="shared" si="34"/>
        <v>6.9</v>
      </c>
      <c r="K561" s="12">
        <f t="shared" si="35"/>
        <v>0.68100000000000005</v>
      </c>
    </row>
    <row r="562" spans="1:11" x14ac:dyDescent="0.35">
      <c r="A562" s="2" t="s">
        <v>7785</v>
      </c>
      <c r="B562" s="8">
        <f>AVERAGEIF(cleaned_data!$A$2:$A$3799,Director!$A562,cleaned_data!$H$2:$H$3799)</f>
        <v>6.9250000000000007</v>
      </c>
      <c r="C562" s="12">
        <f t="shared" si="32"/>
        <v>0.70899999999999996</v>
      </c>
      <c r="D562" s="10">
        <f>_xlfn.RANK.EQ($C562,$C$2:$C$1759,0)+COUNTIF($C$2:C562,C562)-1</f>
        <v>511</v>
      </c>
      <c r="G562">
        <v>561</v>
      </c>
      <c r="H562" t="str">
        <f t="shared" si="33"/>
        <v>Joe Carnahan</v>
      </c>
      <c r="I562">
        <f>COUNTIF(Table13[director_name],Director!$H562)</f>
        <v>3</v>
      </c>
      <c r="J562" s="8">
        <f t="shared" si="34"/>
        <v>6.8999999999999995</v>
      </c>
      <c r="K562" s="12">
        <f t="shared" si="35"/>
        <v>0.68</v>
      </c>
    </row>
    <row r="563" spans="1:11" x14ac:dyDescent="0.35">
      <c r="A563" s="2" t="s">
        <v>7439</v>
      </c>
      <c r="B563" s="8">
        <f>AVERAGEIF(cleaned_data!$A$2:$A$3799,Director!$A563,cleaned_data!$H$2:$H$3799)</f>
        <v>6</v>
      </c>
      <c r="C563" s="12">
        <f t="shared" si="32"/>
        <v>0.312</v>
      </c>
      <c r="D563" s="10">
        <f>_xlfn.RANK.EQ($C563,$C$2:$C$1759,0)+COUNTIF($C$2:C563,C563)-1</f>
        <v>1183</v>
      </c>
      <c r="G563">
        <v>562</v>
      </c>
      <c r="H563" t="str">
        <f t="shared" si="33"/>
        <v>Kar-Wai Wong</v>
      </c>
      <c r="I563">
        <f>COUNTIF(Table13[director_name],Director!$H563)</f>
        <v>3</v>
      </c>
      <c r="J563" s="8">
        <f t="shared" si="34"/>
        <v>6.8999999999999995</v>
      </c>
      <c r="K563" s="12">
        <f t="shared" si="35"/>
        <v>0.68</v>
      </c>
    </row>
    <row r="564" spans="1:11" x14ac:dyDescent="0.35">
      <c r="A564" s="2" t="s">
        <v>3117</v>
      </c>
      <c r="B564" s="8">
        <f>AVERAGEIF(cleaned_data!$A$2:$A$3799,Director!$A564,cleaned_data!$H$2:$H$3799)</f>
        <v>6.55</v>
      </c>
      <c r="C564" s="12">
        <f t="shared" si="32"/>
        <v>0.54200000000000004</v>
      </c>
      <c r="D564" s="10">
        <f>_xlfn.RANK.EQ($C564,$C$2:$C$1759,0)+COUNTIF($C$2:C564,C564)-1</f>
        <v>800</v>
      </c>
      <c r="G564">
        <v>563</v>
      </c>
      <c r="H564" t="str">
        <f t="shared" si="33"/>
        <v>Gavin Hood</v>
      </c>
      <c r="I564">
        <f>COUNTIF(Table13[director_name],Director!$H564)</f>
        <v>4</v>
      </c>
      <c r="J564" s="8">
        <f t="shared" si="34"/>
        <v>6.875</v>
      </c>
      <c r="K564" s="12">
        <f t="shared" si="35"/>
        <v>0.67900000000000005</v>
      </c>
    </row>
    <row r="565" spans="1:11" x14ac:dyDescent="0.35">
      <c r="A565" s="2" t="s">
        <v>13332</v>
      </c>
      <c r="B565" s="8">
        <f>AVERAGEIF(cleaned_data!$A$2:$A$3799,Director!$A565,cleaned_data!$H$2:$H$3799)</f>
        <v>7.5</v>
      </c>
      <c r="C565" s="12">
        <f t="shared" si="32"/>
        <v>0.89300000000000002</v>
      </c>
      <c r="D565" s="10">
        <f>_xlfn.RANK.EQ($C565,$C$2:$C$1759,0)+COUNTIF($C$2:C565,C565)-1</f>
        <v>168</v>
      </c>
      <c r="G565">
        <v>564</v>
      </c>
      <c r="H565" t="str">
        <f t="shared" si="33"/>
        <v>Taylor Hackford</v>
      </c>
      <c r="I565">
        <f>COUNTIF(Table13[director_name],Director!$H565)</f>
        <v>6</v>
      </c>
      <c r="J565" s="8">
        <f t="shared" si="34"/>
        <v>6.8833333333333329</v>
      </c>
      <c r="K565" s="12">
        <f t="shared" si="35"/>
        <v>0.67900000000000005</v>
      </c>
    </row>
    <row r="566" spans="1:11" x14ac:dyDescent="0.35">
      <c r="A566" s="2" t="s">
        <v>12743</v>
      </c>
      <c r="B566" s="8">
        <f>AVERAGEIF(cleaned_data!$A$2:$A$3799,Director!$A566,cleaned_data!$H$2:$H$3799)</f>
        <v>7</v>
      </c>
      <c r="C566" s="12">
        <f t="shared" si="32"/>
        <v>0.72199999999999998</v>
      </c>
      <c r="D566" s="10">
        <f>_xlfn.RANK.EQ($C566,$C$2:$C$1759,0)+COUNTIF($C$2:C566,C566)-1</f>
        <v>448</v>
      </c>
      <c r="G566">
        <v>565</v>
      </c>
      <c r="H566" t="str">
        <f t="shared" si="33"/>
        <v>Brad Anderson</v>
      </c>
      <c r="I566">
        <f>COUNTIF(Table13[director_name],Director!$H566)</f>
        <v>5</v>
      </c>
      <c r="J566" s="8">
        <f t="shared" si="34"/>
        <v>6.8600000000000012</v>
      </c>
      <c r="K566" s="12">
        <f t="shared" si="35"/>
        <v>0.67700000000000005</v>
      </c>
    </row>
    <row r="567" spans="1:11" x14ac:dyDescent="0.35">
      <c r="A567" s="2" t="s">
        <v>12876</v>
      </c>
      <c r="B567" s="8">
        <f>AVERAGEIF(cleaned_data!$A$2:$A$3799,Director!$A567,cleaned_data!$H$2:$H$3799)</f>
        <v>7.1333333333333329</v>
      </c>
      <c r="C567" s="12">
        <f t="shared" si="32"/>
        <v>0.80100000000000005</v>
      </c>
      <c r="D567" s="10">
        <f>_xlfn.RANK.EQ($C567,$C$2:$C$1759,0)+COUNTIF($C$2:C567,C567)-1</f>
        <v>348</v>
      </c>
      <c r="G567">
        <v>566</v>
      </c>
      <c r="H567" t="str">
        <f t="shared" si="33"/>
        <v>Chris Wedge</v>
      </c>
      <c r="I567">
        <f>COUNTIF(Table13[director_name],Director!$H567)</f>
        <v>3</v>
      </c>
      <c r="J567" s="8">
        <f t="shared" si="34"/>
        <v>6.8666666666666671</v>
      </c>
      <c r="K567" s="12">
        <f t="shared" si="35"/>
        <v>0.67700000000000005</v>
      </c>
    </row>
    <row r="568" spans="1:11" x14ac:dyDescent="0.35">
      <c r="A568" s="2" t="s">
        <v>10011</v>
      </c>
      <c r="B568" s="8">
        <f>AVERAGEIF(cleaned_data!$A$2:$A$3799,Director!$A568,cleaned_data!$H$2:$H$3799)</f>
        <v>7.8</v>
      </c>
      <c r="C568" s="12">
        <f t="shared" si="32"/>
        <v>0.95699999999999996</v>
      </c>
      <c r="D568" s="10">
        <f>_xlfn.RANK.EQ($C568,$C$2:$C$1759,0)+COUNTIF($C$2:C568,C568)-1</f>
        <v>63</v>
      </c>
      <c r="G568">
        <v>567</v>
      </c>
      <c r="H568" t="str">
        <f t="shared" si="33"/>
        <v>Glenn Ficarra</v>
      </c>
      <c r="I568">
        <f>COUNTIF(Table13[director_name],Director!$H568)</f>
        <v>3</v>
      </c>
      <c r="J568" s="8">
        <f t="shared" si="34"/>
        <v>6.8666666666666671</v>
      </c>
      <c r="K568" s="12">
        <f t="shared" si="35"/>
        <v>0.67700000000000005</v>
      </c>
    </row>
    <row r="569" spans="1:11" x14ac:dyDescent="0.35">
      <c r="A569" s="2" t="s">
        <v>11318</v>
      </c>
      <c r="B569" s="8">
        <f>AVERAGEIF(cleaned_data!$A$2:$A$3799,Director!$A569,cleaned_data!$H$2:$H$3799)</f>
        <v>5.35</v>
      </c>
      <c r="C569" s="12">
        <f t="shared" si="32"/>
        <v>0.154</v>
      </c>
      <c r="D569" s="10">
        <f>_xlfn.RANK.EQ($C569,$C$2:$C$1759,0)+COUNTIF($C$2:C569,C569)-1</f>
        <v>1487</v>
      </c>
      <c r="G569">
        <v>568</v>
      </c>
      <c r="H569" t="str">
        <f t="shared" si="33"/>
        <v>Michael Hoffman</v>
      </c>
      <c r="I569">
        <f>COUNTIF(Table13[director_name],Director!$H569)</f>
        <v>3</v>
      </c>
      <c r="J569" s="8">
        <f t="shared" si="34"/>
        <v>6.8666666666666671</v>
      </c>
      <c r="K569" s="12">
        <f t="shared" si="35"/>
        <v>0.67700000000000005</v>
      </c>
    </row>
    <row r="570" spans="1:11" x14ac:dyDescent="0.35">
      <c r="A570" s="2" t="s">
        <v>3739</v>
      </c>
      <c r="B570" s="8">
        <f>AVERAGEIF(cleaned_data!$A$2:$A$3799,Director!$A570,cleaned_data!$H$2:$H$3799)</f>
        <v>6.8666666666666671</v>
      </c>
      <c r="C570" s="12">
        <f t="shared" si="32"/>
        <v>0.67700000000000005</v>
      </c>
      <c r="D570" s="10">
        <f>_xlfn.RANK.EQ($C570,$C$2:$C$1759,0)+COUNTIF($C$2:C570,C570)-1</f>
        <v>567</v>
      </c>
      <c r="G570">
        <v>569</v>
      </c>
      <c r="H570" t="str">
        <f t="shared" si="33"/>
        <v>John Sayles</v>
      </c>
      <c r="I570">
        <f>COUNTIF(Table13[director_name],Director!$H570)</f>
        <v>4</v>
      </c>
      <c r="J570" s="8">
        <f t="shared" si="34"/>
        <v>6.8500000000000005</v>
      </c>
      <c r="K570" s="12">
        <f t="shared" si="35"/>
        <v>0.67500000000000004</v>
      </c>
    </row>
    <row r="571" spans="1:11" x14ac:dyDescent="0.35">
      <c r="A571" s="2" t="s">
        <v>17755</v>
      </c>
      <c r="B571" s="8">
        <f>AVERAGEIF(cleaned_data!$A$2:$A$3799,Director!$A571,cleaned_data!$H$2:$H$3799)</f>
        <v>5.2</v>
      </c>
      <c r="C571" s="12">
        <f t="shared" si="32"/>
        <v>0.115</v>
      </c>
      <c r="D571" s="10">
        <f>_xlfn.RANK.EQ($C571,$C$2:$C$1759,0)+COUNTIF($C$2:C571,C571)-1</f>
        <v>1545</v>
      </c>
      <c r="G571">
        <v>570</v>
      </c>
      <c r="H571" t="str">
        <f t="shared" si="33"/>
        <v>Pierre Morel</v>
      </c>
      <c r="I571">
        <f>COUNTIF(Table13[director_name],Director!$H571)</f>
        <v>4</v>
      </c>
      <c r="J571" s="8">
        <f t="shared" si="34"/>
        <v>6.8500000000000005</v>
      </c>
      <c r="K571" s="12">
        <f t="shared" si="35"/>
        <v>0.67500000000000004</v>
      </c>
    </row>
    <row r="572" spans="1:11" x14ac:dyDescent="0.35">
      <c r="A572" s="2" t="s">
        <v>21739</v>
      </c>
      <c r="B572" s="8">
        <f>AVERAGEIF(cleaned_data!$A$2:$A$3799,Director!$A572,cleaned_data!$H$2:$H$3799)</f>
        <v>7.4</v>
      </c>
      <c r="C572" s="12">
        <f t="shared" si="32"/>
        <v>0.874</v>
      </c>
      <c r="D572" s="10">
        <f>_xlfn.RANK.EQ($C572,$C$2:$C$1759,0)+COUNTIF($C$2:C572,C572)-1</f>
        <v>206</v>
      </c>
      <c r="G572">
        <v>571</v>
      </c>
      <c r="H572" t="str">
        <f t="shared" si="33"/>
        <v>Alan Taylor</v>
      </c>
      <c r="I572">
        <f>COUNTIF(Table13[director_name],Director!$H572)</f>
        <v>2</v>
      </c>
      <c r="J572" s="8">
        <f t="shared" si="34"/>
        <v>6.85</v>
      </c>
      <c r="K572" s="12">
        <f t="shared" si="35"/>
        <v>0.66800000000000004</v>
      </c>
    </row>
    <row r="573" spans="1:11" x14ac:dyDescent="0.35">
      <c r="A573" s="2" t="s">
        <v>6214</v>
      </c>
      <c r="B573" s="8">
        <f>AVERAGEIF(cleaned_data!$A$2:$A$3799,Director!$A573,cleaned_data!$H$2:$H$3799)</f>
        <v>5.2</v>
      </c>
      <c r="C573" s="12">
        <f t="shared" si="32"/>
        <v>0.115</v>
      </c>
      <c r="D573" s="10">
        <f>_xlfn.RANK.EQ($C573,$C$2:$C$1759,0)+COUNTIF($C$2:C573,C573)-1</f>
        <v>1546</v>
      </c>
      <c r="G573">
        <v>572</v>
      </c>
      <c r="H573" t="str">
        <f t="shared" si="33"/>
        <v>Andrew Dominik</v>
      </c>
      <c r="I573">
        <f>COUNTIF(Table13[director_name],Director!$H573)</f>
        <v>2</v>
      </c>
      <c r="J573" s="8">
        <f t="shared" si="34"/>
        <v>6.85</v>
      </c>
      <c r="K573" s="12">
        <f t="shared" si="35"/>
        <v>0.66800000000000004</v>
      </c>
    </row>
    <row r="574" spans="1:11" x14ac:dyDescent="0.35">
      <c r="A574" s="2" t="s">
        <v>40</v>
      </c>
      <c r="B574" s="8">
        <f>AVERAGEIF(cleaned_data!$A$2:$A$3799,Director!$A574,cleaned_data!$H$2:$H$3799)</f>
        <v>6.9857142857142858</v>
      </c>
      <c r="C574" s="12">
        <f t="shared" si="32"/>
        <v>0.72</v>
      </c>
      <c r="D574" s="10">
        <f>_xlfn.RANK.EQ($C574,$C$2:$C$1759,0)+COUNTIF($C$2:C574,C574)-1</f>
        <v>491</v>
      </c>
      <c r="G574">
        <v>573</v>
      </c>
      <c r="H574" t="str">
        <f t="shared" si="33"/>
        <v>Gary Trousdale</v>
      </c>
      <c r="I574">
        <f>COUNTIF(Table13[director_name],Director!$H574)</f>
        <v>2</v>
      </c>
      <c r="J574" s="8">
        <f t="shared" si="34"/>
        <v>6.85</v>
      </c>
      <c r="K574" s="12">
        <f t="shared" si="35"/>
        <v>0.66800000000000004</v>
      </c>
    </row>
    <row r="575" spans="1:11" x14ac:dyDescent="0.35">
      <c r="A575" s="2" t="s">
        <v>4188</v>
      </c>
      <c r="B575" s="8">
        <f>AVERAGEIF(cleaned_data!$A$2:$A$3799,Director!$A575,cleaned_data!$H$2:$H$3799)</f>
        <v>6.8</v>
      </c>
      <c r="C575" s="12">
        <f t="shared" si="32"/>
        <v>0.63800000000000001</v>
      </c>
      <c r="D575" s="10">
        <f>_xlfn.RANK.EQ($C575,$C$2:$C$1759,0)+COUNTIF($C$2:C575,C575)-1</f>
        <v>604</v>
      </c>
      <c r="G575">
        <v>574</v>
      </c>
      <c r="H575" t="str">
        <f t="shared" si="33"/>
        <v>Jee-woon Kim</v>
      </c>
      <c r="I575">
        <f>COUNTIF(Table13[director_name],Director!$H575)</f>
        <v>2</v>
      </c>
      <c r="J575" s="8">
        <f t="shared" si="34"/>
        <v>6.85</v>
      </c>
      <c r="K575" s="12">
        <f t="shared" si="35"/>
        <v>0.66800000000000004</v>
      </c>
    </row>
    <row r="576" spans="1:11" x14ac:dyDescent="0.35">
      <c r="A576" s="2" t="s">
        <v>1490</v>
      </c>
      <c r="B576" s="8">
        <f>AVERAGEIF(cleaned_data!$A$2:$A$3799,Director!$A576,cleaned_data!$H$2:$H$3799)</f>
        <v>6.2</v>
      </c>
      <c r="C576" s="12">
        <f t="shared" si="32"/>
        <v>0.39100000000000001</v>
      </c>
      <c r="D576" s="10">
        <f>_xlfn.RANK.EQ($C576,$C$2:$C$1759,0)+COUNTIF($C$2:C576,C576)-1</f>
        <v>1045</v>
      </c>
      <c r="G576">
        <v>575</v>
      </c>
      <c r="H576" t="str">
        <f t="shared" si="33"/>
        <v>Mark Pellington</v>
      </c>
      <c r="I576">
        <f>COUNTIF(Table13[director_name],Director!$H576)</f>
        <v>2</v>
      </c>
      <c r="J576" s="8">
        <f t="shared" si="34"/>
        <v>6.85</v>
      </c>
      <c r="K576" s="12">
        <f t="shared" si="35"/>
        <v>0.66800000000000004</v>
      </c>
    </row>
    <row r="577" spans="1:11" x14ac:dyDescent="0.35">
      <c r="A577" s="2" t="s">
        <v>21682</v>
      </c>
      <c r="B577" s="8">
        <f>AVERAGEIF(cleaned_data!$A$2:$A$3799,Director!$A577,cleaned_data!$H$2:$H$3799)</f>
        <v>7</v>
      </c>
      <c r="C577" s="12">
        <f t="shared" si="32"/>
        <v>0.72199999999999998</v>
      </c>
      <c r="D577" s="10">
        <f>_xlfn.RANK.EQ($C577,$C$2:$C$1759,0)+COUNTIF($C$2:C577,C577)-1</f>
        <v>449</v>
      </c>
      <c r="G577">
        <v>576</v>
      </c>
      <c r="H577" t="str">
        <f t="shared" si="33"/>
        <v>Noah Baumbach</v>
      </c>
      <c r="I577">
        <f>COUNTIF(Table13[director_name],Director!$H577)</f>
        <v>2</v>
      </c>
      <c r="J577" s="8">
        <f t="shared" si="34"/>
        <v>6.85</v>
      </c>
      <c r="K577" s="12">
        <f t="shared" si="35"/>
        <v>0.66800000000000004</v>
      </c>
    </row>
    <row r="578" spans="1:11" x14ac:dyDescent="0.35">
      <c r="A578" s="2" t="s">
        <v>14921</v>
      </c>
      <c r="B578" s="8">
        <f>AVERAGEIF(cleaned_data!$A$2:$A$3799,Director!$A578,cleaned_data!$H$2:$H$3799)</f>
        <v>5.5</v>
      </c>
      <c r="C578" s="12">
        <f t="shared" si="32"/>
        <v>0.17899999999999999</v>
      </c>
      <c r="D578" s="10">
        <f>_xlfn.RANK.EQ($C578,$C$2:$C$1759,0)+COUNTIF($C$2:C578,C578)-1</f>
        <v>1425</v>
      </c>
      <c r="G578">
        <v>577</v>
      </c>
      <c r="H578" t="str">
        <f t="shared" si="33"/>
        <v>Patricia Riggen</v>
      </c>
      <c r="I578">
        <f>COUNTIF(Table13[director_name],Director!$H578)</f>
        <v>2</v>
      </c>
      <c r="J578" s="8">
        <f t="shared" si="34"/>
        <v>6.85</v>
      </c>
      <c r="K578" s="12">
        <f t="shared" si="35"/>
        <v>0.66800000000000004</v>
      </c>
    </row>
    <row r="579" spans="1:11" x14ac:dyDescent="0.35">
      <c r="A579" s="2" t="s">
        <v>22563</v>
      </c>
      <c r="B579" s="8">
        <f>AVERAGEIF(cleaned_data!$A$2:$A$3799,Director!$A579,cleaned_data!$H$2:$H$3799)</f>
        <v>6</v>
      </c>
      <c r="C579" s="12">
        <f t="shared" ref="C579:C642" si="36">_xlfn.PERCENTRANK.EXC($B$2:$B$1759,$B579)</f>
        <v>0.312</v>
      </c>
      <c r="D579" s="10">
        <f>_xlfn.RANK.EQ($C579,$C$2:$C$1759,0)+COUNTIF($C$2:C579,C579)-1</f>
        <v>1184</v>
      </c>
      <c r="G579">
        <v>578</v>
      </c>
      <c r="H579" t="str">
        <f t="shared" ref="H579:H642" si="37">INDEX($A$2:$A$1759, MATCH($G579,$D$2:$D$1759,0))</f>
        <v>Pete Travis</v>
      </c>
      <c r="I579">
        <f>COUNTIF(Table13[director_name],Director!$H579)</f>
        <v>2</v>
      </c>
      <c r="J579" s="8">
        <f t="shared" ref="J579:J642" si="38">INDEX($B$2:$B$1759,MATCH($G579,$D$2:$D$1759,0))</f>
        <v>6.85</v>
      </c>
      <c r="K579" s="12">
        <f t="shared" ref="K579:K642" si="39">INDEX($C$2:$C$1759,MATCH($G579,$D$2:$D$1759,0))</f>
        <v>0.66800000000000004</v>
      </c>
    </row>
    <row r="580" spans="1:11" x14ac:dyDescent="0.35">
      <c r="A580" s="2" t="s">
        <v>6549</v>
      </c>
      <c r="B580" s="8">
        <f>AVERAGEIF(cleaned_data!$A$2:$A$3799,Director!$A580,cleaned_data!$H$2:$H$3799)</f>
        <v>7.3</v>
      </c>
      <c r="C580" s="12">
        <f t="shared" si="36"/>
        <v>0.84899999999999998</v>
      </c>
      <c r="D580" s="10">
        <f>_xlfn.RANK.EQ($C580,$C$2:$C$1759,0)+COUNTIF($C$2:C580,C580)-1</f>
        <v>244</v>
      </c>
      <c r="G580">
        <v>579</v>
      </c>
      <c r="H580" t="str">
        <f t="shared" si="37"/>
        <v>Peter Hedges</v>
      </c>
      <c r="I580">
        <f>COUNTIF(Table13[director_name],Director!$H580)</f>
        <v>2</v>
      </c>
      <c r="J580" s="8">
        <f t="shared" si="38"/>
        <v>6.85</v>
      </c>
      <c r="K580" s="12">
        <f t="shared" si="39"/>
        <v>0.66800000000000004</v>
      </c>
    </row>
    <row r="581" spans="1:11" x14ac:dyDescent="0.35">
      <c r="A581" s="2" t="s">
        <v>12044</v>
      </c>
      <c r="B581" s="8">
        <f>AVERAGEIF(cleaned_data!$A$2:$A$3799,Director!$A581,cleaned_data!$H$2:$H$3799)</f>
        <v>6.9</v>
      </c>
      <c r="C581" s="12">
        <f t="shared" si="36"/>
        <v>0.68100000000000005</v>
      </c>
      <c r="D581" s="10">
        <f>_xlfn.RANK.EQ($C581,$C$2:$C$1759,0)+COUNTIF($C$2:C581,C581)-1</f>
        <v>535</v>
      </c>
      <c r="G581">
        <v>580</v>
      </c>
      <c r="H581" t="str">
        <f t="shared" si="37"/>
        <v>Peter Lord</v>
      </c>
      <c r="I581">
        <f>COUNTIF(Table13[director_name],Director!$H581)</f>
        <v>2</v>
      </c>
      <c r="J581" s="8">
        <f t="shared" si="38"/>
        <v>6.85</v>
      </c>
      <c r="K581" s="12">
        <f t="shared" si="39"/>
        <v>0.66800000000000004</v>
      </c>
    </row>
    <row r="582" spans="1:11" x14ac:dyDescent="0.35">
      <c r="A582" s="2" t="s">
        <v>3470</v>
      </c>
      <c r="B582" s="8">
        <f>AVERAGEIF(cleaned_data!$A$2:$A$3799,Director!$A582,cleaned_data!$H$2:$H$3799)</f>
        <v>6.6000000000000005</v>
      </c>
      <c r="C582" s="12">
        <f t="shared" si="36"/>
        <v>0.58099999999999996</v>
      </c>
      <c r="D582" s="10">
        <f>_xlfn.RANK.EQ($C582,$C$2:$C$1759,0)+COUNTIF($C$2:C582,C582)-1</f>
        <v>737</v>
      </c>
      <c r="G582">
        <v>581</v>
      </c>
      <c r="H582" t="str">
        <f t="shared" si="37"/>
        <v>Richard LaGravenese</v>
      </c>
      <c r="I582">
        <f>COUNTIF(Table13[director_name],Director!$H582)</f>
        <v>4</v>
      </c>
      <c r="J582" s="8">
        <f t="shared" si="38"/>
        <v>6.85</v>
      </c>
      <c r="K582" s="12">
        <f t="shared" si="39"/>
        <v>0.66800000000000004</v>
      </c>
    </row>
    <row r="583" spans="1:11" x14ac:dyDescent="0.35">
      <c r="A583" s="2" t="s">
        <v>13325</v>
      </c>
      <c r="B583" s="8">
        <f>AVERAGEIF(cleaned_data!$A$2:$A$3799,Director!$A583,cleaned_data!$H$2:$H$3799)</f>
        <v>5.7</v>
      </c>
      <c r="C583" s="12">
        <f t="shared" si="36"/>
        <v>0.23300000000000001</v>
      </c>
      <c r="D583" s="10">
        <f>_xlfn.RANK.EQ($C583,$C$2:$C$1759,0)+COUNTIF($C$2:C583,C583)-1</f>
        <v>1332</v>
      </c>
      <c r="G583">
        <v>582</v>
      </c>
      <c r="H583" t="str">
        <f t="shared" si="37"/>
        <v>Richard Shepard</v>
      </c>
      <c r="I583">
        <f>COUNTIF(Table13[director_name],Director!$H583)</f>
        <v>2</v>
      </c>
      <c r="J583" s="8">
        <f t="shared" si="38"/>
        <v>6.85</v>
      </c>
      <c r="K583" s="12">
        <f t="shared" si="39"/>
        <v>0.66800000000000004</v>
      </c>
    </row>
    <row r="584" spans="1:11" x14ac:dyDescent="0.35">
      <c r="A584" s="2" t="s">
        <v>10848</v>
      </c>
      <c r="B584" s="8">
        <f>AVERAGEIF(cleaned_data!$A$2:$A$3799,Director!$A584,cleaned_data!$H$2:$H$3799)</f>
        <v>6.7</v>
      </c>
      <c r="C584" s="12">
        <f t="shared" si="36"/>
        <v>0.6</v>
      </c>
      <c r="D584" s="10">
        <f>_xlfn.RANK.EQ($C584,$C$2:$C$1759,0)+COUNTIF($C$2:C584,C584)-1</f>
        <v>677</v>
      </c>
      <c r="G584">
        <v>583</v>
      </c>
      <c r="H584" t="str">
        <f t="shared" si="37"/>
        <v>Sylvester Stallone</v>
      </c>
      <c r="I584">
        <f>COUNTIF(Table13[director_name],Director!$H584)</f>
        <v>2</v>
      </c>
      <c r="J584" s="8">
        <f t="shared" si="38"/>
        <v>6.85</v>
      </c>
      <c r="K584" s="12">
        <f t="shared" si="39"/>
        <v>0.66800000000000004</v>
      </c>
    </row>
    <row r="585" spans="1:11" x14ac:dyDescent="0.35">
      <c r="A585" s="2" t="s">
        <v>14604</v>
      </c>
      <c r="B585" s="8">
        <f>AVERAGEIF(cleaned_data!$A$2:$A$3799,Director!$A585,cleaned_data!$H$2:$H$3799)</f>
        <v>5.3</v>
      </c>
      <c r="C585" s="12">
        <f t="shared" si="36"/>
        <v>0.13200000000000001</v>
      </c>
      <c r="D585" s="10">
        <f>_xlfn.RANK.EQ($C585,$C$2:$C$1759,0)+COUNTIF($C$2:C585,C585)-1</f>
        <v>1503</v>
      </c>
      <c r="G585">
        <v>584</v>
      </c>
      <c r="H585" t="str">
        <f t="shared" si="37"/>
        <v>Mike Newell</v>
      </c>
      <c r="I585">
        <f>COUNTIF(Table13[director_name],Director!$H585)</f>
        <v>7</v>
      </c>
      <c r="J585" s="8">
        <f t="shared" si="38"/>
        <v>6.8428571428571425</v>
      </c>
      <c r="K585" s="12">
        <f t="shared" si="39"/>
        <v>0.66700000000000004</v>
      </c>
    </row>
    <row r="586" spans="1:11" x14ac:dyDescent="0.35">
      <c r="A586" s="2" t="s">
        <v>23026</v>
      </c>
      <c r="B586" s="8">
        <f>AVERAGEIF(cleaned_data!$A$2:$A$3799,Director!$A586,cleaned_data!$H$2:$H$3799)</f>
        <v>6.6</v>
      </c>
      <c r="C586" s="12">
        <f t="shared" si="36"/>
        <v>0.55300000000000005</v>
      </c>
      <c r="D586" s="10">
        <f>_xlfn.RANK.EQ($C586,$C$2:$C$1759,0)+COUNTIF($C$2:C586,C586)-1</f>
        <v>757</v>
      </c>
      <c r="G586">
        <v>585</v>
      </c>
      <c r="H586" t="str">
        <f t="shared" si="37"/>
        <v>Justin Lin</v>
      </c>
      <c r="I586">
        <f>COUNTIF(Table13[director_name],Director!$H586)</f>
        <v>5</v>
      </c>
      <c r="J586" s="8">
        <f t="shared" si="38"/>
        <v>6.8400000000000007</v>
      </c>
      <c r="K586" s="12">
        <f t="shared" si="39"/>
        <v>0.66600000000000004</v>
      </c>
    </row>
    <row r="587" spans="1:11" x14ac:dyDescent="0.35">
      <c r="A587" s="2" t="s">
        <v>4194</v>
      </c>
      <c r="B587" s="8">
        <f>AVERAGEIF(cleaned_data!$A$2:$A$3799,Director!$A587,cleaned_data!$H$2:$H$3799)</f>
        <v>6.1</v>
      </c>
      <c r="C587" s="12">
        <f t="shared" si="36"/>
        <v>0.35099999999999998</v>
      </c>
      <c r="D587" s="10">
        <f>_xlfn.RANK.EQ($C587,$C$2:$C$1759,0)+COUNTIF($C$2:C587,C587)-1</f>
        <v>1109</v>
      </c>
      <c r="G587">
        <v>586</v>
      </c>
      <c r="H587" t="str">
        <f t="shared" si="37"/>
        <v>Robert Redford</v>
      </c>
      <c r="I587">
        <f>COUNTIF(Table13[director_name],Director!$H587)</f>
        <v>5</v>
      </c>
      <c r="J587" s="8">
        <f t="shared" si="38"/>
        <v>6.839999999999999</v>
      </c>
      <c r="K587" s="12">
        <f t="shared" si="39"/>
        <v>0.66600000000000004</v>
      </c>
    </row>
    <row r="588" spans="1:11" x14ac:dyDescent="0.35">
      <c r="A588" s="2" t="s">
        <v>9646</v>
      </c>
      <c r="B588" s="8">
        <f>AVERAGEIF(cleaned_data!$A$2:$A$3799,Director!$A588,cleaned_data!$H$2:$H$3799)</f>
        <v>6.8</v>
      </c>
      <c r="C588" s="12">
        <f t="shared" si="36"/>
        <v>0.63800000000000001</v>
      </c>
      <c r="D588" s="10">
        <f>_xlfn.RANK.EQ($C588,$C$2:$C$1759,0)+COUNTIF($C$2:C588,C588)-1</f>
        <v>605</v>
      </c>
      <c r="G588">
        <v>587</v>
      </c>
      <c r="H588" t="str">
        <f t="shared" si="37"/>
        <v>Scott Hicks</v>
      </c>
      <c r="I588">
        <f>COUNTIF(Table13[director_name],Director!$H588)</f>
        <v>5</v>
      </c>
      <c r="J588" s="8">
        <f t="shared" si="38"/>
        <v>6.8400000000000007</v>
      </c>
      <c r="K588" s="12">
        <f t="shared" si="39"/>
        <v>0.66600000000000004</v>
      </c>
    </row>
    <row r="589" spans="1:11" x14ac:dyDescent="0.35">
      <c r="A589" s="2" t="s">
        <v>378</v>
      </c>
      <c r="B589" s="8">
        <f>AVERAGEIF(cleaned_data!$A$2:$A$3799,Director!$A589,cleaned_data!$H$2:$H$3799)</f>
        <v>7.1400000000000006</v>
      </c>
      <c r="C589" s="12">
        <f t="shared" si="36"/>
        <v>0.80300000000000005</v>
      </c>
      <c r="D589" s="10">
        <f>_xlfn.RANK.EQ($C589,$C$2:$C$1759,0)+COUNTIF($C$2:C589,C589)-1</f>
        <v>345</v>
      </c>
      <c r="G589">
        <v>588</v>
      </c>
      <c r="H589" t="str">
        <f t="shared" si="37"/>
        <v>Carlos Saldanha</v>
      </c>
      <c r="I589">
        <f>COUNTIF(Table13[director_name],Director!$H589)</f>
        <v>4</v>
      </c>
      <c r="J589" s="8">
        <f t="shared" si="38"/>
        <v>6.8249999999999993</v>
      </c>
      <c r="K589" s="12">
        <f t="shared" si="39"/>
        <v>0.66400000000000003</v>
      </c>
    </row>
    <row r="590" spans="1:11" x14ac:dyDescent="0.35">
      <c r="A590" s="2" t="s">
        <v>15467</v>
      </c>
      <c r="B590" s="8">
        <f>AVERAGEIF(cleaned_data!$A$2:$A$3799,Director!$A590,cleaned_data!$H$2:$H$3799)</f>
        <v>6.45</v>
      </c>
      <c r="C590" s="12">
        <f t="shared" si="36"/>
        <v>0.495</v>
      </c>
      <c r="D590" s="10">
        <f>_xlfn.RANK.EQ($C590,$C$2:$C$1759,0)+COUNTIF($C$2:C590,C590)-1</f>
        <v>885</v>
      </c>
      <c r="G590">
        <v>589</v>
      </c>
      <c r="H590" t="str">
        <f t="shared" si="37"/>
        <v>James Foley</v>
      </c>
      <c r="I590">
        <f>COUNTIF(Table13[director_name],Director!$H590)</f>
        <v>3</v>
      </c>
      <c r="J590" s="8">
        <f t="shared" si="38"/>
        <v>6.833333333333333</v>
      </c>
      <c r="K590" s="12">
        <f t="shared" si="39"/>
        <v>0.66400000000000003</v>
      </c>
    </row>
    <row r="591" spans="1:11" x14ac:dyDescent="0.35">
      <c r="A591" s="2" t="s">
        <v>6051</v>
      </c>
      <c r="B591" s="8">
        <f>AVERAGEIF(cleaned_data!$A$2:$A$3799,Director!$A591,cleaned_data!$H$2:$H$3799)</f>
        <v>7.1285714285714281</v>
      </c>
      <c r="C591" s="12">
        <f t="shared" si="36"/>
        <v>0.79900000000000004</v>
      </c>
      <c r="D591" s="10">
        <f>_xlfn.RANK.EQ($C591,$C$2:$C$1759,0)+COUNTIF($C$2:C591,C591)-1</f>
        <v>353</v>
      </c>
      <c r="G591">
        <v>590</v>
      </c>
      <c r="H591" t="str">
        <f t="shared" si="37"/>
        <v>Nicolas Winding Refn</v>
      </c>
      <c r="I591">
        <f>COUNTIF(Table13[director_name],Director!$H591)</f>
        <v>3</v>
      </c>
      <c r="J591" s="8">
        <f t="shared" si="38"/>
        <v>6.833333333333333</v>
      </c>
      <c r="K591" s="12">
        <f t="shared" si="39"/>
        <v>0.66400000000000003</v>
      </c>
    </row>
    <row r="592" spans="1:11" x14ac:dyDescent="0.35">
      <c r="A592" s="2" t="s">
        <v>16450</v>
      </c>
      <c r="B592" s="8">
        <f>AVERAGEIF(cleaned_data!$A$2:$A$3799,Director!$A592,cleaned_data!$H$2:$H$3799)</f>
        <v>7.0250000000000004</v>
      </c>
      <c r="C592" s="12">
        <f t="shared" si="36"/>
        <v>0.76100000000000001</v>
      </c>
      <c r="D592" s="10">
        <f>_xlfn.RANK.EQ($C592,$C$2:$C$1759,0)+COUNTIF($C$2:C592,C592)-1</f>
        <v>419</v>
      </c>
      <c r="G592">
        <v>591</v>
      </c>
      <c r="H592" t="str">
        <f t="shared" si="37"/>
        <v>Ruben Fleischer</v>
      </c>
      <c r="I592">
        <f>COUNTIF(Table13[director_name],Director!$H592)</f>
        <v>3</v>
      </c>
      <c r="J592" s="8">
        <f t="shared" si="38"/>
        <v>6.833333333333333</v>
      </c>
      <c r="K592" s="12">
        <f t="shared" si="39"/>
        <v>0.66400000000000003</v>
      </c>
    </row>
    <row r="593" spans="1:11" x14ac:dyDescent="0.35">
      <c r="A593" s="2" t="s">
        <v>21445</v>
      </c>
      <c r="B593" s="8">
        <f>AVERAGEIF(cleaned_data!$A$2:$A$3799,Director!$A593,cleaned_data!$H$2:$H$3799)</f>
        <v>7</v>
      </c>
      <c r="C593" s="12">
        <f t="shared" si="36"/>
        <v>0.72199999999999998</v>
      </c>
      <c r="D593" s="10">
        <f>_xlfn.RANK.EQ($C593,$C$2:$C$1759,0)+COUNTIF($C$2:C593,C593)-1</f>
        <v>450</v>
      </c>
      <c r="G593">
        <v>592</v>
      </c>
      <c r="H593" t="str">
        <f t="shared" si="37"/>
        <v>Alex Proyas</v>
      </c>
      <c r="I593">
        <f>COUNTIF(Table13[director_name],Director!$H593)</f>
        <v>5</v>
      </c>
      <c r="J593" s="8">
        <f t="shared" si="38"/>
        <v>6.82</v>
      </c>
      <c r="K593" s="12">
        <f t="shared" si="39"/>
        <v>0.66300000000000003</v>
      </c>
    </row>
    <row r="594" spans="1:11" x14ac:dyDescent="0.35">
      <c r="A594" s="2" t="s">
        <v>1294</v>
      </c>
      <c r="B594" s="8">
        <f>AVERAGEIF(cleaned_data!$A$2:$A$3799,Director!$A594,cleaned_data!$H$2:$H$3799)</f>
        <v>7.1142857142857139</v>
      </c>
      <c r="C594" s="12">
        <f t="shared" si="36"/>
        <v>0.79800000000000004</v>
      </c>
      <c r="D594" s="10">
        <f>_xlfn.RANK.EQ($C594,$C$2:$C$1759,0)+COUNTIF($C$2:C594,C594)-1</f>
        <v>355</v>
      </c>
      <c r="G594">
        <v>593</v>
      </c>
      <c r="H594" t="str">
        <f t="shared" si="37"/>
        <v>John Dahl</v>
      </c>
      <c r="I594">
        <f>COUNTIF(Table13[director_name],Director!$H594)</f>
        <v>4</v>
      </c>
      <c r="J594" s="8">
        <f t="shared" si="38"/>
        <v>6.8000000000000007</v>
      </c>
      <c r="K594" s="12">
        <f t="shared" si="39"/>
        <v>0.66200000000000003</v>
      </c>
    </row>
    <row r="595" spans="1:11" x14ac:dyDescent="0.35">
      <c r="A595" s="2" t="s">
        <v>21856</v>
      </c>
      <c r="B595" s="8">
        <f>AVERAGEIF(cleaned_data!$A$2:$A$3799,Director!$A595,cleaned_data!$H$2:$H$3799)</f>
        <v>6.9</v>
      </c>
      <c r="C595" s="12">
        <f t="shared" si="36"/>
        <v>0.68100000000000005</v>
      </c>
      <c r="D595" s="10">
        <f>_xlfn.RANK.EQ($C595,$C$2:$C$1759,0)+COUNTIF($C$2:C595,C595)-1</f>
        <v>536</v>
      </c>
      <c r="G595">
        <v>594</v>
      </c>
      <c r="H595" t="str">
        <f t="shared" si="37"/>
        <v>Adam Rifkin</v>
      </c>
      <c r="I595">
        <f>COUNTIF(Table13[director_name],Director!$H595)</f>
        <v>1</v>
      </c>
      <c r="J595" s="8">
        <f t="shared" si="38"/>
        <v>6.8</v>
      </c>
      <c r="K595" s="12">
        <f t="shared" si="39"/>
        <v>0.63800000000000001</v>
      </c>
    </row>
    <row r="596" spans="1:11" x14ac:dyDescent="0.35">
      <c r="A596" s="2" t="s">
        <v>11984</v>
      </c>
      <c r="B596" s="8">
        <f>AVERAGEIF(cleaned_data!$A$2:$A$3799,Director!$A596,cleaned_data!$H$2:$H$3799)</f>
        <v>3.5</v>
      </c>
      <c r="C596" s="12">
        <f t="shared" si="36"/>
        <v>1.7000000000000001E-2</v>
      </c>
      <c r="D596" s="10">
        <f>_xlfn.RANK.EQ($C596,$C$2:$C$1759,0)+COUNTIF($C$2:C596,C596)-1</f>
        <v>1727</v>
      </c>
      <c r="G596">
        <v>595</v>
      </c>
      <c r="H596" t="str">
        <f t="shared" si="37"/>
        <v>Agnieszka Holland</v>
      </c>
      <c r="I596">
        <f>COUNTIF(Table13[director_name],Director!$H596)</f>
        <v>1</v>
      </c>
      <c r="J596" s="8">
        <f t="shared" si="38"/>
        <v>6.8</v>
      </c>
      <c r="K596" s="12">
        <f t="shared" si="39"/>
        <v>0.63800000000000001</v>
      </c>
    </row>
    <row r="597" spans="1:11" x14ac:dyDescent="0.35">
      <c r="A597" s="2" t="s">
        <v>21171</v>
      </c>
      <c r="B597" s="8">
        <f>AVERAGEIF(cleaned_data!$A$2:$A$3799,Director!$A597,cleaned_data!$H$2:$H$3799)</f>
        <v>7.4</v>
      </c>
      <c r="C597" s="12">
        <f t="shared" si="36"/>
        <v>0.874</v>
      </c>
      <c r="D597" s="10">
        <f>_xlfn.RANK.EQ($C597,$C$2:$C$1759,0)+COUNTIF($C$2:C597,C597)-1</f>
        <v>207</v>
      </c>
      <c r="G597">
        <v>596</v>
      </c>
      <c r="H597" t="str">
        <f t="shared" si="37"/>
        <v>Alejandro Agresti</v>
      </c>
      <c r="I597">
        <f>COUNTIF(Table13[director_name],Director!$H597)</f>
        <v>1</v>
      </c>
      <c r="J597" s="8">
        <f t="shared" si="38"/>
        <v>6.8</v>
      </c>
      <c r="K597" s="12">
        <f t="shared" si="39"/>
        <v>0.63800000000000001</v>
      </c>
    </row>
    <row r="598" spans="1:11" x14ac:dyDescent="0.35">
      <c r="A598" s="2" t="s">
        <v>22781</v>
      </c>
      <c r="B598" s="8">
        <f>AVERAGEIF(cleaned_data!$A$2:$A$3799,Director!$A598,cleaned_data!$H$2:$H$3799)</f>
        <v>7.1</v>
      </c>
      <c r="C598" s="12">
        <f t="shared" si="36"/>
        <v>0.77100000000000002</v>
      </c>
      <c r="D598" s="10">
        <f>_xlfn.RANK.EQ($C598,$C$2:$C$1759,0)+COUNTIF($C$2:C598,C598)-1</f>
        <v>368</v>
      </c>
      <c r="G598">
        <v>597</v>
      </c>
      <c r="H598" t="str">
        <f t="shared" si="37"/>
        <v>Andrew Currie</v>
      </c>
      <c r="I598">
        <f>COUNTIF(Table13[director_name],Director!$H598)</f>
        <v>1</v>
      </c>
      <c r="J598" s="8">
        <f t="shared" si="38"/>
        <v>6.8</v>
      </c>
      <c r="K598" s="12">
        <f t="shared" si="39"/>
        <v>0.63800000000000001</v>
      </c>
    </row>
    <row r="599" spans="1:11" x14ac:dyDescent="0.35">
      <c r="A599" s="2" t="s">
        <v>16924</v>
      </c>
      <c r="B599" s="8">
        <f>AVERAGEIF(cleaned_data!$A$2:$A$3799,Director!$A599,cleaned_data!$H$2:$H$3799)</f>
        <v>7.3</v>
      </c>
      <c r="C599" s="12">
        <f t="shared" si="36"/>
        <v>0.84899999999999998</v>
      </c>
      <c r="D599" s="10">
        <f>_xlfn.RANK.EQ($C599,$C$2:$C$1759,0)+COUNTIF($C$2:C599,C599)-1</f>
        <v>245</v>
      </c>
      <c r="G599">
        <v>598</v>
      </c>
      <c r="H599" t="str">
        <f t="shared" si="37"/>
        <v>Ash Brannon</v>
      </c>
      <c r="I599">
        <f>COUNTIF(Table13[director_name],Director!$H599)</f>
        <v>1</v>
      </c>
      <c r="J599" s="8">
        <f t="shared" si="38"/>
        <v>6.8</v>
      </c>
      <c r="K599" s="12">
        <f t="shared" si="39"/>
        <v>0.63800000000000001</v>
      </c>
    </row>
    <row r="600" spans="1:11" x14ac:dyDescent="0.35">
      <c r="A600" s="2" t="s">
        <v>4370</v>
      </c>
      <c r="B600" s="8">
        <f>AVERAGEIF(cleaned_data!$A$2:$A$3799,Director!$A600,cleaned_data!$H$2:$H$3799)</f>
        <v>5.5</v>
      </c>
      <c r="C600" s="12">
        <f t="shared" si="36"/>
        <v>0.17899999999999999</v>
      </c>
      <c r="D600" s="10">
        <f>_xlfn.RANK.EQ($C600,$C$2:$C$1759,0)+COUNTIF($C$2:C600,C600)-1</f>
        <v>1426</v>
      </c>
      <c r="G600">
        <v>599</v>
      </c>
      <c r="H600" t="str">
        <f t="shared" si="37"/>
        <v>Carlos Carrera</v>
      </c>
      <c r="I600">
        <f>COUNTIF(Table13[director_name],Director!$H600)</f>
        <v>1</v>
      </c>
      <c r="J600" s="8">
        <f t="shared" si="38"/>
        <v>6.8</v>
      </c>
      <c r="K600" s="12">
        <f t="shared" si="39"/>
        <v>0.63800000000000001</v>
      </c>
    </row>
    <row r="601" spans="1:11" x14ac:dyDescent="0.35">
      <c r="A601" s="2" t="s">
        <v>7657</v>
      </c>
      <c r="B601" s="8">
        <f>AVERAGEIF(cleaned_data!$A$2:$A$3799,Director!$A601,cleaned_data!$H$2:$H$3799)</f>
        <v>4.8</v>
      </c>
      <c r="C601" s="12">
        <f t="shared" si="36"/>
        <v>7.4999999999999997E-2</v>
      </c>
      <c r="D601" s="10">
        <f>_xlfn.RANK.EQ($C601,$C$2:$C$1759,0)+COUNTIF($C$2:C601,C601)-1</f>
        <v>1618</v>
      </c>
      <c r="G601">
        <v>600</v>
      </c>
      <c r="H601" t="str">
        <f t="shared" si="37"/>
        <v>Catherine Gund</v>
      </c>
      <c r="I601">
        <f>COUNTIF(Table13[director_name],Director!$H601)</f>
        <v>1</v>
      </c>
      <c r="J601" s="8">
        <f t="shared" si="38"/>
        <v>6.8</v>
      </c>
      <c r="K601" s="12">
        <f t="shared" si="39"/>
        <v>0.63800000000000001</v>
      </c>
    </row>
    <row r="602" spans="1:11" x14ac:dyDescent="0.35">
      <c r="A602" s="2" t="s">
        <v>15207</v>
      </c>
      <c r="B602" s="8">
        <f>AVERAGEIF(cleaned_data!$A$2:$A$3799,Director!$A602,cleaned_data!$H$2:$H$3799)</f>
        <v>5.6</v>
      </c>
      <c r="C602" s="12">
        <f t="shared" si="36"/>
        <v>0.19800000000000001</v>
      </c>
      <c r="D602" s="10">
        <f>_xlfn.RANK.EQ($C602,$C$2:$C$1759,0)+COUNTIF($C$2:C602,C602)-1</f>
        <v>1384</v>
      </c>
      <c r="G602">
        <v>601</v>
      </c>
      <c r="H602" t="str">
        <f t="shared" si="37"/>
        <v>Dustin Hoffman</v>
      </c>
      <c r="I602">
        <f>COUNTIF(Table13[director_name],Director!$H602)</f>
        <v>1</v>
      </c>
      <c r="J602" s="8">
        <f t="shared" si="38"/>
        <v>6.8</v>
      </c>
      <c r="K602" s="12">
        <f t="shared" si="39"/>
        <v>0.63800000000000001</v>
      </c>
    </row>
    <row r="603" spans="1:11" x14ac:dyDescent="0.35">
      <c r="A603" s="2" t="s">
        <v>14343</v>
      </c>
      <c r="B603" s="8">
        <f>AVERAGEIF(cleaned_data!$A$2:$A$3799,Director!$A603,cleaned_data!$H$2:$H$3799)</f>
        <v>5.3</v>
      </c>
      <c r="C603" s="12">
        <f t="shared" si="36"/>
        <v>0.13200000000000001</v>
      </c>
      <c r="D603" s="10">
        <f>_xlfn.RANK.EQ($C603,$C$2:$C$1759,0)+COUNTIF($C$2:C603,C603)-1</f>
        <v>1504</v>
      </c>
      <c r="G603">
        <v>602</v>
      </c>
      <c r="H603" t="str">
        <f t="shared" si="37"/>
        <v>E.L. Katz</v>
      </c>
      <c r="I603">
        <f>COUNTIF(Table13[director_name],Director!$H603)</f>
        <v>1</v>
      </c>
      <c r="J603" s="8">
        <f t="shared" si="38"/>
        <v>6.8</v>
      </c>
      <c r="K603" s="12">
        <f t="shared" si="39"/>
        <v>0.63800000000000001</v>
      </c>
    </row>
    <row r="604" spans="1:11" x14ac:dyDescent="0.35">
      <c r="A604" s="2" t="s">
        <v>4291</v>
      </c>
      <c r="B604" s="8">
        <f>AVERAGEIF(cleaned_data!$A$2:$A$3799,Director!$A604,cleaned_data!$H$2:$H$3799)</f>
        <v>6.15</v>
      </c>
      <c r="C604" s="12">
        <f t="shared" si="36"/>
        <v>0.38300000000000001</v>
      </c>
      <c r="D604" s="10">
        <f>_xlfn.RANK.EQ($C604,$C$2:$C$1759,0)+COUNTIF($C$2:C604,C604)-1</f>
        <v>1083</v>
      </c>
      <c r="G604">
        <v>603</v>
      </c>
      <c r="H604" t="str">
        <f t="shared" si="37"/>
        <v>Garth Jennings</v>
      </c>
      <c r="I604">
        <f>COUNTIF(Table13[director_name],Director!$H604)</f>
        <v>1</v>
      </c>
      <c r="J604" s="8">
        <f t="shared" si="38"/>
        <v>6.8</v>
      </c>
      <c r="K604" s="12">
        <f t="shared" si="39"/>
        <v>0.63800000000000001</v>
      </c>
    </row>
    <row r="605" spans="1:11" x14ac:dyDescent="0.35">
      <c r="A605" s="2" t="s">
        <v>21548</v>
      </c>
      <c r="B605" s="8">
        <f>AVERAGEIF(cleaned_data!$A$2:$A$3799,Director!$A605,cleaned_data!$H$2:$H$3799)</f>
        <v>3.4</v>
      </c>
      <c r="C605" s="12">
        <f t="shared" si="36"/>
        <v>1.6E-2</v>
      </c>
      <c r="D605" s="10">
        <f>_xlfn.RANK.EQ($C605,$C$2:$C$1759,0)+COUNTIF($C$2:C605,C605)-1</f>
        <v>1729</v>
      </c>
      <c r="G605">
        <v>604</v>
      </c>
      <c r="H605" t="str">
        <f t="shared" si="37"/>
        <v>Graham Annable</v>
      </c>
      <c r="I605">
        <f>COUNTIF(Table13[director_name],Director!$H605)</f>
        <v>1</v>
      </c>
      <c r="J605" s="8">
        <f t="shared" si="38"/>
        <v>6.8</v>
      </c>
      <c r="K605" s="12">
        <f t="shared" si="39"/>
        <v>0.63800000000000001</v>
      </c>
    </row>
    <row r="606" spans="1:11" x14ac:dyDescent="0.35">
      <c r="A606" s="2" t="s">
        <v>4218</v>
      </c>
      <c r="B606" s="8">
        <f>AVERAGEIF(cleaned_data!$A$2:$A$3799,Director!$A606,cleaned_data!$H$2:$H$3799)</f>
        <v>6.55</v>
      </c>
      <c r="C606" s="12">
        <f t="shared" si="36"/>
        <v>0.54200000000000004</v>
      </c>
      <c r="D606" s="10">
        <f>_xlfn.RANK.EQ($C606,$C$2:$C$1759,0)+COUNTIF($C$2:C606,C606)-1</f>
        <v>801</v>
      </c>
      <c r="G606">
        <v>605</v>
      </c>
      <c r="H606" t="str">
        <f t="shared" si="37"/>
        <v>Guillaume Canet</v>
      </c>
      <c r="I606">
        <f>COUNTIF(Table13[director_name],Director!$H606)</f>
        <v>2</v>
      </c>
      <c r="J606" s="8">
        <f t="shared" si="38"/>
        <v>6.8</v>
      </c>
      <c r="K606" s="12">
        <f t="shared" si="39"/>
        <v>0.63800000000000001</v>
      </c>
    </row>
    <row r="607" spans="1:11" x14ac:dyDescent="0.35">
      <c r="A607" s="2" t="s">
        <v>22944</v>
      </c>
      <c r="B607" s="8">
        <f>AVERAGEIF(cleaned_data!$A$2:$A$3799,Director!$A607,cleaned_data!$H$2:$H$3799)</f>
        <v>6.3</v>
      </c>
      <c r="C607" s="12">
        <f t="shared" si="36"/>
        <v>0.42199999999999999</v>
      </c>
      <c r="D607" s="10">
        <f>_xlfn.RANK.EQ($C607,$C$2:$C$1759,0)+COUNTIF($C$2:C607,C607)-1</f>
        <v>983</v>
      </c>
      <c r="G607">
        <v>606</v>
      </c>
      <c r="H607" t="str">
        <f t="shared" si="37"/>
        <v>Henry Koster</v>
      </c>
      <c r="I607">
        <f>COUNTIF(Table13[director_name],Director!$H607)</f>
        <v>1</v>
      </c>
      <c r="J607" s="8">
        <f t="shared" si="38"/>
        <v>6.8</v>
      </c>
      <c r="K607" s="12">
        <f t="shared" si="39"/>
        <v>0.63800000000000001</v>
      </c>
    </row>
    <row r="608" spans="1:11" x14ac:dyDescent="0.35">
      <c r="A608" s="2" t="s">
        <v>10444</v>
      </c>
      <c r="B608" s="8">
        <f>AVERAGEIF(cleaned_data!$A$2:$A$3799,Director!$A608,cleaned_data!$H$2:$H$3799)</f>
        <v>5.9</v>
      </c>
      <c r="C608" s="12">
        <f t="shared" si="36"/>
        <v>0.27200000000000002</v>
      </c>
      <c r="D608" s="10">
        <f>_xlfn.RANK.EQ($C608,$C$2:$C$1759,0)+COUNTIF($C$2:C608,C608)-1</f>
        <v>1250</v>
      </c>
      <c r="G608">
        <v>607</v>
      </c>
      <c r="H608" t="str">
        <f t="shared" si="37"/>
        <v>Jeremy Leven</v>
      </c>
      <c r="I608">
        <f>COUNTIF(Table13[director_name],Director!$H608)</f>
        <v>1</v>
      </c>
      <c r="J608" s="8">
        <f t="shared" si="38"/>
        <v>6.8</v>
      </c>
      <c r="K608" s="12">
        <f t="shared" si="39"/>
        <v>0.63800000000000001</v>
      </c>
    </row>
    <row r="609" spans="1:11" x14ac:dyDescent="0.35">
      <c r="A609" s="2" t="s">
        <v>23698</v>
      </c>
      <c r="B609" s="8">
        <f>AVERAGEIF(cleaned_data!$A$2:$A$3799,Director!$A609,cleaned_data!$H$2:$H$3799)</f>
        <v>4.8</v>
      </c>
      <c r="C609" s="12">
        <f t="shared" si="36"/>
        <v>7.4999999999999997E-2</v>
      </c>
      <c r="D609" s="10">
        <f>_xlfn.RANK.EQ($C609,$C$2:$C$1759,0)+COUNTIF($C$2:C609,C609)-1</f>
        <v>1619</v>
      </c>
      <c r="G609">
        <v>608</v>
      </c>
      <c r="H609" t="str">
        <f t="shared" si="37"/>
        <v>John H. Lee</v>
      </c>
      <c r="I609">
        <f>COUNTIF(Table13[director_name],Director!$H609)</f>
        <v>1</v>
      </c>
      <c r="J609" s="8">
        <f t="shared" si="38"/>
        <v>6.8</v>
      </c>
      <c r="K609" s="12">
        <f t="shared" si="39"/>
        <v>0.63800000000000001</v>
      </c>
    </row>
    <row r="610" spans="1:11" x14ac:dyDescent="0.35">
      <c r="A610" s="2" t="s">
        <v>15696</v>
      </c>
      <c r="B610" s="8">
        <f>AVERAGEIF(cleaned_data!$A$2:$A$3799,Director!$A610,cleaned_data!$H$2:$H$3799)</f>
        <v>6.5</v>
      </c>
      <c r="C610" s="12">
        <f t="shared" si="36"/>
        <v>0.504</v>
      </c>
      <c r="D610" s="10">
        <f>_xlfn.RANK.EQ($C610,$C$2:$C$1759,0)+COUNTIF($C$2:C610,C610)-1</f>
        <v>831</v>
      </c>
      <c r="G610">
        <v>609</v>
      </c>
      <c r="H610" t="str">
        <f t="shared" si="37"/>
        <v>Jonas Ã…kerlund</v>
      </c>
      <c r="I610">
        <f>COUNTIF(Table13[director_name],Director!$H610)</f>
        <v>1</v>
      </c>
      <c r="J610" s="8">
        <f t="shared" si="38"/>
        <v>6.8</v>
      </c>
      <c r="K610" s="12">
        <f t="shared" si="39"/>
        <v>0.63800000000000001</v>
      </c>
    </row>
    <row r="611" spans="1:11" x14ac:dyDescent="0.35">
      <c r="A611" s="2" t="s">
        <v>7778</v>
      </c>
      <c r="B611" s="8">
        <f>AVERAGEIF(cleaned_data!$A$2:$A$3799,Director!$A611,cleaned_data!$H$2:$H$3799)</f>
        <v>8.2249999999999996</v>
      </c>
      <c r="C611" s="12">
        <f t="shared" si="36"/>
        <v>0.98899999999999999</v>
      </c>
      <c r="D611" s="10">
        <f>_xlfn.RANK.EQ($C611,$C$2:$C$1759,0)+COUNTIF($C$2:C611,C611)-1</f>
        <v>18</v>
      </c>
      <c r="G611">
        <v>610</v>
      </c>
      <c r="H611" t="str">
        <f t="shared" si="37"/>
        <v>Joseph Dorman</v>
      </c>
      <c r="I611">
        <f>COUNTIF(Table13[director_name],Director!$H611)</f>
        <v>1</v>
      </c>
      <c r="J611" s="8">
        <f t="shared" si="38"/>
        <v>6.8</v>
      </c>
      <c r="K611" s="12">
        <f t="shared" si="39"/>
        <v>0.63800000000000001</v>
      </c>
    </row>
    <row r="612" spans="1:11" x14ac:dyDescent="0.35">
      <c r="A612" s="2" t="s">
        <v>19638</v>
      </c>
      <c r="B612" s="8">
        <f>AVERAGEIF(cleaned_data!$A$2:$A$3799,Director!$A612,cleaned_data!$H$2:$H$3799)</f>
        <v>6.4</v>
      </c>
      <c r="C612" s="12">
        <f t="shared" si="36"/>
        <v>0.46400000000000002</v>
      </c>
      <c r="D612" s="10">
        <f>_xlfn.RANK.EQ($C612,$C$2:$C$1759,0)+COUNTIF($C$2:C612,C612)-1</f>
        <v>920</v>
      </c>
      <c r="G612">
        <v>611</v>
      </c>
      <c r="H612" t="str">
        <f t="shared" si="37"/>
        <v>Kief Davidson</v>
      </c>
      <c r="I612">
        <f>COUNTIF(Table13[director_name],Director!$H612)</f>
        <v>1</v>
      </c>
      <c r="J612" s="8">
        <f t="shared" si="38"/>
        <v>6.8</v>
      </c>
      <c r="K612" s="12">
        <f t="shared" si="39"/>
        <v>0.63800000000000001</v>
      </c>
    </row>
    <row r="613" spans="1:11" x14ac:dyDescent="0.35">
      <c r="A613" s="2" t="s">
        <v>22966</v>
      </c>
      <c r="B613" s="8">
        <f>AVERAGEIF(cleaned_data!$A$2:$A$3799,Director!$A613,cleaned_data!$H$2:$H$3799)</f>
        <v>7.8</v>
      </c>
      <c r="C613" s="12">
        <f t="shared" si="36"/>
        <v>0.95699999999999996</v>
      </c>
      <c r="D613" s="10">
        <f>_xlfn.RANK.EQ($C613,$C$2:$C$1759,0)+COUNTIF($C$2:C613,C613)-1</f>
        <v>64</v>
      </c>
      <c r="G613">
        <v>612</v>
      </c>
      <c r="H613" t="str">
        <f t="shared" si="37"/>
        <v>Larry Charles</v>
      </c>
      <c r="I613">
        <f>COUNTIF(Table13[director_name],Director!$H613)</f>
        <v>4</v>
      </c>
      <c r="J613" s="8">
        <f t="shared" si="38"/>
        <v>6.8</v>
      </c>
      <c r="K613" s="12">
        <f t="shared" si="39"/>
        <v>0.63800000000000001</v>
      </c>
    </row>
    <row r="614" spans="1:11" x14ac:dyDescent="0.35">
      <c r="A614" s="2" t="s">
        <v>20964</v>
      </c>
      <c r="B614" s="8">
        <f>AVERAGEIF(cleaned_data!$A$2:$A$3799,Director!$A614,cleaned_data!$H$2:$H$3799)</f>
        <v>7.2</v>
      </c>
      <c r="C614" s="12">
        <f t="shared" si="36"/>
        <v>0.81100000000000005</v>
      </c>
      <c r="D614" s="10">
        <f>_xlfn.RANK.EQ($C614,$C$2:$C$1759,0)+COUNTIF($C$2:C614,C614)-1</f>
        <v>297</v>
      </c>
      <c r="G614">
        <v>613</v>
      </c>
      <c r="H614" t="str">
        <f t="shared" si="37"/>
        <v>Luis Valdez</v>
      </c>
      <c r="I614">
        <f>COUNTIF(Table13[director_name],Director!$H614)</f>
        <v>1</v>
      </c>
      <c r="J614" s="8">
        <f t="shared" si="38"/>
        <v>6.8</v>
      </c>
      <c r="K614" s="12">
        <f t="shared" si="39"/>
        <v>0.63800000000000001</v>
      </c>
    </row>
    <row r="615" spans="1:11" x14ac:dyDescent="0.35">
      <c r="A615" s="2" t="s">
        <v>18454</v>
      </c>
      <c r="B615" s="8">
        <f>AVERAGEIF(cleaned_data!$A$2:$A$3799,Director!$A615,cleaned_data!$H$2:$H$3799)</f>
        <v>5.6</v>
      </c>
      <c r="C615" s="12">
        <f t="shared" si="36"/>
        <v>0.19800000000000001</v>
      </c>
      <c r="D615" s="10">
        <f>_xlfn.RANK.EQ($C615,$C$2:$C$1759,0)+COUNTIF($C$2:C615,C615)-1</f>
        <v>1385</v>
      </c>
      <c r="G615">
        <v>614</v>
      </c>
      <c r="H615" t="str">
        <f t="shared" si="37"/>
        <v>Matt Williams</v>
      </c>
      <c r="I615">
        <f>COUNTIF(Table13[director_name],Director!$H615)</f>
        <v>1</v>
      </c>
      <c r="J615" s="8">
        <f t="shared" si="38"/>
        <v>6.8</v>
      </c>
      <c r="K615" s="12">
        <f t="shared" si="39"/>
        <v>0.63800000000000001</v>
      </c>
    </row>
    <row r="616" spans="1:11" x14ac:dyDescent="0.35">
      <c r="A616" s="2" t="s">
        <v>11012</v>
      </c>
      <c r="B616" s="8">
        <f>AVERAGEIF(cleaned_data!$A$2:$A$3799,Director!$A616,cleaned_data!$H$2:$H$3799)</f>
        <v>5.833333333333333</v>
      </c>
      <c r="C616" s="12">
        <f t="shared" si="36"/>
        <v>0.26800000000000002</v>
      </c>
      <c r="D616" s="10">
        <f>_xlfn.RANK.EQ($C616,$C$2:$C$1759,0)+COUNTIF($C$2:C616,C616)-1</f>
        <v>1285</v>
      </c>
      <c r="G616">
        <v>615</v>
      </c>
      <c r="H616" t="str">
        <f t="shared" si="37"/>
        <v>Menno Meyjes</v>
      </c>
      <c r="I616">
        <f>COUNTIF(Table13[director_name],Director!$H616)</f>
        <v>1</v>
      </c>
      <c r="J616" s="8">
        <f t="shared" si="38"/>
        <v>6.8</v>
      </c>
      <c r="K616" s="12">
        <f t="shared" si="39"/>
        <v>0.63800000000000001</v>
      </c>
    </row>
    <row r="617" spans="1:11" x14ac:dyDescent="0.35">
      <c r="A617" s="2" t="s">
        <v>17570</v>
      </c>
      <c r="B617" s="8">
        <f>AVERAGEIF(cleaned_data!$A$2:$A$3799,Director!$A617,cleaned_data!$H$2:$H$3799)</f>
        <v>6.8</v>
      </c>
      <c r="C617" s="12">
        <f t="shared" si="36"/>
        <v>0.63800000000000001</v>
      </c>
      <c r="D617" s="10">
        <f>_xlfn.RANK.EQ($C617,$C$2:$C$1759,0)+COUNTIF($C$2:C617,C617)-1</f>
        <v>606</v>
      </c>
      <c r="G617">
        <v>616</v>
      </c>
      <c r="H617" t="str">
        <f t="shared" si="37"/>
        <v>Michael Anderson</v>
      </c>
      <c r="I617">
        <f>COUNTIF(Table13[director_name],Director!$H617)</f>
        <v>1</v>
      </c>
      <c r="J617" s="8">
        <f t="shared" si="38"/>
        <v>6.8</v>
      </c>
      <c r="K617" s="12">
        <f t="shared" si="39"/>
        <v>0.63800000000000001</v>
      </c>
    </row>
    <row r="618" spans="1:11" x14ac:dyDescent="0.35">
      <c r="A618" s="2" t="s">
        <v>3176</v>
      </c>
      <c r="B618" s="8">
        <f>AVERAGEIF(cleaned_data!$A$2:$A$3799,Director!$A618,cleaned_data!$H$2:$H$3799)</f>
        <v>6.2</v>
      </c>
      <c r="C618" s="12">
        <f t="shared" si="36"/>
        <v>0.39100000000000001</v>
      </c>
      <c r="D618" s="10">
        <f>_xlfn.RANK.EQ($C618,$C$2:$C$1759,0)+COUNTIF($C$2:C618,C618)-1</f>
        <v>1046</v>
      </c>
      <c r="G618">
        <v>617</v>
      </c>
      <c r="H618" t="str">
        <f t="shared" si="37"/>
        <v>Michael Cimino</v>
      </c>
      <c r="I618">
        <f>COUNTIF(Table13[director_name],Director!$H618)</f>
        <v>1</v>
      </c>
      <c r="J618" s="8">
        <f t="shared" si="38"/>
        <v>6.8</v>
      </c>
      <c r="K618" s="12">
        <f t="shared" si="39"/>
        <v>0.63800000000000001</v>
      </c>
    </row>
    <row r="619" spans="1:11" x14ac:dyDescent="0.35">
      <c r="A619" s="2" t="s">
        <v>10098</v>
      </c>
      <c r="B619" s="8">
        <f>AVERAGEIF(cleaned_data!$A$2:$A$3799,Director!$A619,cleaned_data!$H$2:$H$3799)</f>
        <v>6.5</v>
      </c>
      <c r="C619" s="12">
        <f t="shared" si="36"/>
        <v>0.504</v>
      </c>
      <c r="D619" s="10">
        <f>_xlfn.RANK.EQ($C619,$C$2:$C$1759,0)+COUNTIF($C$2:C619,C619)-1</f>
        <v>832</v>
      </c>
      <c r="G619">
        <v>618</v>
      </c>
      <c r="H619" t="str">
        <f t="shared" si="37"/>
        <v>Michael Sucsy</v>
      </c>
      <c r="I619">
        <f>COUNTIF(Table13[director_name],Director!$H619)</f>
        <v>1</v>
      </c>
      <c r="J619" s="8">
        <f t="shared" si="38"/>
        <v>6.8</v>
      </c>
      <c r="K619" s="12">
        <f t="shared" si="39"/>
        <v>0.63800000000000001</v>
      </c>
    </row>
    <row r="620" spans="1:11" x14ac:dyDescent="0.35">
      <c r="A620" s="2" t="s">
        <v>23255</v>
      </c>
      <c r="B620" s="8">
        <f>AVERAGEIF(cleaned_data!$A$2:$A$3799,Director!$A620,cleaned_data!$H$2:$H$3799)</f>
        <v>6.3</v>
      </c>
      <c r="C620" s="12">
        <f t="shared" si="36"/>
        <v>0.42199999999999999</v>
      </c>
      <c r="D620" s="10">
        <f>_xlfn.RANK.EQ($C620,$C$2:$C$1759,0)+COUNTIF($C$2:C620,C620)-1</f>
        <v>984</v>
      </c>
      <c r="G620">
        <v>619</v>
      </c>
      <c r="H620" t="str">
        <f t="shared" si="37"/>
        <v>Newt Arnold</v>
      </c>
      <c r="I620">
        <f>COUNTIF(Table13[director_name],Director!$H620)</f>
        <v>1</v>
      </c>
      <c r="J620" s="8">
        <f t="shared" si="38"/>
        <v>6.8</v>
      </c>
      <c r="K620" s="12">
        <f t="shared" si="39"/>
        <v>0.63800000000000001</v>
      </c>
    </row>
    <row r="621" spans="1:11" x14ac:dyDescent="0.35">
      <c r="A621" s="2" t="s">
        <v>1081</v>
      </c>
      <c r="B621" s="8">
        <f>AVERAGEIF(cleaned_data!$A$2:$A$3799,Director!$A621,cleaned_data!$H$2:$H$3799)</f>
        <v>6.4</v>
      </c>
      <c r="C621" s="12">
        <f t="shared" si="36"/>
        <v>0.46400000000000002</v>
      </c>
      <c r="D621" s="10">
        <f>_xlfn.RANK.EQ($C621,$C$2:$C$1759,0)+COUNTIF($C$2:C621,C621)-1</f>
        <v>921</v>
      </c>
      <c r="G621">
        <v>620</v>
      </c>
      <c r="H621" t="str">
        <f t="shared" si="37"/>
        <v>Nick Tomnay</v>
      </c>
      <c r="I621">
        <f>COUNTIF(Table13[director_name],Director!$H621)</f>
        <v>1</v>
      </c>
      <c r="J621" s="8">
        <f t="shared" si="38"/>
        <v>6.8</v>
      </c>
      <c r="K621" s="12">
        <f t="shared" si="39"/>
        <v>0.63800000000000001</v>
      </c>
    </row>
    <row r="622" spans="1:11" x14ac:dyDescent="0.35">
      <c r="A622" s="2" t="s">
        <v>17457</v>
      </c>
      <c r="B622" s="8">
        <f>AVERAGEIF(cleaned_data!$A$2:$A$3799,Director!$A622,cleaned_data!$H$2:$H$3799)</f>
        <v>6.1</v>
      </c>
      <c r="C622" s="12">
        <f t="shared" si="36"/>
        <v>0.35099999999999998</v>
      </c>
      <c r="D622" s="10">
        <f>_xlfn.RANK.EQ($C622,$C$2:$C$1759,0)+COUNTIF($C$2:C622,C622)-1</f>
        <v>1110</v>
      </c>
      <c r="G622">
        <v>621</v>
      </c>
      <c r="H622" t="str">
        <f t="shared" si="37"/>
        <v>Pawel Pawlikowski</v>
      </c>
      <c r="I622">
        <f>COUNTIF(Table13[director_name],Director!$H622)</f>
        <v>1</v>
      </c>
      <c r="J622" s="8">
        <f t="shared" si="38"/>
        <v>6.8</v>
      </c>
      <c r="K622" s="12">
        <f t="shared" si="39"/>
        <v>0.63800000000000001</v>
      </c>
    </row>
    <row r="623" spans="1:11" x14ac:dyDescent="0.35">
      <c r="A623" s="2" t="s">
        <v>5225</v>
      </c>
      <c r="B623" s="8">
        <f>AVERAGEIF(cleaned_data!$A$2:$A$3799,Director!$A623,cleaned_data!$H$2:$H$3799)</f>
        <v>5.9666666666666659</v>
      </c>
      <c r="C623" s="12">
        <f t="shared" si="36"/>
        <v>0.31</v>
      </c>
      <c r="D623" s="10">
        <f>_xlfn.RANK.EQ($C623,$C$2:$C$1759,0)+COUNTIF($C$2:C623,C623)-1</f>
        <v>1212</v>
      </c>
      <c r="G623">
        <v>622</v>
      </c>
      <c r="H623" t="str">
        <f t="shared" si="37"/>
        <v>Peter R. Hunt</v>
      </c>
      <c r="I623">
        <f>COUNTIF(Table13[director_name],Director!$H623)</f>
        <v>1</v>
      </c>
      <c r="J623" s="8">
        <f t="shared" si="38"/>
        <v>6.8</v>
      </c>
      <c r="K623" s="12">
        <f t="shared" si="39"/>
        <v>0.63800000000000001</v>
      </c>
    </row>
    <row r="624" spans="1:11" x14ac:dyDescent="0.35">
      <c r="A624" s="2" t="s">
        <v>12344</v>
      </c>
      <c r="B624" s="8">
        <f>AVERAGEIF(cleaned_data!$A$2:$A$3799,Director!$A624,cleaned_data!$H$2:$H$3799)</f>
        <v>6.4499999999999993</v>
      </c>
      <c r="C624" s="12">
        <f t="shared" si="36"/>
        <v>0.49099999999999999</v>
      </c>
      <c r="D624" s="10">
        <f>_xlfn.RANK.EQ($C624,$C$2:$C$1759,0)+COUNTIF($C$2:C624,C624)-1</f>
        <v>888</v>
      </c>
      <c r="G624">
        <v>623</v>
      </c>
      <c r="H624" t="str">
        <f t="shared" si="37"/>
        <v>Peter Sollett</v>
      </c>
      <c r="I624">
        <f>COUNTIF(Table13[director_name],Director!$H624)</f>
        <v>3</v>
      </c>
      <c r="J624" s="8">
        <f t="shared" si="38"/>
        <v>6.8</v>
      </c>
      <c r="K624" s="12">
        <f t="shared" si="39"/>
        <v>0.63800000000000001</v>
      </c>
    </row>
    <row r="625" spans="1:11" x14ac:dyDescent="0.35">
      <c r="A625" s="2" t="s">
        <v>868</v>
      </c>
      <c r="B625" s="8">
        <f>AVERAGEIF(cleaned_data!$A$2:$A$3799,Director!$A625,cleaned_data!$H$2:$H$3799)</f>
        <v>5.0999999999999996</v>
      </c>
      <c r="C625" s="12">
        <f t="shared" si="36"/>
        <v>9.8000000000000004E-2</v>
      </c>
      <c r="D625" s="10">
        <f>_xlfn.RANK.EQ($C625,$C$2:$C$1759,0)+COUNTIF($C$2:C625,C625)-1</f>
        <v>1569</v>
      </c>
      <c r="G625">
        <v>624</v>
      </c>
      <c r="H625" t="str">
        <f t="shared" si="37"/>
        <v>Peter Stebbings</v>
      </c>
      <c r="I625">
        <f>COUNTIF(Table13[director_name],Director!$H625)</f>
        <v>1</v>
      </c>
      <c r="J625" s="8">
        <f t="shared" si="38"/>
        <v>6.8</v>
      </c>
      <c r="K625" s="12">
        <f t="shared" si="39"/>
        <v>0.63800000000000001</v>
      </c>
    </row>
    <row r="626" spans="1:11" x14ac:dyDescent="0.35">
      <c r="A626" s="2" t="s">
        <v>13223</v>
      </c>
      <c r="B626" s="8">
        <f>AVERAGEIF(cleaned_data!$A$2:$A$3799,Director!$A626,cleaned_data!$H$2:$H$3799)</f>
        <v>6.4</v>
      </c>
      <c r="C626" s="12">
        <f t="shared" si="36"/>
        <v>0.46400000000000002</v>
      </c>
      <c r="D626" s="10">
        <f>_xlfn.RANK.EQ($C626,$C$2:$C$1759,0)+COUNTIF($C$2:C626,C626)-1</f>
        <v>922</v>
      </c>
      <c r="G626">
        <v>625</v>
      </c>
      <c r="H626" t="str">
        <f t="shared" si="37"/>
        <v>R.J. Cutler</v>
      </c>
      <c r="I626">
        <f>COUNTIF(Table13[director_name],Director!$H626)</f>
        <v>1</v>
      </c>
      <c r="J626" s="8">
        <f t="shared" si="38"/>
        <v>6.8</v>
      </c>
      <c r="K626" s="12">
        <f t="shared" si="39"/>
        <v>0.63800000000000001</v>
      </c>
    </row>
    <row r="627" spans="1:11" x14ac:dyDescent="0.35">
      <c r="A627" s="2" t="s">
        <v>20350</v>
      </c>
      <c r="B627" s="8">
        <f>AVERAGEIF(cleaned_data!$A$2:$A$3799,Director!$A627,cleaned_data!$H$2:$H$3799)</f>
        <v>4.5999999999999996</v>
      </c>
      <c r="C627" s="12">
        <f t="shared" si="36"/>
        <v>0.06</v>
      </c>
      <c r="D627" s="10">
        <f>_xlfn.RANK.EQ($C627,$C$2:$C$1759,0)+COUNTIF($C$2:C627,C627)-1</f>
        <v>1646</v>
      </c>
      <c r="G627">
        <v>626</v>
      </c>
      <c r="H627" t="str">
        <f t="shared" si="37"/>
        <v>Rob McKittrick</v>
      </c>
      <c r="I627">
        <f>COUNTIF(Table13[director_name],Director!$H627)</f>
        <v>1</v>
      </c>
      <c r="J627" s="8">
        <f t="shared" si="38"/>
        <v>6.8</v>
      </c>
      <c r="K627" s="12">
        <f t="shared" si="39"/>
        <v>0.63800000000000001</v>
      </c>
    </row>
    <row r="628" spans="1:11" x14ac:dyDescent="0.35">
      <c r="A628" s="2" t="s">
        <v>20393</v>
      </c>
      <c r="B628" s="8">
        <f>AVERAGEIF(cleaned_data!$A$2:$A$3799,Director!$A628,cleaned_data!$H$2:$H$3799)</f>
        <v>5.8</v>
      </c>
      <c r="C628" s="12">
        <f t="shared" si="36"/>
        <v>0.252</v>
      </c>
      <c r="D628" s="10">
        <f>_xlfn.RANK.EQ($C628,$C$2:$C$1759,0)+COUNTIF($C$2:C628,C628)-1</f>
        <v>1295</v>
      </c>
      <c r="G628">
        <v>627</v>
      </c>
      <c r="H628" t="str">
        <f t="shared" si="37"/>
        <v>Robert Altman</v>
      </c>
      <c r="I628">
        <f>COUNTIF(Table13[director_name],Director!$H628)</f>
        <v>3</v>
      </c>
      <c r="J628" s="8">
        <f t="shared" si="38"/>
        <v>6.8</v>
      </c>
      <c r="K628" s="12">
        <f t="shared" si="39"/>
        <v>0.63800000000000001</v>
      </c>
    </row>
    <row r="629" spans="1:11" x14ac:dyDescent="0.35">
      <c r="A629" s="2" t="s">
        <v>7796</v>
      </c>
      <c r="B629" s="8">
        <f>AVERAGEIF(cleaned_data!$A$2:$A$3799,Director!$A629,cleaned_data!$H$2:$H$3799)</f>
        <v>6.4</v>
      </c>
      <c r="C629" s="12">
        <f t="shared" si="36"/>
        <v>0.46400000000000002</v>
      </c>
      <c r="D629" s="10">
        <f>_xlfn.RANK.EQ($C629,$C$2:$C$1759,0)+COUNTIF($C$2:C629,C629)-1</f>
        <v>923</v>
      </c>
      <c r="G629">
        <v>628</v>
      </c>
      <c r="H629" t="str">
        <f t="shared" si="37"/>
        <v>Robert Eggers</v>
      </c>
      <c r="I629">
        <f>COUNTIF(Table13[director_name],Director!$H629)</f>
        <v>1</v>
      </c>
      <c r="J629" s="8">
        <f t="shared" si="38"/>
        <v>6.8</v>
      </c>
      <c r="K629" s="12">
        <f t="shared" si="39"/>
        <v>0.63800000000000001</v>
      </c>
    </row>
    <row r="630" spans="1:11" x14ac:dyDescent="0.35">
      <c r="A630" s="2" t="s">
        <v>7767</v>
      </c>
      <c r="B630" s="8">
        <f>AVERAGEIF(cleaned_data!$A$2:$A$3799,Director!$A630,cleaned_data!$H$2:$H$3799)</f>
        <v>5.2</v>
      </c>
      <c r="C630" s="12">
        <f t="shared" si="36"/>
        <v>0.115</v>
      </c>
      <c r="D630" s="10">
        <f>_xlfn.RANK.EQ($C630,$C$2:$C$1759,0)+COUNTIF($C$2:C630,C630)-1</f>
        <v>1547</v>
      </c>
      <c r="G630">
        <v>629</v>
      </c>
      <c r="H630" t="str">
        <f t="shared" si="37"/>
        <v>Rupert Wyatt</v>
      </c>
      <c r="I630">
        <f>COUNTIF(Table13[director_name],Director!$H630)</f>
        <v>2</v>
      </c>
      <c r="J630" s="8">
        <f t="shared" si="38"/>
        <v>6.8</v>
      </c>
      <c r="K630" s="12">
        <f t="shared" si="39"/>
        <v>0.63800000000000001</v>
      </c>
    </row>
    <row r="631" spans="1:11" x14ac:dyDescent="0.35">
      <c r="A631" s="2" t="s">
        <v>7498</v>
      </c>
      <c r="B631" s="8">
        <f>AVERAGEIF(cleaned_data!$A$2:$A$3799,Director!$A631,cleaned_data!$H$2:$H$3799)</f>
        <v>5.8250000000000002</v>
      </c>
      <c r="C631" s="12">
        <f t="shared" si="36"/>
        <v>0.26800000000000002</v>
      </c>
      <c r="D631" s="10">
        <f>_xlfn.RANK.EQ($C631,$C$2:$C$1759,0)+COUNTIF($C$2:C631,C631)-1</f>
        <v>1286</v>
      </c>
      <c r="G631">
        <v>630</v>
      </c>
      <c r="H631" t="str">
        <f t="shared" si="37"/>
        <v>Ryan Little</v>
      </c>
      <c r="I631">
        <f>COUNTIF(Table13[director_name],Director!$H631)</f>
        <v>1</v>
      </c>
      <c r="J631" s="8">
        <f t="shared" si="38"/>
        <v>6.8</v>
      </c>
      <c r="K631" s="12">
        <f t="shared" si="39"/>
        <v>0.63800000000000001</v>
      </c>
    </row>
    <row r="632" spans="1:11" x14ac:dyDescent="0.35">
      <c r="A632" s="2" t="s">
        <v>20439</v>
      </c>
      <c r="B632" s="8">
        <f>AVERAGEIF(cleaned_data!$A$2:$A$3799,Director!$A632,cleaned_data!$H$2:$H$3799)</f>
        <v>6.6</v>
      </c>
      <c r="C632" s="12">
        <f t="shared" si="36"/>
        <v>0.55300000000000005</v>
      </c>
      <c r="D632" s="10">
        <f>_xlfn.RANK.EQ($C632,$C$2:$C$1759,0)+COUNTIF($C$2:C632,C632)-1</f>
        <v>758</v>
      </c>
      <c r="G632">
        <v>631</v>
      </c>
      <c r="H632" t="str">
        <f t="shared" si="37"/>
        <v>Salvador Carrasco</v>
      </c>
      <c r="I632">
        <f>COUNTIF(Table13[director_name],Director!$H632)</f>
        <v>1</v>
      </c>
      <c r="J632" s="8">
        <f t="shared" si="38"/>
        <v>6.8</v>
      </c>
      <c r="K632" s="12">
        <f t="shared" si="39"/>
        <v>0.63800000000000001</v>
      </c>
    </row>
    <row r="633" spans="1:11" x14ac:dyDescent="0.35">
      <c r="A633" s="2" t="s">
        <v>7997</v>
      </c>
      <c r="B633" s="8">
        <f>AVERAGEIF(cleaned_data!$A$2:$A$3799,Director!$A633,cleaned_data!$H$2:$H$3799)</f>
        <v>3.6</v>
      </c>
      <c r="C633" s="12">
        <f t="shared" si="36"/>
        <v>2.1000000000000001E-2</v>
      </c>
      <c r="D633" s="10">
        <f>_xlfn.RANK.EQ($C633,$C$2:$C$1759,0)+COUNTIF($C$2:C633,C633)-1</f>
        <v>1718</v>
      </c>
      <c r="G633">
        <v>632</v>
      </c>
      <c r="H633" t="str">
        <f t="shared" si="37"/>
        <v>Sam Peckinpah</v>
      </c>
      <c r="I633">
        <f>COUNTIF(Table13[director_name],Director!$H633)</f>
        <v>1</v>
      </c>
      <c r="J633" s="8">
        <f t="shared" si="38"/>
        <v>6.8</v>
      </c>
      <c r="K633" s="12">
        <f t="shared" si="39"/>
        <v>0.63800000000000001</v>
      </c>
    </row>
    <row r="634" spans="1:11" x14ac:dyDescent="0.35">
      <c r="A634" s="2" t="s">
        <v>4392</v>
      </c>
      <c r="B634" s="8">
        <f>AVERAGEIF(cleaned_data!$A$2:$A$3799,Director!$A634,cleaned_data!$H$2:$H$3799)</f>
        <v>6.55</v>
      </c>
      <c r="C634" s="12">
        <f t="shared" si="36"/>
        <v>0.54200000000000004</v>
      </c>
      <c r="D634" s="10">
        <f>_xlfn.RANK.EQ($C634,$C$2:$C$1759,0)+COUNTIF($C$2:C634,C634)-1</f>
        <v>802</v>
      </c>
      <c r="G634">
        <v>633</v>
      </c>
      <c r="H634" t="str">
        <f t="shared" si="37"/>
        <v>Steven Shainberg</v>
      </c>
      <c r="I634">
        <f>COUNTIF(Table13[director_name],Director!$H634)</f>
        <v>2</v>
      </c>
      <c r="J634" s="8">
        <f t="shared" si="38"/>
        <v>6.8</v>
      </c>
      <c r="K634" s="12">
        <f t="shared" si="39"/>
        <v>0.63800000000000001</v>
      </c>
    </row>
    <row r="635" spans="1:11" x14ac:dyDescent="0.35">
      <c r="A635" s="2" t="s">
        <v>17665</v>
      </c>
      <c r="B635" s="8">
        <f>AVERAGEIF(cleaned_data!$A$2:$A$3799,Director!$A635,cleaned_data!$H$2:$H$3799)</f>
        <v>5.6</v>
      </c>
      <c r="C635" s="12">
        <f t="shared" si="36"/>
        <v>0.19800000000000001</v>
      </c>
      <c r="D635" s="10">
        <f>_xlfn.RANK.EQ($C635,$C$2:$C$1759,0)+COUNTIF($C$2:C635,C635)-1</f>
        <v>1386</v>
      </c>
      <c r="G635">
        <v>634</v>
      </c>
      <c r="H635" t="str">
        <f t="shared" si="37"/>
        <v>Tony Scott</v>
      </c>
      <c r="I635">
        <f>COUNTIF(Table13[director_name],Director!$H635)</f>
        <v>12</v>
      </c>
      <c r="J635" s="8">
        <f t="shared" si="38"/>
        <v>6.791666666666667</v>
      </c>
      <c r="K635" s="12">
        <f t="shared" si="39"/>
        <v>0.63800000000000001</v>
      </c>
    </row>
    <row r="636" spans="1:11" x14ac:dyDescent="0.35">
      <c r="A636" s="2" t="s">
        <v>8840</v>
      </c>
      <c r="B636" s="8">
        <f>AVERAGEIF(cleaned_data!$A$2:$A$3799,Director!$A636,cleaned_data!$H$2:$H$3799)</f>
        <v>5.9</v>
      </c>
      <c r="C636" s="12">
        <f t="shared" si="36"/>
        <v>0.27200000000000002</v>
      </c>
      <c r="D636" s="10">
        <f>_xlfn.RANK.EQ($C636,$C$2:$C$1759,0)+COUNTIF($C$2:C636,C636)-1</f>
        <v>1251</v>
      </c>
      <c r="G636">
        <v>635</v>
      </c>
      <c r="H636" t="str">
        <f t="shared" si="37"/>
        <v>Udayan Prasad</v>
      </c>
      <c r="I636">
        <f>COUNTIF(Table13[director_name],Director!$H636)</f>
        <v>1</v>
      </c>
      <c r="J636" s="8">
        <f t="shared" si="38"/>
        <v>6.8</v>
      </c>
      <c r="K636" s="12">
        <f t="shared" si="39"/>
        <v>0.63800000000000001</v>
      </c>
    </row>
    <row r="637" spans="1:11" x14ac:dyDescent="0.35">
      <c r="A637" s="2" t="s">
        <v>14349</v>
      </c>
      <c r="B637" s="8">
        <f>AVERAGEIF(cleaned_data!$A$2:$A$3799,Director!$A637,cleaned_data!$H$2:$H$3799)</f>
        <v>6.3</v>
      </c>
      <c r="C637" s="12">
        <f t="shared" si="36"/>
        <v>0.42199999999999999</v>
      </c>
      <c r="D637" s="10">
        <f>_xlfn.RANK.EQ($C637,$C$2:$C$1759,0)+COUNTIF($C$2:C637,C637)-1</f>
        <v>985</v>
      </c>
      <c r="G637">
        <v>636</v>
      </c>
      <c r="H637" t="str">
        <f t="shared" si="37"/>
        <v>Yarrow Cheney</v>
      </c>
      <c r="I637">
        <f>COUNTIF(Table13[director_name],Director!$H637)</f>
        <v>1</v>
      </c>
      <c r="J637" s="8">
        <f t="shared" si="38"/>
        <v>6.8</v>
      </c>
      <c r="K637" s="12">
        <f t="shared" si="39"/>
        <v>0.63800000000000001</v>
      </c>
    </row>
    <row r="638" spans="1:11" x14ac:dyDescent="0.35">
      <c r="A638" s="2" t="s">
        <v>7174</v>
      </c>
      <c r="B638" s="8">
        <f>AVERAGEIF(cleaned_data!$A$2:$A$3799,Director!$A638,cleaned_data!$H$2:$H$3799)</f>
        <v>7.5</v>
      </c>
      <c r="C638" s="12">
        <f t="shared" si="36"/>
        <v>0.89300000000000002</v>
      </c>
      <c r="D638" s="10">
        <f>_xlfn.RANK.EQ($C638,$C$2:$C$1759,0)+COUNTIF($C$2:C638,C638)-1</f>
        <v>169</v>
      </c>
      <c r="G638">
        <v>637</v>
      </c>
      <c r="H638" t="str">
        <f t="shared" si="37"/>
        <v>Cameron Crowe</v>
      </c>
      <c r="I638">
        <f>COUNTIF(Table13[director_name],Director!$H638)</f>
        <v>5</v>
      </c>
      <c r="J638" s="8">
        <f t="shared" si="38"/>
        <v>6.7800000000000011</v>
      </c>
      <c r="K638" s="12">
        <f t="shared" si="39"/>
        <v>0.63700000000000001</v>
      </c>
    </row>
    <row r="639" spans="1:11" x14ac:dyDescent="0.35">
      <c r="A639" s="2" t="s">
        <v>6704</v>
      </c>
      <c r="B639" s="8">
        <f>AVERAGEIF(cleaned_data!$A$2:$A$3799,Director!$A639,cleaned_data!$H$2:$H$3799)</f>
        <v>6.4499999999999993</v>
      </c>
      <c r="C639" s="12">
        <f t="shared" si="36"/>
        <v>0.49099999999999999</v>
      </c>
      <c r="D639" s="10">
        <f>_xlfn.RANK.EQ($C639,$C$2:$C$1759,0)+COUNTIF($C$2:C639,C639)-1</f>
        <v>889</v>
      </c>
      <c r="G639">
        <v>638</v>
      </c>
      <c r="H639" t="str">
        <f t="shared" si="37"/>
        <v>John Madden</v>
      </c>
      <c r="I639">
        <f>COUNTIF(Table13[director_name],Director!$H639)</f>
        <v>5</v>
      </c>
      <c r="J639" s="8">
        <f t="shared" si="38"/>
        <v>6.7799999999999994</v>
      </c>
      <c r="K639" s="12">
        <f t="shared" si="39"/>
        <v>0.63600000000000001</v>
      </c>
    </row>
    <row r="640" spans="1:11" x14ac:dyDescent="0.35">
      <c r="A640" s="2" t="s">
        <v>19876</v>
      </c>
      <c r="B640" s="8">
        <f>AVERAGEIF(cleaned_data!$A$2:$A$3799,Director!$A640,cleaned_data!$H$2:$H$3799)</f>
        <v>7.6</v>
      </c>
      <c r="C640" s="12">
        <f t="shared" si="36"/>
        <v>0.91500000000000004</v>
      </c>
      <c r="D640" s="10">
        <f>_xlfn.RANK.EQ($C640,$C$2:$C$1759,0)+COUNTIF($C$2:C640,C640)-1</f>
        <v>132</v>
      </c>
      <c r="G640">
        <v>639</v>
      </c>
      <c r="H640" t="str">
        <f t="shared" si="37"/>
        <v>Kevin Smith</v>
      </c>
      <c r="I640">
        <f>COUNTIF(Table13[director_name],Director!$H640)</f>
        <v>10</v>
      </c>
      <c r="J640" s="8">
        <f t="shared" si="38"/>
        <v>6.7799999999999994</v>
      </c>
      <c r="K640" s="12">
        <f t="shared" si="39"/>
        <v>0.63600000000000001</v>
      </c>
    </row>
    <row r="641" spans="1:11" x14ac:dyDescent="0.35">
      <c r="A641" s="2" t="s">
        <v>11946</v>
      </c>
      <c r="B641" s="8">
        <f>AVERAGEIF(cleaned_data!$A$2:$A$3799,Director!$A641,cleaned_data!$H$2:$H$3799)</f>
        <v>7.1</v>
      </c>
      <c r="C641" s="12">
        <f t="shared" si="36"/>
        <v>0.77100000000000002</v>
      </c>
      <c r="D641" s="10">
        <f>_xlfn.RANK.EQ($C641,$C$2:$C$1759,0)+COUNTIF($C$2:C641,C641)-1</f>
        <v>369</v>
      </c>
      <c r="G641">
        <v>640</v>
      </c>
      <c r="H641" t="str">
        <f t="shared" si="37"/>
        <v>Norman Jewison</v>
      </c>
      <c r="I641">
        <f>COUNTIF(Table13[director_name],Director!$H641)</f>
        <v>4</v>
      </c>
      <c r="J641" s="8">
        <f t="shared" si="38"/>
        <v>6.7749999999999995</v>
      </c>
      <c r="K641" s="12">
        <f t="shared" si="39"/>
        <v>0.63600000000000001</v>
      </c>
    </row>
    <row r="642" spans="1:11" x14ac:dyDescent="0.35">
      <c r="A642" s="2" t="s">
        <v>2698</v>
      </c>
      <c r="B642" s="8">
        <f>AVERAGEIF(cleaned_data!$A$2:$A$3799,Director!$A642,cleaned_data!$H$2:$H$3799)</f>
        <v>6.0750000000000002</v>
      </c>
      <c r="C642" s="12">
        <f t="shared" si="36"/>
        <v>0.34599999999999997</v>
      </c>
      <c r="D642" s="10">
        <f>_xlfn.RANK.EQ($C642,$C$2:$C$1759,0)+COUNTIF($C$2:C642,C642)-1</f>
        <v>1148</v>
      </c>
      <c r="G642">
        <v>641</v>
      </c>
      <c r="H642" t="str">
        <f t="shared" si="37"/>
        <v>Phillip Noyce</v>
      </c>
      <c r="I642">
        <f>COUNTIF(Table13[director_name],Director!$H642)</f>
        <v>9</v>
      </c>
      <c r="J642" s="8">
        <f t="shared" si="38"/>
        <v>6.7666666666666675</v>
      </c>
      <c r="K642" s="12">
        <f t="shared" si="39"/>
        <v>0.63500000000000001</v>
      </c>
    </row>
    <row r="643" spans="1:11" x14ac:dyDescent="0.35">
      <c r="A643" s="2" t="s">
        <v>7094</v>
      </c>
      <c r="B643" s="8">
        <f>AVERAGEIF(cleaned_data!$A$2:$A$3799,Director!$A643,cleaned_data!$H$2:$H$3799)</f>
        <v>5.2</v>
      </c>
      <c r="C643" s="12">
        <f t="shared" ref="C643:C706" si="40">_xlfn.PERCENTRANK.EXC($B$2:$B$1759,$B643)</f>
        <v>0.115</v>
      </c>
      <c r="D643" s="10">
        <f>_xlfn.RANK.EQ($C643,$C$2:$C$1759,0)+COUNTIF($C$2:C643,C643)-1</f>
        <v>1548</v>
      </c>
      <c r="G643">
        <v>642</v>
      </c>
      <c r="H643" t="str">
        <f t="shared" ref="H643:H706" si="41">INDEX($A$2:$A$1759, MATCH($G643,$D$2:$D$1759,0))</f>
        <v>Roger Donaldson</v>
      </c>
      <c r="I643">
        <f>COUNTIF(Table13[director_name],Director!$H643)</f>
        <v>7</v>
      </c>
      <c r="J643" s="8">
        <f t="shared" ref="J643:J706" si="42">INDEX($B$2:$B$1759,MATCH($G643,$D$2:$D$1759,0))</f>
        <v>6.7714285714285705</v>
      </c>
      <c r="K643" s="12">
        <f t="shared" ref="K643:K706" si="43">INDEX($C$2:$C$1759,MATCH($G643,$D$2:$D$1759,0))</f>
        <v>0.63500000000000001</v>
      </c>
    </row>
    <row r="644" spans="1:11" x14ac:dyDescent="0.35">
      <c r="A644" s="2" t="s">
        <v>6736</v>
      </c>
      <c r="B644" s="8">
        <f>AVERAGEIF(cleaned_data!$A$2:$A$3799,Director!$A644,cleaned_data!$H$2:$H$3799)</f>
        <v>7.55</v>
      </c>
      <c r="C644" s="12">
        <f t="shared" si="40"/>
        <v>0.90900000000000003</v>
      </c>
      <c r="D644" s="10">
        <f>_xlfn.RANK.EQ($C644,$C$2:$C$1759,0)+COUNTIF($C$2:C644,C644)-1</f>
        <v>156</v>
      </c>
      <c r="G644">
        <v>643</v>
      </c>
      <c r="H644" t="str">
        <f t="shared" si="41"/>
        <v>Baltasar KormÃ¡kur</v>
      </c>
      <c r="I644">
        <f>COUNTIF(Table13[director_name],Director!$H644)</f>
        <v>3</v>
      </c>
      <c r="J644" s="8">
        <f t="shared" si="42"/>
        <v>6.7666666666666666</v>
      </c>
      <c r="K644" s="12">
        <f t="shared" si="43"/>
        <v>0.63300000000000001</v>
      </c>
    </row>
    <row r="645" spans="1:11" x14ac:dyDescent="0.35">
      <c r="A645" s="2" t="s">
        <v>8092</v>
      </c>
      <c r="B645" s="8">
        <f>AVERAGEIF(cleaned_data!$A$2:$A$3799,Director!$A645,cleaned_data!$H$2:$H$3799)</f>
        <v>5.65</v>
      </c>
      <c r="C645" s="12">
        <f t="shared" si="40"/>
        <v>0.224</v>
      </c>
      <c r="D645" s="10">
        <f>_xlfn.RANK.EQ($C645,$C$2:$C$1759,0)+COUNTIF($C$2:C645,C645)-1</f>
        <v>1360</v>
      </c>
      <c r="G645">
        <v>644</v>
      </c>
      <c r="H645" t="str">
        <f t="shared" si="41"/>
        <v>Rawson Marshall Thurber</v>
      </c>
      <c r="I645">
        <f>COUNTIF(Table13[director_name],Director!$H645)</f>
        <v>3</v>
      </c>
      <c r="J645" s="8">
        <f t="shared" si="42"/>
        <v>6.7666666666666666</v>
      </c>
      <c r="K645" s="12">
        <f t="shared" si="43"/>
        <v>0.63300000000000001</v>
      </c>
    </row>
    <row r="646" spans="1:11" x14ac:dyDescent="0.35">
      <c r="A646" s="2" t="s">
        <v>11361</v>
      </c>
      <c r="B646" s="8">
        <f>AVERAGEIF(cleaned_data!$A$2:$A$3799,Director!$A646,cleaned_data!$H$2:$H$3799)</f>
        <v>7</v>
      </c>
      <c r="C646" s="12">
        <f t="shared" si="40"/>
        <v>0.72199999999999998</v>
      </c>
      <c r="D646" s="10">
        <f>_xlfn.RANK.EQ($C646,$C$2:$C$1759,0)+COUNTIF($C$2:C646,C646)-1</f>
        <v>451</v>
      </c>
      <c r="G646">
        <v>645</v>
      </c>
      <c r="H646" t="str">
        <f t="shared" si="41"/>
        <v>Wolfgang Petersen</v>
      </c>
      <c r="I646">
        <f>COUNTIF(Table13[director_name],Director!$H646)</f>
        <v>6</v>
      </c>
      <c r="J646" s="8">
        <f t="shared" si="42"/>
        <v>6.7666666666666666</v>
      </c>
      <c r="K646" s="12">
        <f t="shared" si="43"/>
        <v>0.63300000000000001</v>
      </c>
    </row>
    <row r="647" spans="1:11" x14ac:dyDescent="0.35">
      <c r="A647" s="2" t="s">
        <v>351</v>
      </c>
      <c r="B647" s="8">
        <f>AVERAGEIF(cleaned_data!$A$2:$A$3799,Director!$A647,cleaned_data!$H$2:$H$3799)</f>
        <v>7.4499999999999993</v>
      </c>
      <c r="C647" s="12">
        <f t="shared" si="40"/>
        <v>0.88800000000000001</v>
      </c>
      <c r="D647" s="10">
        <f>_xlfn.RANK.EQ($C647,$C$2:$C$1759,0)+COUNTIF($C$2:C647,C647)-1</f>
        <v>197</v>
      </c>
      <c r="G647">
        <v>646</v>
      </c>
      <c r="H647" t="str">
        <f t="shared" si="41"/>
        <v>Jeff Tremaine</v>
      </c>
      <c r="I647">
        <f>COUNTIF(Table13[director_name],Director!$H647)</f>
        <v>3</v>
      </c>
      <c r="J647" s="8">
        <f t="shared" si="42"/>
        <v>6.7666666666666657</v>
      </c>
      <c r="K647" s="12">
        <f t="shared" si="43"/>
        <v>0.63200000000000001</v>
      </c>
    </row>
    <row r="648" spans="1:11" x14ac:dyDescent="0.35">
      <c r="A648" s="2" t="s">
        <v>17820</v>
      </c>
      <c r="B648" s="8">
        <f>AVERAGEIF(cleaned_data!$A$2:$A$3799,Director!$A648,cleaned_data!$H$2:$H$3799)</f>
        <v>5.3</v>
      </c>
      <c r="C648" s="12">
        <f t="shared" si="40"/>
        <v>0.13200000000000001</v>
      </c>
      <c r="D648" s="10">
        <f>_xlfn.RANK.EQ($C648,$C$2:$C$1759,0)+COUNTIF($C$2:C648,C648)-1</f>
        <v>1505</v>
      </c>
      <c r="G648">
        <v>647</v>
      </c>
      <c r="H648" t="str">
        <f t="shared" si="41"/>
        <v>Lewis Gilbert</v>
      </c>
      <c r="I648">
        <f>COUNTIF(Table13[director_name],Director!$H648)</f>
        <v>3</v>
      </c>
      <c r="J648" s="8">
        <f t="shared" si="42"/>
        <v>6.7666666666666657</v>
      </c>
      <c r="K648" s="12">
        <f t="shared" si="43"/>
        <v>0.63200000000000001</v>
      </c>
    </row>
    <row r="649" spans="1:11" x14ac:dyDescent="0.35">
      <c r="A649" s="2" t="s">
        <v>19196</v>
      </c>
      <c r="B649" s="8">
        <f>AVERAGEIF(cleaned_data!$A$2:$A$3799,Director!$A649,cleaned_data!$H$2:$H$3799)</f>
        <v>5.4</v>
      </c>
      <c r="C649" s="12">
        <f t="shared" si="40"/>
        <v>0.157</v>
      </c>
      <c r="D649" s="10">
        <f>_xlfn.RANK.EQ($C649,$C$2:$C$1759,0)+COUNTIF($C$2:C649,C649)-1</f>
        <v>1469</v>
      </c>
      <c r="G649">
        <v>648</v>
      </c>
      <c r="H649" t="str">
        <f t="shared" si="41"/>
        <v>Neil Jordan</v>
      </c>
      <c r="I649">
        <f>COUNTIF(Table13[director_name],Director!$H649)</f>
        <v>8</v>
      </c>
      <c r="J649" s="8">
        <f t="shared" si="42"/>
        <v>6.7624999999999993</v>
      </c>
      <c r="K649" s="12">
        <f t="shared" si="43"/>
        <v>0.63100000000000001</v>
      </c>
    </row>
    <row r="650" spans="1:11" x14ac:dyDescent="0.35">
      <c r="A650" s="2" t="s">
        <v>22578</v>
      </c>
      <c r="B650" s="8">
        <f>AVERAGEIF(cleaned_data!$A$2:$A$3799,Director!$A650,cleaned_data!$H$2:$H$3799)</f>
        <v>7.3</v>
      </c>
      <c r="C650" s="12">
        <f t="shared" si="40"/>
        <v>0.84899999999999998</v>
      </c>
      <c r="D650" s="10">
        <f>_xlfn.RANK.EQ($C650,$C$2:$C$1759,0)+COUNTIF($C$2:C650,C650)-1</f>
        <v>246</v>
      </c>
      <c r="G650">
        <v>649</v>
      </c>
      <c r="H650" t="str">
        <f t="shared" si="41"/>
        <v>Eric Darnell</v>
      </c>
      <c r="I650">
        <f>COUNTIF(Table13[director_name],Director!$H650)</f>
        <v>5</v>
      </c>
      <c r="J650" s="8">
        <f t="shared" si="42"/>
        <v>6.7600000000000007</v>
      </c>
      <c r="K650" s="12">
        <f t="shared" si="43"/>
        <v>0.63</v>
      </c>
    </row>
    <row r="651" spans="1:11" x14ac:dyDescent="0.35">
      <c r="A651" s="2" t="s">
        <v>2888</v>
      </c>
      <c r="B651" s="8">
        <f>AVERAGEIF(cleaned_data!$A$2:$A$3799,Director!$A651,cleaned_data!$H$2:$H$3799)</f>
        <v>7.9</v>
      </c>
      <c r="C651" s="12">
        <f t="shared" si="40"/>
        <v>0.96899999999999997</v>
      </c>
      <c r="D651" s="10">
        <f>_xlfn.RANK.EQ($C651,$C$2:$C$1759,0)+COUNTIF($C$2:C651,C651)-1</f>
        <v>50</v>
      </c>
      <c r="G651">
        <v>650</v>
      </c>
      <c r="H651" t="str">
        <f t="shared" si="41"/>
        <v>Nancy Meyers</v>
      </c>
      <c r="I651">
        <f>COUNTIF(Table13[director_name],Director!$H651)</f>
        <v>5</v>
      </c>
      <c r="J651" s="8">
        <f t="shared" si="42"/>
        <v>6.7600000000000007</v>
      </c>
      <c r="K651" s="12">
        <f t="shared" si="43"/>
        <v>0.63</v>
      </c>
    </row>
    <row r="652" spans="1:11" x14ac:dyDescent="0.35">
      <c r="A652" s="2" t="s">
        <v>24065</v>
      </c>
      <c r="B652" s="8">
        <f>AVERAGEIF(cleaned_data!$A$2:$A$3799,Director!$A652,cleaned_data!$H$2:$H$3799)</f>
        <v>7.5</v>
      </c>
      <c r="C652" s="12">
        <f t="shared" si="40"/>
        <v>0.89300000000000002</v>
      </c>
      <c r="D652" s="10">
        <f>_xlfn.RANK.EQ($C652,$C$2:$C$1759,0)+COUNTIF($C$2:C652,C652)-1</f>
        <v>170</v>
      </c>
      <c r="G652">
        <v>651</v>
      </c>
      <c r="H652" t="str">
        <f t="shared" si="41"/>
        <v>Penny Marshall</v>
      </c>
      <c r="I652">
        <f>COUNTIF(Table13[director_name],Director!$H652)</f>
        <v>4</v>
      </c>
      <c r="J652" s="8">
        <f t="shared" si="42"/>
        <v>6.7500000000000009</v>
      </c>
      <c r="K652" s="12">
        <f t="shared" si="43"/>
        <v>0.629</v>
      </c>
    </row>
    <row r="653" spans="1:11" x14ac:dyDescent="0.35">
      <c r="A653" s="2" t="s">
        <v>6573</v>
      </c>
      <c r="B653" s="8">
        <f>AVERAGEIF(cleaned_data!$A$2:$A$3799,Director!$A653,cleaned_data!$H$2:$H$3799)</f>
        <v>6.125</v>
      </c>
      <c r="C653" s="12">
        <f t="shared" si="40"/>
        <v>0.38</v>
      </c>
      <c r="D653" s="10">
        <f>_xlfn.RANK.EQ($C653,$C$2:$C$1759,0)+COUNTIF($C$2:C653,C653)-1</f>
        <v>1088</v>
      </c>
      <c r="G653">
        <v>652</v>
      </c>
      <c r="H653" t="str">
        <f t="shared" si="41"/>
        <v>Costa-Gavras</v>
      </c>
      <c r="I653">
        <f>COUNTIF(Table13[director_name],Director!$H653)</f>
        <v>2</v>
      </c>
      <c r="J653" s="8">
        <f t="shared" si="42"/>
        <v>6.75</v>
      </c>
      <c r="K653" s="12">
        <f t="shared" si="43"/>
        <v>0.627</v>
      </c>
    </row>
    <row r="654" spans="1:11" x14ac:dyDescent="0.35">
      <c r="A654" s="2" t="s">
        <v>13277</v>
      </c>
      <c r="B654" s="8">
        <f>AVERAGEIF(cleaned_data!$A$2:$A$3799,Director!$A654,cleaned_data!$H$2:$H$3799)</f>
        <v>5.9</v>
      </c>
      <c r="C654" s="12">
        <f t="shared" si="40"/>
        <v>0.27200000000000002</v>
      </c>
      <c r="D654" s="10">
        <f>_xlfn.RANK.EQ($C654,$C$2:$C$1759,0)+COUNTIF($C$2:C654,C654)-1</f>
        <v>1252</v>
      </c>
      <c r="G654">
        <v>653</v>
      </c>
      <c r="H654" t="str">
        <f t="shared" si="41"/>
        <v>Jake Schreier</v>
      </c>
      <c r="I654">
        <f>COUNTIF(Table13[director_name],Director!$H654)</f>
        <v>2</v>
      </c>
      <c r="J654" s="8">
        <f t="shared" si="42"/>
        <v>6.75</v>
      </c>
      <c r="K654" s="12">
        <f t="shared" si="43"/>
        <v>0.627</v>
      </c>
    </row>
    <row r="655" spans="1:11" x14ac:dyDescent="0.35">
      <c r="A655" s="2" t="s">
        <v>14184</v>
      </c>
      <c r="B655" s="8">
        <f>AVERAGEIF(cleaned_data!$A$2:$A$3799,Director!$A655,cleaned_data!$H$2:$H$3799)</f>
        <v>6.75</v>
      </c>
      <c r="C655" s="12">
        <f t="shared" si="40"/>
        <v>0.627</v>
      </c>
      <c r="D655" s="10">
        <f>_xlfn.RANK.EQ($C655,$C$2:$C$1759,0)+COUNTIF($C$2:C655,C655)-1</f>
        <v>653</v>
      </c>
      <c r="G655">
        <v>654</v>
      </c>
      <c r="H655" t="str">
        <f t="shared" si="41"/>
        <v>James Gray</v>
      </c>
      <c r="I655">
        <f>COUNTIF(Table13[director_name],Director!$H655)</f>
        <v>4</v>
      </c>
      <c r="J655" s="8">
        <f t="shared" si="42"/>
        <v>6.75</v>
      </c>
      <c r="K655" s="12">
        <f t="shared" si="43"/>
        <v>0.627</v>
      </c>
    </row>
    <row r="656" spans="1:11" x14ac:dyDescent="0.35">
      <c r="A656" s="2" t="s">
        <v>20652</v>
      </c>
      <c r="B656" s="8">
        <f>AVERAGEIF(cleaned_data!$A$2:$A$3799,Director!$A656,cleaned_data!$H$2:$H$3799)</f>
        <v>7.2</v>
      </c>
      <c r="C656" s="12">
        <f t="shared" si="40"/>
        <v>0.81100000000000005</v>
      </c>
      <c r="D656" s="10">
        <f>_xlfn.RANK.EQ($C656,$C$2:$C$1759,0)+COUNTIF($C$2:C656,C656)-1</f>
        <v>298</v>
      </c>
      <c r="G656">
        <v>655</v>
      </c>
      <c r="H656" t="str">
        <f t="shared" si="41"/>
        <v>John Stockwell</v>
      </c>
      <c r="I656">
        <f>COUNTIF(Table13[director_name],Director!$H656)</f>
        <v>4</v>
      </c>
      <c r="J656" s="8">
        <f t="shared" si="42"/>
        <v>6.75</v>
      </c>
      <c r="K656" s="12">
        <f t="shared" si="43"/>
        <v>0.627</v>
      </c>
    </row>
    <row r="657" spans="1:11" x14ac:dyDescent="0.35">
      <c r="A657" s="2" t="s">
        <v>2750</v>
      </c>
      <c r="B657" s="8">
        <f>AVERAGEIF(cleaned_data!$A$2:$A$3799,Director!$A657,cleaned_data!$H$2:$H$3799)</f>
        <v>7.55</v>
      </c>
      <c r="C657" s="12">
        <f t="shared" si="40"/>
        <v>0.90900000000000003</v>
      </c>
      <c r="D657" s="10">
        <f>_xlfn.RANK.EQ($C657,$C$2:$C$1759,0)+COUNTIF($C$2:C657,C657)-1</f>
        <v>157</v>
      </c>
      <c r="G657">
        <v>656</v>
      </c>
      <c r="H657" t="str">
        <f t="shared" si="41"/>
        <v>Tim Johnson</v>
      </c>
      <c r="I657">
        <f>COUNTIF(Table13[director_name],Director!$H657)</f>
        <v>2</v>
      </c>
      <c r="J657" s="8">
        <f t="shared" si="42"/>
        <v>6.75</v>
      </c>
      <c r="K657" s="12">
        <f t="shared" si="43"/>
        <v>0.627</v>
      </c>
    </row>
    <row r="658" spans="1:11" x14ac:dyDescent="0.35">
      <c r="A658" s="2" t="s">
        <v>23977</v>
      </c>
      <c r="B658" s="8">
        <f>AVERAGEIF(cleaned_data!$A$2:$A$3799,Director!$A658,cleaned_data!$H$2:$H$3799)</f>
        <v>6.7</v>
      </c>
      <c r="C658" s="12">
        <f t="shared" si="40"/>
        <v>0.6</v>
      </c>
      <c r="D658" s="10">
        <f>_xlfn.RANK.EQ($C658,$C$2:$C$1759,0)+COUNTIF($C$2:C658,C658)-1</f>
        <v>678</v>
      </c>
      <c r="G658">
        <v>657</v>
      </c>
      <c r="H658" t="str">
        <f t="shared" si="41"/>
        <v>Julie Taymor</v>
      </c>
      <c r="I658">
        <f>COUNTIF(Table13[director_name],Director!$H658)</f>
        <v>3</v>
      </c>
      <c r="J658" s="8">
        <f t="shared" si="42"/>
        <v>6.7333333333333343</v>
      </c>
      <c r="K658" s="12">
        <f t="shared" si="43"/>
        <v>0.626</v>
      </c>
    </row>
    <row r="659" spans="1:11" x14ac:dyDescent="0.35">
      <c r="A659" s="2" t="s">
        <v>717</v>
      </c>
      <c r="B659" s="8">
        <f>AVERAGEIF(cleaned_data!$A$2:$A$3799,Director!$A659,cleaned_data!$H$2:$H$3799)</f>
        <v>6.6333333333333329</v>
      </c>
      <c r="C659" s="12">
        <f t="shared" si="40"/>
        <v>0.58499999999999996</v>
      </c>
      <c r="D659" s="10">
        <f>_xlfn.RANK.EQ($C659,$C$2:$C$1759,0)+COUNTIF($C$2:C659,C659)-1</f>
        <v>728</v>
      </c>
      <c r="G659">
        <v>658</v>
      </c>
      <c r="H659" t="str">
        <f t="shared" si="41"/>
        <v>Alex Kendrick</v>
      </c>
      <c r="I659">
        <f>COUNTIF(Table13[director_name],Director!$H659)</f>
        <v>3</v>
      </c>
      <c r="J659" s="8">
        <f t="shared" si="42"/>
        <v>6.7333333333333334</v>
      </c>
      <c r="K659" s="12">
        <f t="shared" si="43"/>
        <v>0.623</v>
      </c>
    </row>
    <row r="660" spans="1:11" x14ac:dyDescent="0.35">
      <c r="A660" s="2" t="s">
        <v>9785</v>
      </c>
      <c r="B660" s="8">
        <f>AVERAGEIF(cleaned_data!$A$2:$A$3799,Director!$A660,cleaned_data!$H$2:$H$3799)</f>
        <v>5.6</v>
      </c>
      <c r="C660" s="12">
        <f t="shared" si="40"/>
        <v>0.19800000000000001</v>
      </c>
      <c r="D660" s="10">
        <f>_xlfn.RANK.EQ($C660,$C$2:$C$1759,0)+COUNTIF($C$2:C660,C660)-1</f>
        <v>1387</v>
      </c>
      <c r="G660">
        <v>659</v>
      </c>
      <c r="H660" t="str">
        <f t="shared" si="41"/>
        <v>Brad Furman</v>
      </c>
      <c r="I660">
        <f>COUNTIF(Table13[director_name],Director!$H660)</f>
        <v>3</v>
      </c>
      <c r="J660" s="8">
        <f t="shared" si="42"/>
        <v>6.7333333333333334</v>
      </c>
      <c r="K660" s="12">
        <f t="shared" si="43"/>
        <v>0.623</v>
      </c>
    </row>
    <row r="661" spans="1:11" x14ac:dyDescent="0.35">
      <c r="A661" s="2" t="s">
        <v>29</v>
      </c>
      <c r="B661" s="8">
        <f>AVERAGEIF(cleaned_data!$A$2:$A$3799,Director!$A661,cleaned_data!$H$2:$H$3799)</f>
        <v>7.9142857142857137</v>
      </c>
      <c r="C661" s="12">
        <f t="shared" si="40"/>
        <v>0.97599999999999998</v>
      </c>
      <c r="D661" s="10">
        <f>_xlfn.RANK.EQ($C661,$C$2:$C$1759,0)+COUNTIF($C$2:C661,C661)-1</f>
        <v>42</v>
      </c>
      <c r="G661">
        <v>660</v>
      </c>
      <c r="H661" t="str">
        <f t="shared" si="41"/>
        <v>Jay Russell</v>
      </c>
      <c r="I661">
        <f>COUNTIF(Table13[director_name],Director!$H661)</f>
        <v>3</v>
      </c>
      <c r="J661" s="8">
        <f t="shared" si="42"/>
        <v>6.7333333333333334</v>
      </c>
      <c r="K661" s="12">
        <f t="shared" si="43"/>
        <v>0.623</v>
      </c>
    </row>
    <row r="662" spans="1:11" x14ac:dyDescent="0.35">
      <c r="A662" s="2" t="s">
        <v>17432</v>
      </c>
      <c r="B662" s="8">
        <f>AVERAGEIF(cleaned_data!$A$2:$A$3799,Director!$A662,cleaned_data!$H$2:$H$3799)</f>
        <v>6.6</v>
      </c>
      <c r="C662" s="12">
        <f t="shared" si="40"/>
        <v>0.55300000000000005</v>
      </c>
      <c r="D662" s="10">
        <f>_xlfn.RANK.EQ($C662,$C$2:$C$1759,0)+COUNTIF($C$2:C662,C662)-1</f>
        <v>759</v>
      </c>
      <c r="G662">
        <v>661</v>
      </c>
      <c r="H662" t="str">
        <f t="shared" si="41"/>
        <v>John Carpenter</v>
      </c>
      <c r="I662">
        <f>COUNTIF(Table13[director_name],Director!$H662)</f>
        <v>10</v>
      </c>
      <c r="J662" s="8">
        <f t="shared" si="42"/>
        <v>6.7299999999999995</v>
      </c>
      <c r="K662" s="12">
        <f t="shared" si="43"/>
        <v>0.623</v>
      </c>
    </row>
    <row r="663" spans="1:11" x14ac:dyDescent="0.35">
      <c r="A663" s="2" t="s">
        <v>21356</v>
      </c>
      <c r="B663" s="8">
        <f>AVERAGEIF(cleaned_data!$A$2:$A$3799,Director!$A663,cleaned_data!$H$2:$H$3799)</f>
        <v>6.2</v>
      </c>
      <c r="C663" s="12">
        <f t="shared" si="40"/>
        <v>0.39100000000000001</v>
      </c>
      <c r="D663" s="10">
        <f>_xlfn.RANK.EQ($C663,$C$2:$C$1759,0)+COUNTIF($C$2:C663,C663)-1</f>
        <v>1047</v>
      </c>
      <c r="G663">
        <v>662</v>
      </c>
      <c r="H663" t="str">
        <f t="shared" si="41"/>
        <v>Spike Lee</v>
      </c>
      <c r="I663">
        <f>COUNTIF(Table13[director_name],Director!$H663)</f>
        <v>15</v>
      </c>
      <c r="J663" s="8">
        <f t="shared" si="42"/>
        <v>6.7333333333333334</v>
      </c>
      <c r="K663" s="12">
        <f t="shared" si="43"/>
        <v>0.623</v>
      </c>
    </row>
    <row r="664" spans="1:11" x14ac:dyDescent="0.35">
      <c r="A664" s="2" t="s">
        <v>14799</v>
      </c>
      <c r="B664" s="8">
        <f>AVERAGEIF(cleaned_data!$A$2:$A$3799,Director!$A664,cleaned_data!$H$2:$H$3799)</f>
        <v>6.1000000000000005</v>
      </c>
      <c r="C664" s="12">
        <f t="shared" si="40"/>
        <v>0.379</v>
      </c>
      <c r="D664" s="10">
        <f>_xlfn.RANK.EQ($C664,$C$2:$C$1759,0)+COUNTIF($C$2:C664,C664)-1</f>
        <v>1091</v>
      </c>
      <c r="G664">
        <v>663</v>
      </c>
      <c r="H664" t="str">
        <f t="shared" si="41"/>
        <v>Tony Gilroy</v>
      </c>
      <c r="I664">
        <f>COUNTIF(Table13[director_name],Director!$H664)</f>
        <v>3</v>
      </c>
      <c r="J664" s="8">
        <f t="shared" si="42"/>
        <v>6.7333333333333334</v>
      </c>
      <c r="K664" s="12">
        <f t="shared" si="43"/>
        <v>0.623</v>
      </c>
    </row>
    <row r="665" spans="1:11" x14ac:dyDescent="0.35">
      <c r="A665" s="2" t="s">
        <v>19918</v>
      </c>
      <c r="B665" s="8">
        <f>AVERAGEIF(cleaned_data!$A$2:$A$3799,Director!$A665,cleaned_data!$H$2:$H$3799)</f>
        <v>6.2</v>
      </c>
      <c r="C665" s="12">
        <f t="shared" si="40"/>
        <v>0.39100000000000001</v>
      </c>
      <c r="D665" s="10">
        <f>_xlfn.RANK.EQ($C665,$C$2:$C$1759,0)+COUNTIF($C$2:C665,C665)-1</f>
        <v>1048</v>
      </c>
      <c r="G665">
        <v>664</v>
      </c>
      <c r="H665" t="str">
        <f t="shared" si="41"/>
        <v>Brian Helgeland</v>
      </c>
      <c r="I665">
        <f>COUNTIF(Table13[director_name],Director!$H665)</f>
        <v>5</v>
      </c>
      <c r="J665" s="8">
        <f t="shared" si="42"/>
        <v>6.7200000000000006</v>
      </c>
      <c r="K665" s="12">
        <f t="shared" si="43"/>
        <v>0.622</v>
      </c>
    </row>
    <row r="666" spans="1:11" x14ac:dyDescent="0.35">
      <c r="A666" s="2" t="s">
        <v>13542</v>
      </c>
      <c r="B666" s="8">
        <f>AVERAGEIF(cleaned_data!$A$2:$A$3799,Director!$A666,cleaned_data!$H$2:$H$3799)</f>
        <v>6.5</v>
      </c>
      <c r="C666" s="12">
        <f t="shared" si="40"/>
        <v>0.504</v>
      </c>
      <c r="D666" s="10">
        <f>_xlfn.RANK.EQ($C666,$C$2:$C$1759,0)+COUNTIF($C$2:C666,C666)-1</f>
        <v>833</v>
      </c>
      <c r="G666">
        <v>665</v>
      </c>
      <c r="H666" t="str">
        <f t="shared" si="41"/>
        <v>Andy Garcia</v>
      </c>
      <c r="I666">
        <f>COUNTIF(Table13[director_name],Director!$H666)</f>
        <v>1</v>
      </c>
      <c r="J666" s="8">
        <f t="shared" si="42"/>
        <v>6.7</v>
      </c>
      <c r="K666" s="12">
        <f t="shared" si="43"/>
        <v>0.6</v>
      </c>
    </row>
    <row r="667" spans="1:11" x14ac:dyDescent="0.35">
      <c r="A667" s="2" t="s">
        <v>13030</v>
      </c>
      <c r="B667" s="8">
        <f>AVERAGEIF(cleaned_data!$A$2:$A$3799,Director!$A667,cleaned_data!$H$2:$H$3799)</f>
        <v>6.833333333333333</v>
      </c>
      <c r="C667" s="12">
        <f t="shared" si="40"/>
        <v>0.66400000000000003</v>
      </c>
      <c r="D667" s="10">
        <f>_xlfn.RANK.EQ($C667,$C$2:$C$1759,0)+COUNTIF($C$2:C667,C667)-1</f>
        <v>589</v>
      </c>
      <c r="G667">
        <v>666</v>
      </c>
      <c r="H667" t="str">
        <f t="shared" si="41"/>
        <v>Audrey Wells</v>
      </c>
      <c r="I667">
        <f>COUNTIF(Table13[director_name],Director!$H667)</f>
        <v>1</v>
      </c>
      <c r="J667" s="8">
        <f t="shared" si="42"/>
        <v>6.7</v>
      </c>
      <c r="K667" s="12">
        <f t="shared" si="43"/>
        <v>0.6</v>
      </c>
    </row>
    <row r="668" spans="1:11" x14ac:dyDescent="0.35">
      <c r="A668" s="2" t="s">
        <v>8972</v>
      </c>
      <c r="B668" s="8">
        <f>AVERAGEIF(cleaned_data!$A$2:$A$3799,Director!$A668,cleaned_data!$H$2:$H$3799)</f>
        <v>6.75</v>
      </c>
      <c r="C668" s="12">
        <f t="shared" si="40"/>
        <v>0.627</v>
      </c>
      <c r="D668" s="10">
        <f>_xlfn.RANK.EQ($C668,$C$2:$C$1759,0)+COUNTIF($C$2:C668,C668)-1</f>
        <v>654</v>
      </c>
      <c r="G668">
        <v>667</v>
      </c>
      <c r="H668" t="str">
        <f t="shared" si="41"/>
        <v>Bruce McDonald</v>
      </c>
      <c r="I668">
        <f>COUNTIF(Table13[director_name],Director!$H668)</f>
        <v>1</v>
      </c>
      <c r="J668" s="8">
        <f t="shared" si="42"/>
        <v>6.7</v>
      </c>
      <c r="K668" s="12">
        <f t="shared" si="43"/>
        <v>0.6</v>
      </c>
    </row>
    <row r="669" spans="1:11" x14ac:dyDescent="0.35">
      <c r="A669" s="2" t="s">
        <v>653</v>
      </c>
      <c r="B669" s="8">
        <f>AVERAGEIF(cleaned_data!$A$2:$A$3799,Director!$A669,cleaned_data!$H$2:$H$3799)</f>
        <v>7.1333333333333329</v>
      </c>
      <c r="C669" s="12">
        <f t="shared" si="40"/>
        <v>0.80100000000000005</v>
      </c>
      <c r="D669" s="10">
        <f>_xlfn.RANK.EQ($C669,$C$2:$C$1759,0)+COUNTIF($C$2:C669,C669)-1</f>
        <v>349</v>
      </c>
      <c r="G669">
        <v>668</v>
      </c>
      <c r="H669" t="str">
        <f t="shared" si="41"/>
        <v>Cecil B. DeMille</v>
      </c>
      <c r="I669">
        <f>COUNTIF(Table13[director_name],Director!$H669)</f>
        <v>1</v>
      </c>
      <c r="J669" s="8">
        <f t="shared" si="42"/>
        <v>6.7</v>
      </c>
      <c r="K669" s="12">
        <f t="shared" si="43"/>
        <v>0.6</v>
      </c>
    </row>
    <row r="670" spans="1:11" x14ac:dyDescent="0.35">
      <c r="A670" s="2" t="s">
        <v>13483</v>
      </c>
      <c r="B670" s="8">
        <f>AVERAGEIF(cleaned_data!$A$2:$A$3799,Director!$A670,cleaned_data!$H$2:$H$3799)</f>
        <v>4.4000000000000004</v>
      </c>
      <c r="C670" s="12">
        <f t="shared" si="40"/>
        <v>5.0999999999999997E-2</v>
      </c>
      <c r="D670" s="10">
        <f>_xlfn.RANK.EQ($C670,$C$2:$C$1759,0)+COUNTIF($C$2:C670,C670)-1</f>
        <v>1663</v>
      </c>
      <c r="G670">
        <v>669</v>
      </c>
      <c r="H670" t="str">
        <f t="shared" si="41"/>
        <v>Christian Volckman</v>
      </c>
      <c r="I670">
        <f>COUNTIF(Table13[director_name],Director!$H670)</f>
        <v>1</v>
      </c>
      <c r="J670" s="8">
        <f t="shared" si="42"/>
        <v>6.7</v>
      </c>
      <c r="K670" s="12">
        <f t="shared" si="43"/>
        <v>0.6</v>
      </c>
    </row>
    <row r="671" spans="1:11" x14ac:dyDescent="0.35">
      <c r="A671" s="2" t="s">
        <v>12560</v>
      </c>
      <c r="B671" s="8">
        <f>AVERAGEIF(cleaned_data!$A$2:$A$3799,Director!$A671,cleaned_data!$H$2:$H$3799)</f>
        <v>7.1</v>
      </c>
      <c r="C671" s="12">
        <f t="shared" si="40"/>
        <v>0.77100000000000002</v>
      </c>
      <c r="D671" s="10">
        <f>_xlfn.RANK.EQ($C671,$C$2:$C$1759,0)+COUNTIF($C$2:C671,C671)-1</f>
        <v>370</v>
      </c>
      <c r="G671">
        <v>670</v>
      </c>
      <c r="H671" t="str">
        <f t="shared" si="41"/>
        <v>D.J. Caruso</v>
      </c>
      <c r="I671">
        <f>COUNTIF(Table13[director_name],Director!$H671)</f>
        <v>4</v>
      </c>
      <c r="J671" s="8">
        <f t="shared" si="42"/>
        <v>6.7</v>
      </c>
      <c r="K671" s="12">
        <f t="shared" si="43"/>
        <v>0.6</v>
      </c>
    </row>
    <row r="672" spans="1:11" x14ac:dyDescent="0.35">
      <c r="A672" s="2" t="s">
        <v>1413</v>
      </c>
      <c r="B672" s="8">
        <f>AVERAGEIF(cleaned_data!$A$2:$A$3799,Director!$A672,cleaned_data!$H$2:$H$3799)</f>
        <v>6.5</v>
      </c>
      <c r="C672" s="12">
        <f t="shared" si="40"/>
        <v>0.504</v>
      </c>
      <c r="D672" s="10">
        <f>_xlfn.RANK.EQ($C672,$C$2:$C$1759,0)+COUNTIF($C$2:C672,C672)-1</f>
        <v>834</v>
      </c>
      <c r="G672">
        <v>671</v>
      </c>
      <c r="H672" t="str">
        <f t="shared" si="41"/>
        <v>Drake Doremus</v>
      </c>
      <c r="I672">
        <f>COUNTIF(Table13[director_name],Director!$H672)</f>
        <v>1</v>
      </c>
      <c r="J672" s="8">
        <f t="shared" si="42"/>
        <v>6.7</v>
      </c>
      <c r="K672" s="12">
        <f t="shared" si="43"/>
        <v>0.6</v>
      </c>
    </row>
    <row r="673" spans="1:11" x14ac:dyDescent="0.35">
      <c r="A673" s="2" t="s">
        <v>17934</v>
      </c>
      <c r="B673" s="8">
        <f>AVERAGEIF(cleaned_data!$A$2:$A$3799,Director!$A673,cleaned_data!$H$2:$H$3799)</f>
        <v>4.4000000000000004</v>
      </c>
      <c r="C673" s="12">
        <f t="shared" si="40"/>
        <v>5.0999999999999997E-2</v>
      </c>
      <c r="D673" s="10">
        <f>_xlfn.RANK.EQ($C673,$C$2:$C$1759,0)+COUNTIF($C$2:C673,C673)-1</f>
        <v>1664</v>
      </c>
      <c r="G673">
        <v>672</v>
      </c>
      <c r="H673" t="str">
        <f t="shared" si="41"/>
        <v>Émile Gaudreault</v>
      </c>
      <c r="I673">
        <f>COUNTIF(Table13[director_name],Director!$H673)</f>
        <v>1</v>
      </c>
      <c r="J673" s="8">
        <f t="shared" si="42"/>
        <v>6.7</v>
      </c>
      <c r="K673" s="12">
        <f t="shared" si="43"/>
        <v>0.6</v>
      </c>
    </row>
    <row r="674" spans="1:11" x14ac:dyDescent="0.35">
      <c r="A674" s="2" t="s">
        <v>1421</v>
      </c>
      <c r="B674" s="8">
        <f>AVERAGEIF(cleaned_data!$A$2:$A$3799,Director!$A674,cleaned_data!$H$2:$H$3799)</f>
        <v>7.0749999999999993</v>
      </c>
      <c r="C674" s="12">
        <f t="shared" si="40"/>
        <v>0.76800000000000002</v>
      </c>
      <c r="D674" s="10">
        <f>_xlfn.RANK.EQ($C674,$C$2:$C$1759,0)+COUNTIF($C$2:C674,C674)-1</f>
        <v>406</v>
      </c>
      <c r="G674">
        <v>673</v>
      </c>
      <c r="H674" t="str">
        <f t="shared" si="41"/>
        <v>Ernest R. Dickerson</v>
      </c>
      <c r="I674">
        <f>COUNTIF(Table13[director_name],Director!$H674)</f>
        <v>1</v>
      </c>
      <c r="J674" s="8">
        <f t="shared" si="42"/>
        <v>6.7</v>
      </c>
      <c r="K674" s="12">
        <f t="shared" si="43"/>
        <v>0.6</v>
      </c>
    </row>
    <row r="675" spans="1:11" x14ac:dyDescent="0.35">
      <c r="A675" s="2" t="s">
        <v>12807</v>
      </c>
      <c r="B675" s="8">
        <f>AVERAGEIF(cleaned_data!$A$2:$A$3799,Director!$A675,cleaned_data!$H$2:$H$3799)</f>
        <v>7.75</v>
      </c>
      <c r="C675" s="12">
        <f t="shared" si="40"/>
        <v>0.95499999999999996</v>
      </c>
      <c r="D675" s="10">
        <f>_xlfn.RANK.EQ($C675,$C$2:$C$1759,0)+COUNTIF($C$2:C675,C675)-1</f>
        <v>77</v>
      </c>
      <c r="G675">
        <v>674</v>
      </c>
      <c r="H675" t="str">
        <f t="shared" si="41"/>
        <v>Ethan Maniquis</v>
      </c>
      <c r="I675">
        <f>COUNTIF(Table13[director_name],Director!$H675)</f>
        <v>1</v>
      </c>
      <c r="J675" s="8">
        <f t="shared" si="42"/>
        <v>6.7</v>
      </c>
      <c r="K675" s="12">
        <f t="shared" si="43"/>
        <v>0.6</v>
      </c>
    </row>
    <row r="676" spans="1:11" x14ac:dyDescent="0.35">
      <c r="A676" s="2" t="s">
        <v>11168</v>
      </c>
      <c r="B676" s="8">
        <f>AVERAGEIF(cleaned_data!$A$2:$A$3799,Director!$A676,cleaned_data!$H$2:$H$3799)</f>
        <v>6.1</v>
      </c>
      <c r="C676" s="12">
        <f t="shared" si="40"/>
        <v>0.35099999999999998</v>
      </c>
      <c r="D676" s="10">
        <f>_xlfn.RANK.EQ($C676,$C$2:$C$1759,0)+COUNTIF($C$2:C676,C676)-1</f>
        <v>1111</v>
      </c>
      <c r="G676">
        <v>675</v>
      </c>
      <c r="H676" t="str">
        <f t="shared" si="41"/>
        <v>EugÃ¨ne LouriÃ©</v>
      </c>
      <c r="I676">
        <f>COUNTIF(Table13[director_name],Director!$H676)</f>
        <v>1</v>
      </c>
      <c r="J676" s="8">
        <f t="shared" si="42"/>
        <v>6.7</v>
      </c>
      <c r="K676" s="12">
        <f t="shared" si="43"/>
        <v>0.6</v>
      </c>
    </row>
    <row r="677" spans="1:11" x14ac:dyDescent="0.35">
      <c r="A677" s="2" t="s">
        <v>5139</v>
      </c>
      <c r="B677" s="8">
        <f>AVERAGEIF(cleaned_data!$A$2:$A$3799,Director!$A677,cleaned_data!$H$2:$H$3799)</f>
        <v>7</v>
      </c>
      <c r="C677" s="12">
        <f t="shared" si="40"/>
        <v>0.72199999999999998</v>
      </c>
      <c r="D677" s="10">
        <f>_xlfn.RANK.EQ($C677,$C$2:$C$1759,0)+COUNTIF($C$2:C677,C677)-1</f>
        <v>452</v>
      </c>
      <c r="G677">
        <v>676</v>
      </c>
      <c r="H677" t="str">
        <f t="shared" si="41"/>
        <v>Frank LaLoggia</v>
      </c>
      <c r="I677">
        <f>COUNTIF(Table13[director_name],Director!$H677)</f>
        <v>1</v>
      </c>
      <c r="J677" s="8">
        <f t="shared" si="42"/>
        <v>6.7</v>
      </c>
      <c r="K677" s="12">
        <f t="shared" si="43"/>
        <v>0.6</v>
      </c>
    </row>
    <row r="678" spans="1:11" x14ac:dyDescent="0.35">
      <c r="A678" s="2" t="s">
        <v>21033</v>
      </c>
      <c r="B678" s="8">
        <f>AVERAGEIF(cleaned_data!$A$2:$A$3799,Director!$A678,cleaned_data!$H$2:$H$3799)</f>
        <v>6.7</v>
      </c>
      <c r="C678" s="12">
        <f t="shared" si="40"/>
        <v>0.6</v>
      </c>
      <c r="D678" s="10">
        <f>_xlfn.RANK.EQ($C678,$C$2:$C$1759,0)+COUNTIF($C$2:C678,C678)-1</f>
        <v>679</v>
      </c>
      <c r="G678">
        <v>677</v>
      </c>
      <c r="H678" t="str">
        <f t="shared" si="41"/>
        <v>Gregory Nava</v>
      </c>
      <c r="I678">
        <f>COUNTIF(Table13[director_name],Director!$H678)</f>
        <v>1</v>
      </c>
      <c r="J678" s="8">
        <f t="shared" si="42"/>
        <v>6.7</v>
      </c>
      <c r="K678" s="12">
        <f t="shared" si="43"/>
        <v>0.6</v>
      </c>
    </row>
    <row r="679" spans="1:11" x14ac:dyDescent="0.35">
      <c r="A679" s="2" t="s">
        <v>19881</v>
      </c>
      <c r="B679" s="8">
        <f>AVERAGEIF(cleaned_data!$A$2:$A$3799,Director!$A679,cleaned_data!$H$2:$H$3799)</f>
        <v>7.1</v>
      </c>
      <c r="C679" s="12">
        <f t="shared" si="40"/>
        <v>0.77100000000000002</v>
      </c>
      <c r="D679" s="10">
        <f>_xlfn.RANK.EQ($C679,$C$2:$C$1759,0)+COUNTIF($C$2:C679,C679)-1</f>
        <v>371</v>
      </c>
      <c r="G679">
        <v>678</v>
      </c>
      <c r="H679" t="str">
        <f t="shared" si="41"/>
        <v>James Bidgood</v>
      </c>
      <c r="I679">
        <f>COUNTIF(Table13[director_name],Director!$H679)</f>
        <v>1</v>
      </c>
      <c r="J679" s="8">
        <f t="shared" si="42"/>
        <v>6.7</v>
      </c>
      <c r="K679" s="12">
        <f t="shared" si="43"/>
        <v>0.6</v>
      </c>
    </row>
    <row r="680" spans="1:11" x14ac:dyDescent="0.35">
      <c r="A680" s="2" t="s">
        <v>17441</v>
      </c>
      <c r="B680" s="8">
        <f>AVERAGEIF(cleaned_data!$A$2:$A$3799,Director!$A680,cleaned_data!$H$2:$H$3799)</f>
        <v>5.25</v>
      </c>
      <c r="C680" s="12">
        <f t="shared" si="40"/>
        <v>0.126</v>
      </c>
      <c r="D680" s="10">
        <f>_xlfn.RANK.EQ($C680,$C$2:$C$1759,0)+COUNTIF($C$2:C680,C680)-1</f>
        <v>1535</v>
      </c>
      <c r="G680">
        <v>679</v>
      </c>
      <c r="H680" t="str">
        <f t="shared" si="41"/>
        <v>James Mottern</v>
      </c>
      <c r="I680">
        <f>COUNTIF(Table13[director_name],Director!$H680)</f>
        <v>1</v>
      </c>
      <c r="J680" s="8">
        <f t="shared" si="42"/>
        <v>6.7</v>
      </c>
      <c r="K680" s="12">
        <f t="shared" si="43"/>
        <v>0.6</v>
      </c>
    </row>
    <row r="681" spans="1:11" x14ac:dyDescent="0.35">
      <c r="A681" s="2" t="s">
        <v>332</v>
      </c>
      <c r="B681" s="8">
        <f>AVERAGEIF(cleaned_data!$A$2:$A$3799,Director!$A681,cleaned_data!$H$2:$H$3799)</f>
        <v>7.2</v>
      </c>
      <c r="C681" s="12">
        <f t="shared" si="40"/>
        <v>0.81100000000000005</v>
      </c>
      <c r="D681" s="10">
        <f>_xlfn.RANK.EQ($C681,$C$2:$C$1759,0)+COUNTIF($C$2:C681,C681)-1</f>
        <v>299</v>
      </c>
      <c r="G681">
        <v>680</v>
      </c>
      <c r="H681" t="str">
        <f t="shared" si="41"/>
        <v>Jason Alexander</v>
      </c>
      <c r="I681">
        <f>COUNTIF(Table13[director_name],Director!$H681)</f>
        <v>1</v>
      </c>
      <c r="J681" s="8">
        <f t="shared" si="42"/>
        <v>6.7</v>
      </c>
      <c r="K681" s="12">
        <f t="shared" si="43"/>
        <v>0.6</v>
      </c>
    </row>
    <row r="682" spans="1:11" x14ac:dyDescent="0.35">
      <c r="A682" s="2" t="s">
        <v>12748</v>
      </c>
      <c r="B682" s="8">
        <f>AVERAGEIF(cleaned_data!$A$2:$A$3799,Director!$A682,cleaned_data!$H$2:$H$3799)</f>
        <v>6.4</v>
      </c>
      <c r="C682" s="12">
        <f t="shared" si="40"/>
        <v>0.46400000000000002</v>
      </c>
      <c r="D682" s="10">
        <f>_xlfn.RANK.EQ($C682,$C$2:$C$1759,0)+COUNTIF($C$2:C682,C682)-1</f>
        <v>924</v>
      </c>
      <c r="G682">
        <v>681</v>
      </c>
      <c r="H682" t="str">
        <f t="shared" si="41"/>
        <v>Jason Bateman</v>
      </c>
      <c r="I682">
        <f>COUNTIF(Table13[director_name],Director!$H682)</f>
        <v>1</v>
      </c>
      <c r="J682" s="8">
        <f t="shared" si="42"/>
        <v>6.7</v>
      </c>
      <c r="K682" s="12">
        <f t="shared" si="43"/>
        <v>0.6</v>
      </c>
    </row>
    <row r="683" spans="1:11" x14ac:dyDescent="0.35">
      <c r="A683" s="2" t="s">
        <v>5495</v>
      </c>
      <c r="B683" s="8">
        <f>AVERAGEIF(cleaned_data!$A$2:$A$3799,Director!$A683,cleaned_data!$H$2:$H$3799)</f>
        <v>5.2750000000000004</v>
      </c>
      <c r="C683" s="12">
        <f t="shared" si="40"/>
        <v>0.13100000000000001</v>
      </c>
      <c r="D683" s="10">
        <f>_xlfn.RANK.EQ($C683,$C$2:$C$1759,0)+COUNTIF($C$2:C683,C683)-1</f>
        <v>1527</v>
      </c>
      <c r="G683">
        <v>682</v>
      </c>
      <c r="H683" t="str">
        <f t="shared" si="41"/>
        <v>Jerry Zaks</v>
      </c>
      <c r="I683">
        <f>COUNTIF(Table13[director_name],Director!$H683)</f>
        <v>1</v>
      </c>
      <c r="J683" s="8">
        <f t="shared" si="42"/>
        <v>6.7</v>
      </c>
      <c r="K683" s="12">
        <f t="shared" si="43"/>
        <v>0.6</v>
      </c>
    </row>
    <row r="684" spans="1:11" x14ac:dyDescent="0.35">
      <c r="A684" s="2" t="s">
        <v>21311</v>
      </c>
      <c r="B684" s="8">
        <f>AVERAGEIF(cleaned_data!$A$2:$A$3799,Director!$A684,cleaned_data!$H$2:$H$3799)</f>
        <v>6.5</v>
      </c>
      <c r="C684" s="12">
        <f t="shared" si="40"/>
        <v>0.504</v>
      </c>
      <c r="D684" s="10">
        <f>_xlfn.RANK.EQ($C684,$C$2:$C$1759,0)+COUNTIF($C$2:C684,C684)-1</f>
        <v>835</v>
      </c>
      <c r="G684">
        <v>683</v>
      </c>
      <c r="H684" t="str">
        <f t="shared" si="41"/>
        <v>Karen Moncrieff</v>
      </c>
      <c r="I684">
        <f>COUNTIF(Table13[director_name],Director!$H684)</f>
        <v>1</v>
      </c>
      <c r="J684" s="8">
        <f t="shared" si="42"/>
        <v>6.7</v>
      </c>
      <c r="K684" s="12">
        <f t="shared" si="43"/>
        <v>0.6</v>
      </c>
    </row>
    <row r="685" spans="1:11" x14ac:dyDescent="0.35">
      <c r="A685" s="2" t="s">
        <v>13404</v>
      </c>
      <c r="B685" s="8">
        <f>AVERAGEIF(cleaned_data!$A$2:$A$3799,Director!$A685,cleaned_data!$H$2:$H$3799)</f>
        <v>5.0999999999999996</v>
      </c>
      <c r="C685" s="12">
        <f t="shared" si="40"/>
        <v>9.8000000000000004E-2</v>
      </c>
      <c r="D685" s="10">
        <f>_xlfn.RANK.EQ($C685,$C$2:$C$1759,0)+COUNTIF($C$2:C685,C685)-1</f>
        <v>1570</v>
      </c>
      <c r="G685">
        <v>684</v>
      </c>
      <c r="H685" t="str">
        <f t="shared" si="41"/>
        <v>Lance Mungia</v>
      </c>
      <c r="I685">
        <f>COUNTIF(Table13[director_name],Director!$H685)</f>
        <v>1</v>
      </c>
      <c r="J685" s="8">
        <f t="shared" si="42"/>
        <v>6.7</v>
      </c>
      <c r="K685" s="12">
        <f t="shared" si="43"/>
        <v>0.6</v>
      </c>
    </row>
    <row r="686" spans="1:11" x14ac:dyDescent="0.35">
      <c r="A686" s="2" t="s">
        <v>22114</v>
      </c>
      <c r="B686" s="8">
        <f>AVERAGEIF(cleaned_data!$A$2:$A$3799,Director!$A686,cleaned_data!$H$2:$H$3799)</f>
        <v>6</v>
      </c>
      <c r="C686" s="12">
        <f t="shared" si="40"/>
        <v>0.312</v>
      </c>
      <c r="D686" s="10">
        <f>_xlfn.RANK.EQ($C686,$C$2:$C$1759,0)+COUNTIF($C$2:C686,C686)-1</f>
        <v>1185</v>
      </c>
      <c r="G686">
        <v>685</v>
      </c>
      <c r="H686" t="str">
        <f t="shared" si="41"/>
        <v>Leslie Small</v>
      </c>
      <c r="I686">
        <f>COUNTIF(Table13[director_name],Director!$H686)</f>
        <v>1</v>
      </c>
      <c r="J686" s="8">
        <f t="shared" si="42"/>
        <v>6.7</v>
      </c>
      <c r="K686" s="12">
        <f t="shared" si="43"/>
        <v>0.6</v>
      </c>
    </row>
    <row r="687" spans="1:11" x14ac:dyDescent="0.35">
      <c r="A687" s="2" t="s">
        <v>1605</v>
      </c>
      <c r="B687" s="8">
        <f>AVERAGEIF(cleaned_data!$A$2:$A$3799,Director!$A687,cleaned_data!$H$2:$H$3799)</f>
        <v>5.52</v>
      </c>
      <c r="C687" s="12">
        <f t="shared" si="40"/>
        <v>0.193</v>
      </c>
      <c r="D687" s="10">
        <f>_xlfn.RANK.EQ($C687,$C$2:$C$1759,0)+COUNTIF($C$2:C687,C687)-1</f>
        <v>1418</v>
      </c>
      <c r="G687">
        <v>686</v>
      </c>
      <c r="H687" t="str">
        <f t="shared" si="41"/>
        <v>Liz Friedlander</v>
      </c>
      <c r="I687">
        <f>COUNTIF(Table13[director_name],Director!$H687)</f>
        <v>1</v>
      </c>
      <c r="J687" s="8">
        <f t="shared" si="42"/>
        <v>6.7</v>
      </c>
      <c r="K687" s="12">
        <f t="shared" si="43"/>
        <v>0.6</v>
      </c>
    </row>
    <row r="688" spans="1:11" x14ac:dyDescent="0.35">
      <c r="A688" s="2" t="s">
        <v>14295</v>
      </c>
      <c r="B688" s="8">
        <f>AVERAGEIF(cleaned_data!$A$2:$A$3799,Director!$A688,cleaned_data!$H$2:$H$3799)</f>
        <v>6.6333333333333329</v>
      </c>
      <c r="C688" s="12">
        <f t="shared" si="40"/>
        <v>0.58499999999999996</v>
      </c>
      <c r="D688" s="10">
        <f>_xlfn.RANK.EQ($C688,$C$2:$C$1759,0)+COUNTIF($C$2:C688,C688)-1</f>
        <v>729</v>
      </c>
      <c r="G688">
        <v>687</v>
      </c>
      <c r="H688" t="str">
        <f t="shared" si="41"/>
        <v>Lorene Scafaria</v>
      </c>
      <c r="I688">
        <f>COUNTIF(Table13[director_name],Director!$H688)</f>
        <v>1</v>
      </c>
      <c r="J688" s="8">
        <f t="shared" si="42"/>
        <v>6.7</v>
      </c>
      <c r="K688" s="12">
        <f t="shared" si="43"/>
        <v>0.6</v>
      </c>
    </row>
    <row r="689" spans="1:11" x14ac:dyDescent="0.35">
      <c r="A689" s="2" t="s">
        <v>8978</v>
      </c>
      <c r="B689" s="8">
        <f>AVERAGEIF(cleaned_data!$A$2:$A$3799,Director!$A689,cleaned_data!$H$2:$H$3799)</f>
        <v>4.8</v>
      </c>
      <c r="C689" s="12">
        <f t="shared" si="40"/>
        <v>7.4999999999999997E-2</v>
      </c>
      <c r="D689" s="10">
        <f>_xlfn.RANK.EQ($C689,$C$2:$C$1759,0)+COUNTIF($C$2:C689,C689)-1</f>
        <v>1620</v>
      </c>
      <c r="G689">
        <v>688</v>
      </c>
      <c r="H689" t="str">
        <f t="shared" si="41"/>
        <v>Lucky McKee</v>
      </c>
      <c r="I689">
        <f>COUNTIF(Table13[director_name],Director!$H689)</f>
        <v>1</v>
      </c>
      <c r="J689" s="8">
        <f t="shared" si="42"/>
        <v>6.7</v>
      </c>
      <c r="K689" s="12">
        <f t="shared" si="43"/>
        <v>0.6</v>
      </c>
    </row>
    <row r="690" spans="1:11" x14ac:dyDescent="0.35">
      <c r="A690" s="2" t="s">
        <v>7905</v>
      </c>
      <c r="B690" s="8">
        <f>AVERAGEIF(cleaned_data!$A$2:$A$3799,Director!$A690,cleaned_data!$H$2:$H$3799)</f>
        <v>6.3000000000000007</v>
      </c>
      <c r="C690" s="12">
        <f t="shared" si="40"/>
        <v>0.44900000000000001</v>
      </c>
      <c r="D690" s="10">
        <f>_xlfn.RANK.EQ($C690,$C$2:$C$1759,0)+COUNTIF($C$2:C690,C690)-1</f>
        <v>966</v>
      </c>
      <c r="G690">
        <v>689</v>
      </c>
      <c r="H690" t="str">
        <f t="shared" si="41"/>
        <v>Lucrecia Martel</v>
      </c>
      <c r="I690">
        <f>COUNTIF(Table13[director_name],Director!$H690)</f>
        <v>1</v>
      </c>
      <c r="J690" s="8">
        <f t="shared" si="42"/>
        <v>6.7</v>
      </c>
      <c r="K690" s="12">
        <f t="shared" si="43"/>
        <v>0.6</v>
      </c>
    </row>
    <row r="691" spans="1:11" x14ac:dyDescent="0.35">
      <c r="A691" s="2" t="s">
        <v>1770</v>
      </c>
      <c r="B691" s="8">
        <f>AVERAGEIF(cleaned_data!$A$2:$A$3799,Director!$A691,cleaned_data!$H$2:$H$3799)</f>
        <v>6.7</v>
      </c>
      <c r="C691" s="12">
        <f t="shared" si="40"/>
        <v>0.6</v>
      </c>
      <c r="D691" s="10">
        <f>_xlfn.RANK.EQ($C691,$C$2:$C$1759,0)+COUNTIF($C$2:C691,C691)-1</f>
        <v>680</v>
      </c>
      <c r="G691">
        <v>690</v>
      </c>
      <c r="H691" t="str">
        <f t="shared" si="41"/>
        <v>Lynn Shelton</v>
      </c>
      <c r="I691">
        <f>COUNTIF(Table13[director_name],Director!$H691)</f>
        <v>1</v>
      </c>
      <c r="J691" s="8">
        <f t="shared" si="42"/>
        <v>6.7</v>
      </c>
      <c r="K691" s="12">
        <f t="shared" si="43"/>
        <v>0.6</v>
      </c>
    </row>
    <row r="692" spans="1:11" x14ac:dyDescent="0.35">
      <c r="A692" s="2" t="s">
        <v>15144</v>
      </c>
      <c r="B692" s="8">
        <f>AVERAGEIF(cleaned_data!$A$2:$A$3799,Director!$A692,cleaned_data!$H$2:$H$3799)</f>
        <v>6.7</v>
      </c>
      <c r="C692" s="12">
        <f t="shared" si="40"/>
        <v>0.6</v>
      </c>
      <c r="D692" s="10">
        <f>_xlfn.RANK.EQ($C692,$C$2:$C$1759,0)+COUNTIF($C$2:C692,C692)-1</f>
        <v>681</v>
      </c>
      <c r="G692">
        <v>691</v>
      </c>
      <c r="H692" t="str">
        <f t="shared" si="41"/>
        <v>Matthew Diamond</v>
      </c>
      <c r="I692">
        <f>COUNTIF(Table13[director_name],Director!$H692)</f>
        <v>1</v>
      </c>
      <c r="J692" s="8">
        <f t="shared" si="42"/>
        <v>6.7</v>
      </c>
      <c r="K692" s="12">
        <f t="shared" si="43"/>
        <v>0.6</v>
      </c>
    </row>
    <row r="693" spans="1:11" x14ac:dyDescent="0.35">
      <c r="A693" s="2" t="s">
        <v>19445</v>
      </c>
      <c r="B693" s="8">
        <f>AVERAGEIF(cleaned_data!$A$2:$A$3799,Director!$A693,cleaned_data!$H$2:$H$3799)</f>
        <v>6.1</v>
      </c>
      <c r="C693" s="12">
        <f t="shared" si="40"/>
        <v>0.35099999999999998</v>
      </c>
      <c r="D693" s="10">
        <f>_xlfn.RANK.EQ($C693,$C$2:$C$1759,0)+COUNTIF($C$2:C693,C693)-1</f>
        <v>1112</v>
      </c>
      <c r="G693">
        <v>692</v>
      </c>
      <c r="H693" t="str">
        <f t="shared" si="41"/>
        <v>Matthew Robbins</v>
      </c>
      <c r="I693">
        <f>COUNTIF(Table13[director_name],Director!$H693)</f>
        <v>1</v>
      </c>
      <c r="J693" s="8">
        <f t="shared" si="42"/>
        <v>6.7</v>
      </c>
      <c r="K693" s="12">
        <f t="shared" si="43"/>
        <v>0.6</v>
      </c>
    </row>
    <row r="694" spans="1:11" x14ac:dyDescent="0.35">
      <c r="A694" s="2" t="s">
        <v>8382</v>
      </c>
      <c r="B694" s="8">
        <f>AVERAGEIF(cleaned_data!$A$2:$A$3799,Director!$A694,cleaned_data!$H$2:$H$3799)</f>
        <v>2.6</v>
      </c>
      <c r="C694" s="12">
        <f t="shared" si="40"/>
        <v>2E-3</v>
      </c>
      <c r="D694" s="10">
        <f>_xlfn.RANK.EQ($C694,$C$2:$C$1759,0)+COUNTIF($C$2:C694,C694)-1</f>
        <v>1754</v>
      </c>
      <c r="G694">
        <v>693</v>
      </c>
      <c r="H694" t="str">
        <f t="shared" si="41"/>
        <v>Michael Clancy</v>
      </c>
      <c r="I694">
        <f>COUNTIF(Table13[director_name],Director!$H694)</f>
        <v>1</v>
      </c>
      <c r="J694" s="8">
        <f t="shared" si="42"/>
        <v>6.7</v>
      </c>
      <c r="K694" s="12">
        <f t="shared" si="43"/>
        <v>0.6</v>
      </c>
    </row>
    <row r="695" spans="1:11" x14ac:dyDescent="0.35">
      <c r="A695" s="2" t="s">
        <v>12225</v>
      </c>
      <c r="B695" s="8">
        <f>AVERAGEIF(cleaned_data!$A$2:$A$3799,Director!$A695,cleaned_data!$H$2:$H$3799)</f>
        <v>7.2</v>
      </c>
      <c r="C695" s="12">
        <f t="shared" si="40"/>
        <v>0.81100000000000005</v>
      </c>
      <c r="D695" s="10">
        <f>_xlfn.RANK.EQ($C695,$C$2:$C$1759,0)+COUNTIF($C$2:C695,C695)-1</f>
        <v>300</v>
      </c>
      <c r="G695">
        <v>694</v>
      </c>
      <c r="H695" t="str">
        <f t="shared" si="41"/>
        <v>Nima Nourizadeh</v>
      </c>
      <c r="I695">
        <f>COUNTIF(Table13[director_name],Director!$H695)</f>
        <v>1</v>
      </c>
      <c r="J695" s="8">
        <f t="shared" si="42"/>
        <v>6.7</v>
      </c>
      <c r="K695" s="12">
        <f t="shared" si="43"/>
        <v>0.6</v>
      </c>
    </row>
    <row r="696" spans="1:11" x14ac:dyDescent="0.35">
      <c r="A696" s="2" t="s">
        <v>8186</v>
      </c>
      <c r="B696" s="8">
        <f>AVERAGEIF(cleaned_data!$A$2:$A$3799,Director!$A696,cleaned_data!$H$2:$H$3799)</f>
        <v>7.1400000000000006</v>
      </c>
      <c r="C696" s="12">
        <f t="shared" si="40"/>
        <v>0.80300000000000005</v>
      </c>
      <c r="D696" s="10">
        <f>_xlfn.RANK.EQ($C696,$C$2:$C$1759,0)+COUNTIF($C$2:C696,C696)-1</f>
        <v>346</v>
      </c>
      <c r="G696">
        <v>695</v>
      </c>
      <c r="H696" t="str">
        <f t="shared" si="41"/>
        <v>Oliver Parker</v>
      </c>
      <c r="I696">
        <f>COUNTIF(Table13[director_name],Director!$H696)</f>
        <v>3</v>
      </c>
      <c r="J696" s="8">
        <f t="shared" si="42"/>
        <v>6.7</v>
      </c>
      <c r="K696" s="12">
        <f t="shared" si="43"/>
        <v>0.6</v>
      </c>
    </row>
    <row r="697" spans="1:11" x14ac:dyDescent="0.35">
      <c r="A697" s="2" t="s">
        <v>15224</v>
      </c>
      <c r="B697" s="8">
        <f>AVERAGEIF(cleaned_data!$A$2:$A$3799,Director!$A697,cleaned_data!$H$2:$H$3799)</f>
        <v>4.8</v>
      </c>
      <c r="C697" s="12">
        <f t="shared" si="40"/>
        <v>7.4999999999999997E-2</v>
      </c>
      <c r="D697" s="10">
        <f>_xlfn.RANK.EQ($C697,$C$2:$C$1759,0)+COUNTIF($C$2:C697,C697)-1</f>
        <v>1621</v>
      </c>
      <c r="G697">
        <v>696</v>
      </c>
      <c r="H697" t="str">
        <f t="shared" si="41"/>
        <v>Pat O'Connor</v>
      </c>
      <c r="I697">
        <f>COUNTIF(Table13[director_name],Director!$H697)</f>
        <v>1</v>
      </c>
      <c r="J697" s="8">
        <f t="shared" si="42"/>
        <v>6.7</v>
      </c>
      <c r="K697" s="12">
        <f t="shared" si="43"/>
        <v>0.6</v>
      </c>
    </row>
    <row r="698" spans="1:11" x14ac:dyDescent="0.35">
      <c r="A698" s="2" t="s">
        <v>14719</v>
      </c>
      <c r="B698" s="8">
        <f>AVERAGEIF(cleaned_data!$A$2:$A$3799,Director!$A698,cleaned_data!$H$2:$H$3799)</f>
        <v>6</v>
      </c>
      <c r="C698" s="12">
        <f t="shared" si="40"/>
        <v>0.312</v>
      </c>
      <c r="D698" s="10">
        <f>_xlfn.RANK.EQ($C698,$C$2:$C$1759,0)+COUNTIF($C$2:C698,C698)-1</f>
        <v>1186</v>
      </c>
      <c r="G698">
        <v>697</v>
      </c>
      <c r="H698" t="str">
        <f t="shared" si="41"/>
        <v>Patricia Rozema</v>
      </c>
      <c r="I698">
        <f>COUNTIF(Table13[director_name],Director!$H698)</f>
        <v>1</v>
      </c>
      <c r="J698" s="8">
        <f t="shared" si="42"/>
        <v>6.7</v>
      </c>
      <c r="K698" s="12">
        <f t="shared" si="43"/>
        <v>0.6</v>
      </c>
    </row>
    <row r="699" spans="1:11" x14ac:dyDescent="0.35">
      <c r="A699" s="2" t="s">
        <v>5128</v>
      </c>
      <c r="B699" s="8">
        <f>AVERAGEIF(cleaned_data!$A$2:$A$3799,Director!$A699,cleaned_data!$H$2:$H$3799)</f>
        <v>6.5200000000000005</v>
      </c>
      <c r="C699" s="12">
        <f t="shared" si="40"/>
        <v>0.53800000000000003</v>
      </c>
      <c r="D699" s="10">
        <f>_xlfn.RANK.EQ($C699,$C$2:$C$1759,0)+COUNTIF($C$2:C699,C699)-1</f>
        <v>811</v>
      </c>
      <c r="G699">
        <v>698</v>
      </c>
      <c r="H699" t="str">
        <f t="shared" si="41"/>
        <v>Patrick Gilmore</v>
      </c>
      <c r="I699">
        <f>COUNTIF(Table13[director_name],Director!$H699)</f>
        <v>1</v>
      </c>
      <c r="J699" s="8">
        <f t="shared" si="42"/>
        <v>6.7</v>
      </c>
      <c r="K699" s="12">
        <f t="shared" si="43"/>
        <v>0.6</v>
      </c>
    </row>
    <row r="700" spans="1:11" x14ac:dyDescent="0.35">
      <c r="A700" s="2" t="s">
        <v>4939</v>
      </c>
      <c r="B700" s="8">
        <f>AVERAGEIF(cleaned_data!$A$2:$A$3799,Director!$A700,cleaned_data!$H$2:$H$3799)</f>
        <v>6.0250000000000004</v>
      </c>
      <c r="C700" s="12">
        <f t="shared" si="40"/>
        <v>0.33500000000000002</v>
      </c>
      <c r="D700" s="10">
        <f>_xlfn.RANK.EQ($C700,$C$2:$C$1759,0)+COUNTIF($C$2:C700,C700)-1</f>
        <v>1168</v>
      </c>
      <c r="G700">
        <v>699</v>
      </c>
      <c r="H700" t="str">
        <f t="shared" si="41"/>
        <v>Piyush Dinker Pandya</v>
      </c>
      <c r="I700">
        <f>COUNTIF(Table13[director_name],Director!$H700)</f>
        <v>1</v>
      </c>
      <c r="J700" s="8">
        <f t="shared" si="42"/>
        <v>6.7</v>
      </c>
      <c r="K700" s="12">
        <f t="shared" si="43"/>
        <v>0.6</v>
      </c>
    </row>
    <row r="701" spans="1:11" x14ac:dyDescent="0.35">
      <c r="A701" s="2" t="s">
        <v>15176</v>
      </c>
      <c r="B701" s="8">
        <f>AVERAGEIF(cleaned_data!$A$2:$A$3799,Director!$A701,cleaned_data!$H$2:$H$3799)</f>
        <v>6.4666666666666659</v>
      </c>
      <c r="C701" s="12">
        <f t="shared" si="40"/>
        <v>0.5</v>
      </c>
      <c r="D701" s="10">
        <f>_xlfn.RANK.EQ($C701,$C$2:$C$1759,0)+COUNTIF($C$2:C701,C701)-1</f>
        <v>878</v>
      </c>
      <c r="G701">
        <v>700</v>
      </c>
      <c r="H701" t="str">
        <f t="shared" si="41"/>
        <v>Rebecca Miller</v>
      </c>
      <c r="I701">
        <f>COUNTIF(Table13[director_name],Director!$H701)</f>
        <v>1</v>
      </c>
      <c r="J701" s="8">
        <f t="shared" si="42"/>
        <v>6.7</v>
      </c>
      <c r="K701" s="12">
        <f t="shared" si="43"/>
        <v>0.6</v>
      </c>
    </row>
    <row r="702" spans="1:11" x14ac:dyDescent="0.35">
      <c r="A702" s="2" t="s">
        <v>17827</v>
      </c>
      <c r="B702" s="8">
        <f>AVERAGEIF(cleaned_data!$A$2:$A$3799,Director!$A702,cleaned_data!$H$2:$H$3799)</f>
        <v>7</v>
      </c>
      <c r="C702" s="12">
        <f t="shared" si="40"/>
        <v>0.72199999999999998</v>
      </c>
      <c r="D702" s="10">
        <f>_xlfn.RANK.EQ($C702,$C$2:$C$1759,0)+COUNTIF($C$2:C702,C702)-1</f>
        <v>453</v>
      </c>
      <c r="G702">
        <v>701</v>
      </c>
      <c r="H702" t="str">
        <f t="shared" si="41"/>
        <v>Sharon Maguire</v>
      </c>
      <c r="I702">
        <f>COUNTIF(Table13[director_name],Director!$H702)</f>
        <v>1</v>
      </c>
      <c r="J702" s="8">
        <f t="shared" si="42"/>
        <v>6.7</v>
      </c>
      <c r="K702" s="12">
        <f t="shared" si="43"/>
        <v>0.6</v>
      </c>
    </row>
    <row r="703" spans="1:11" x14ac:dyDescent="0.35">
      <c r="A703" s="2" t="s">
        <v>1965</v>
      </c>
      <c r="B703" s="8">
        <f>AVERAGEIF(cleaned_data!$A$2:$A$3799,Director!$A703,cleaned_data!$H$2:$H$3799)</f>
        <v>6.5714285714285712</v>
      </c>
      <c r="C703" s="12">
        <f t="shared" si="40"/>
        <v>0.55000000000000004</v>
      </c>
      <c r="D703" s="10">
        <f>_xlfn.RANK.EQ($C703,$C$2:$C$1759,0)+COUNTIF($C$2:C703,C703)-1</f>
        <v>790</v>
      </c>
      <c r="G703">
        <v>702</v>
      </c>
      <c r="H703" t="str">
        <f t="shared" si="41"/>
        <v>Stanley Tong</v>
      </c>
      <c r="I703">
        <f>COUNTIF(Table13[director_name],Director!$H703)</f>
        <v>1</v>
      </c>
      <c r="J703" s="8">
        <f t="shared" si="42"/>
        <v>6.7</v>
      </c>
      <c r="K703" s="12">
        <f t="shared" si="43"/>
        <v>0.6</v>
      </c>
    </row>
    <row r="704" spans="1:11" x14ac:dyDescent="0.35">
      <c r="A704" s="2" t="s">
        <v>4053</v>
      </c>
      <c r="B704" s="8">
        <f>AVERAGEIF(cleaned_data!$A$2:$A$3799,Director!$A704,cleaned_data!$H$2:$H$3799)</f>
        <v>6.7333333333333334</v>
      </c>
      <c r="C704" s="12">
        <f t="shared" si="40"/>
        <v>0.623</v>
      </c>
      <c r="D704" s="10">
        <f>_xlfn.RANK.EQ($C704,$C$2:$C$1759,0)+COUNTIF($C$2:C704,C704)-1</f>
        <v>660</v>
      </c>
      <c r="G704">
        <v>703</v>
      </c>
      <c r="H704" t="str">
        <f t="shared" si="41"/>
        <v>Thaddeus O'Sullivan</v>
      </c>
      <c r="I704">
        <f>COUNTIF(Table13[director_name],Director!$H704)</f>
        <v>1</v>
      </c>
      <c r="J704" s="8">
        <f t="shared" si="42"/>
        <v>6.7</v>
      </c>
      <c r="K704" s="12">
        <f t="shared" si="43"/>
        <v>0.6</v>
      </c>
    </row>
    <row r="705" spans="1:11" x14ac:dyDescent="0.35">
      <c r="A705" s="2" t="s">
        <v>8519</v>
      </c>
      <c r="B705" s="8">
        <f>AVERAGEIF(cleaned_data!$A$2:$A$3799,Director!$A705,cleaned_data!$H$2:$H$3799)</f>
        <v>6.3</v>
      </c>
      <c r="C705" s="12">
        <f t="shared" si="40"/>
        <v>0.42199999999999999</v>
      </c>
      <c r="D705" s="10">
        <f>_xlfn.RANK.EQ($C705,$C$2:$C$1759,0)+COUNTIF($C$2:C705,C705)-1</f>
        <v>986</v>
      </c>
      <c r="G705">
        <v>704</v>
      </c>
      <c r="H705" t="str">
        <f t="shared" si="41"/>
        <v>George Miller</v>
      </c>
      <c r="I705">
        <f>COUNTIF(Table13[director_name],Director!$H705)</f>
        <v>6</v>
      </c>
      <c r="J705" s="8">
        <f t="shared" si="42"/>
        <v>6.6833333333333336</v>
      </c>
      <c r="K705" s="12">
        <f t="shared" si="43"/>
        <v>0.59899999999999998</v>
      </c>
    </row>
    <row r="706" spans="1:11" x14ac:dyDescent="0.35">
      <c r="A706" s="2" t="s">
        <v>2396</v>
      </c>
      <c r="B706" s="8">
        <f>AVERAGEIF(cleaned_data!$A$2:$A$3799,Director!$A706,cleaned_data!$H$2:$H$3799)</f>
        <v>7.2333333333333334</v>
      </c>
      <c r="C706" s="12">
        <f t="shared" si="40"/>
        <v>0.84099999999999997</v>
      </c>
      <c r="D706" s="10">
        <f>_xlfn.RANK.EQ($C706,$C$2:$C$1759,0)+COUNTIF($C$2:C706,C706)-1</f>
        <v>278</v>
      </c>
      <c r="G706">
        <v>705</v>
      </c>
      <c r="H706" t="str">
        <f t="shared" si="41"/>
        <v>Jonathan Lynn</v>
      </c>
      <c r="I706">
        <f>COUNTIF(Table13[director_name],Director!$H706)</f>
        <v>4</v>
      </c>
      <c r="J706" s="8">
        <f t="shared" si="42"/>
        <v>6.6999999999999993</v>
      </c>
      <c r="K706" s="12">
        <f t="shared" si="43"/>
        <v>0.59899999999999998</v>
      </c>
    </row>
    <row r="707" spans="1:11" x14ac:dyDescent="0.35">
      <c r="A707" s="2" t="s">
        <v>17099</v>
      </c>
      <c r="B707" s="8">
        <f>AVERAGEIF(cleaned_data!$A$2:$A$3799,Director!$A707,cleaned_data!$H$2:$H$3799)</f>
        <v>6.5</v>
      </c>
      <c r="C707" s="12">
        <f t="shared" ref="C707:C770" si="44">_xlfn.PERCENTRANK.EXC($B$2:$B$1759,$B707)</f>
        <v>0.504</v>
      </c>
      <c r="D707" s="10">
        <f>_xlfn.RANK.EQ($C707,$C$2:$C$1759,0)+COUNTIF($C$2:C707,C707)-1</f>
        <v>836</v>
      </c>
      <c r="G707">
        <v>706</v>
      </c>
      <c r="H707" t="str">
        <f t="shared" ref="H707:H770" si="45">INDEX($A$2:$A$1759, MATCH($G707,$D$2:$D$1759,0))</f>
        <v>Kevin Reynolds</v>
      </c>
      <c r="I707">
        <f>COUNTIF(Table13[director_name],Director!$H707)</f>
        <v>5</v>
      </c>
      <c r="J707" s="8">
        <f t="shared" ref="J707:J770" si="46">INDEX($B$2:$B$1759,MATCH($G707,$D$2:$D$1759,0))</f>
        <v>6.68</v>
      </c>
      <c r="K707" s="12">
        <f t="shared" ref="K707:K770" si="47">INDEX($C$2:$C$1759,MATCH($G707,$D$2:$D$1759,0))</f>
        <v>0.59799999999999998</v>
      </c>
    </row>
    <row r="708" spans="1:11" x14ac:dyDescent="0.35">
      <c r="A708" s="2" t="s">
        <v>7644</v>
      </c>
      <c r="B708" s="8">
        <f>AVERAGEIF(cleaned_data!$A$2:$A$3799,Director!$A708,cleaned_data!$H$2:$H$3799)</f>
        <v>7.4666666666666659</v>
      </c>
      <c r="C708" s="12">
        <f t="shared" si="44"/>
        <v>0.89100000000000001</v>
      </c>
      <c r="D708" s="10">
        <f>_xlfn.RANK.EQ($C708,$C$2:$C$1759,0)+COUNTIF($C$2:C708,C708)-1</f>
        <v>190</v>
      </c>
      <c r="G708">
        <v>707</v>
      </c>
      <c r="H708" t="str">
        <f t="shared" si="45"/>
        <v>Steven Soderbergh</v>
      </c>
      <c r="I708">
        <f>COUNTIF(Table13[director_name],Director!$H708)</f>
        <v>15</v>
      </c>
      <c r="J708" s="8">
        <f t="shared" si="46"/>
        <v>6.6800000000000006</v>
      </c>
      <c r="K708" s="12">
        <f t="shared" si="47"/>
        <v>0.59799999999999998</v>
      </c>
    </row>
    <row r="709" spans="1:11" x14ac:dyDescent="0.35">
      <c r="A709" s="2" t="s">
        <v>6827</v>
      </c>
      <c r="B709" s="8">
        <f>AVERAGEIF(cleaned_data!$A$2:$A$3799,Director!$A709,cleaned_data!$H$2:$H$3799)</f>
        <v>6.2666666666666666</v>
      </c>
      <c r="C709" s="12">
        <f t="shared" si="44"/>
        <v>0.42099999999999999</v>
      </c>
      <c r="D709" s="10">
        <f>_xlfn.RANK.EQ($C709,$C$2:$C$1759,0)+COUNTIF($C$2:C709,C709)-1</f>
        <v>1017</v>
      </c>
      <c r="G709">
        <v>708</v>
      </c>
      <c r="H709" t="str">
        <f t="shared" si="45"/>
        <v>David Twohy</v>
      </c>
      <c r="I709">
        <f>COUNTIF(Table13[director_name],Director!$H709)</f>
        <v>4</v>
      </c>
      <c r="J709" s="8">
        <f t="shared" si="46"/>
        <v>6.6750000000000007</v>
      </c>
      <c r="K709" s="12">
        <f t="shared" si="47"/>
        <v>0.59599999999999997</v>
      </c>
    </row>
    <row r="710" spans="1:11" x14ac:dyDescent="0.35">
      <c r="A710" s="2" t="s">
        <v>10673</v>
      </c>
      <c r="B710" s="8">
        <f>AVERAGEIF(cleaned_data!$A$2:$A$3799,Director!$A710,cleaned_data!$H$2:$H$3799)</f>
        <v>5.7</v>
      </c>
      <c r="C710" s="12">
        <f t="shared" si="44"/>
        <v>0.23300000000000001</v>
      </c>
      <c r="D710" s="10">
        <f>_xlfn.RANK.EQ($C710,$C$2:$C$1759,0)+COUNTIF($C$2:C710,C710)-1</f>
        <v>1333</v>
      </c>
      <c r="G710">
        <v>709</v>
      </c>
      <c r="H710" t="str">
        <f t="shared" si="45"/>
        <v>George Clooney</v>
      </c>
      <c r="I710">
        <f>COUNTIF(Table13[director_name],Director!$H710)</f>
        <v>4</v>
      </c>
      <c r="J710" s="8">
        <f t="shared" si="46"/>
        <v>6.6749999999999998</v>
      </c>
      <c r="K710" s="12">
        <f t="shared" si="47"/>
        <v>0.59599999999999997</v>
      </c>
    </row>
    <row r="711" spans="1:11" x14ac:dyDescent="0.35">
      <c r="A711" s="2" t="s">
        <v>7721</v>
      </c>
      <c r="B711" s="8">
        <f>AVERAGEIF(cleaned_data!$A$2:$A$3799,Director!$A711,cleaned_data!$H$2:$H$3799)</f>
        <v>6.9</v>
      </c>
      <c r="C711" s="12">
        <f t="shared" si="44"/>
        <v>0.68100000000000005</v>
      </c>
      <c r="D711" s="10">
        <f>_xlfn.RANK.EQ($C711,$C$2:$C$1759,0)+COUNTIF($C$2:C711,C711)-1</f>
        <v>537</v>
      </c>
      <c r="G711">
        <v>710</v>
      </c>
      <c r="H711" t="str">
        <f t="shared" si="45"/>
        <v>Nicole Holofcener</v>
      </c>
      <c r="I711">
        <f>COUNTIF(Table13[director_name],Director!$H711)</f>
        <v>4</v>
      </c>
      <c r="J711" s="8">
        <f t="shared" si="46"/>
        <v>6.6750000000000007</v>
      </c>
      <c r="K711" s="12">
        <f t="shared" si="47"/>
        <v>0.59599999999999997</v>
      </c>
    </row>
    <row r="712" spans="1:11" x14ac:dyDescent="0.35">
      <c r="A712" s="2" t="s">
        <v>4176</v>
      </c>
      <c r="B712" s="8">
        <f>AVERAGEIF(cleaned_data!$A$2:$A$3799,Director!$A712,cleaned_data!$H$2:$H$3799)</f>
        <v>7.3400000000000007</v>
      </c>
      <c r="C712" s="12">
        <f t="shared" si="44"/>
        <v>0.87</v>
      </c>
      <c r="D712" s="10">
        <f>_xlfn.RANK.EQ($C712,$C$2:$C$1759,0)+COUNTIF($C$2:C712,C712)-1</f>
        <v>227</v>
      </c>
      <c r="G712">
        <v>711</v>
      </c>
      <c r="H712" t="str">
        <f t="shared" si="45"/>
        <v>David Gordon Green</v>
      </c>
      <c r="I712">
        <f>COUNTIF(Table13[director_name],Director!$H712)</f>
        <v>6</v>
      </c>
      <c r="J712" s="8">
        <f t="shared" si="46"/>
        <v>6.666666666666667</v>
      </c>
      <c r="K712" s="12">
        <f t="shared" si="47"/>
        <v>0.59199999999999997</v>
      </c>
    </row>
    <row r="713" spans="1:11" x14ac:dyDescent="0.35">
      <c r="A713" s="2" t="s">
        <v>7057</v>
      </c>
      <c r="B713" s="8">
        <f>AVERAGEIF(cleaned_data!$A$2:$A$3799,Director!$A713,cleaned_data!$H$2:$H$3799)</f>
        <v>6.4</v>
      </c>
      <c r="C713" s="12">
        <f t="shared" si="44"/>
        <v>0.46400000000000002</v>
      </c>
      <c r="D713" s="10">
        <f>_xlfn.RANK.EQ($C713,$C$2:$C$1759,0)+COUNTIF($C$2:C713,C713)-1</f>
        <v>925</v>
      </c>
      <c r="G713">
        <v>712</v>
      </c>
      <c r="H713" t="str">
        <f t="shared" si="45"/>
        <v>Jodie Foster</v>
      </c>
      <c r="I713">
        <f>COUNTIF(Table13[director_name],Director!$H713)</f>
        <v>3</v>
      </c>
      <c r="J713" s="8">
        <f t="shared" si="46"/>
        <v>6.666666666666667</v>
      </c>
      <c r="K713" s="12">
        <f t="shared" si="47"/>
        <v>0.59199999999999997</v>
      </c>
    </row>
    <row r="714" spans="1:11" x14ac:dyDescent="0.35">
      <c r="A714" s="2" t="s">
        <v>8607</v>
      </c>
      <c r="B714" s="8">
        <f>AVERAGEIF(cleaned_data!$A$2:$A$3799,Director!$A714,cleaned_data!$H$2:$H$3799)</f>
        <v>6.85</v>
      </c>
      <c r="C714" s="12">
        <f t="shared" si="44"/>
        <v>0.66800000000000004</v>
      </c>
      <c r="D714" s="10">
        <f>_xlfn.RANK.EQ($C714,$C$2:$C$1759,0)+COUNTIF($C$2:C714,C714)-1</f>
        <v>574</v>
      </c>
      <c r="G714">
        <v>713</v>
      </c>
      <c r="H714" t="str">
        <f t="shared" si="45"/>
        <v>Kimberly Peirce</v>
      </c>
      <c r="I714">
        <f>COUNTIF(Table13[director_name],Director!$H714)</f>
        <v>3</v>
      </c>
      <c r="J714" s="8">
        <f t="shared" si="46"/>
        <v>6.666666666666667</v>
      </c>
      <c r="K714" s="12">
        <f t="shared" si="47"/>
        <v>0.59199999999999997</v>
      </c>
    </row>
    <row r="715" spans="1:11" x14ac:dyDescent="0.35">
      <c r="A715" s="2" t="s">
        <v>21436</v>
      </c>
      <c r="B715" s="8">
        <f>AVERAGEIF(cleaned_data!$A$2:$A$3799,Director!$A715,cleaned_data!$H$2:$H$3799)</f>
        <v>5.9</v>
      </c>
      <c r="C715" s="12">
        <f t="shared" si="44"/>
        <v>0.27200000000000002</v>
      </c>
      <c r="D715" s="10">
        <f>_xlfn.RANK.EQ($C715,$C$2:$C$1759,0)+COUNTIF($C$2:C715,C715)-1</f>
        <v>1253</v>
      </c>
      <c r="G715">
        <v>714</v>
      </c>
      <c r="H715" t="str">
        <f t="shared" si="45"/>
        <v>Mark Dindal</v>
      </c>
      <c r="I715">
        <f>COUNTIF(Table13[director_name],Director!$H715)</f>
        <v>3</v>
      </c>
      <c r="J715" s="8">
        <f t="shared" si="46"/>
        <v>6.666666666666667</v>
      </c>
      <c r="K715" s="12">
        <f t="shared" si="47"/>
        <v>0.59199999999999997</v>
      </c>
    </row>
    <row r="716" spans="1:11" x14ac:dyDescent="0.35">
      <c r="A716" s="2" t="s">
        <v>18583</v>
      </c>
      <c r="B716" s="8">
        <f>AVERAGEIF(cleaned_data!$A$2:$A$3799,Director!$A716,cleaned_data!$H$2:$H$3799)</f>
        <v>5.8</v>
      </c>
      <c r="C716" s="12">
        <f t="shared" si="44"/>
        <v>0.252</v>
      </c>
      <c r="D716" s="10">
        <f>_xlfn.RANK.EQ($C716,$C$2:$C$1759,0)+COUNTIF($C$2:C716,C716)-1</f>
        <v>1296</v>
      </c>
      <c r="G716">
        <v>715</v>
      </c>
      <c r="H716" t="str">
        <f t="shared" si="45"/>
        <v>Peter Berg</v>
      </c>
      <c r="I716">
        <f>COUNTIF(Table13[director_name],Director!$H716)</f>
        <v>6</v>
      </c>
      <c r="J716" s="8">
        <f t="shared" si="46"/>
        <v>6.666666666666667</v>
      </c>
      <c r="K716" s="12">
        <f t="shared" si="47"/>
        <v>0.59199999999999997</v>
      </c>
    </row>
    <row r="717" spans="1:11" x14ac:dyDescent="0.35">
      <c r="A717" s="2" t="s">
        <v>418</v>
      </c>
      <c r="B717" s="8">
        <f>AVERAGEIF(cleaned_data!$A$2:$A$3799,Director!$A717,cleaned_data!$H$2:$H$3799)</f>
        <v>6.2</v>
      </c>
      <c r="C717" s="12">
        <f t="shared" si="44"/>
        <v>0.39100000000000001</v>
      </c>
      <c r="D717" s="10">
        <f>_xlfn.RANK.EQ($C717,$C$2:$C$1759,0)+COUNTIF($C$2:C717,C717)-1</f>
        <v>1049</v>
      </c>
      <c r="G717">
        <v>716</v>
      </c>
      <c r="H717" t="str">
        <f t="shared" si="45"/>
        <v>Roger Michell</v>
      </c>
      <c r="I717">
        <f>COUNTIF(Table13[director_name],Director!$H717)</f>
        <v>3</v>
      </c>
      <c r="J717" s="8">
        <f t="shared" si="46"/>
        <v>6.666666666666667</v>
      </c>
      <c r="K717" s="12">
        <f t="shared" si="47"/>
        <v>0.59199999999999997</v>
      </c>
    </row>
    <row r="718" spans="1:11" x14ac:dyDescent="0.35">
      <c r="A718" s="2" t="s">
        <v>11940</v>
      </c>
      <c r="B718" s="8">
        <f>AVERAGEIF(cleaned_data!$A$2:$A$3799,Director!$A718,cleaned_data!$H$2:$H$3799)</f>
        <v>5.5</v>
      </c>
      <c r="C718" s="12">
        <f t="shared" si="44"/>
        <v>0.17899999999999999</v>
      </c>
      <c r="D718" s="10">
        <f>_xlfn.RANK.EQ($C718,$C$2:$C$1759,0)+COUNTIF($C$2:C718,C718)-1</f>
        <v>1427</v>
      </c>
      <c r="G718">
        <v>717</v>
      </c>
      <c r="H718" t="str">
        <f t="shared" si="45"/>
        <v>Thomas Carter</v>
      </c>
      <c r="I718">
        <f>COUNTIF(Table13[director_name],Director!$H718)</f>
        <v>3</v>
      </c>
      <c r="J718" s="8">
        <f t="shared" si="46"/>
        <v>6.666666666666667</v>
      </c>
      <c r="K718" s="12">
        <f t="shared" si="47"/>
        <v>0.59199999999999997</v>
      </c>
    </row>
    <row r="719" spans="1:11" x14ac:dyDescent="0.35">
      <c r="A719" s="2" t="s">
        <v>15097</v>
      </c>
      <c r="B719" s="8">
        <f>AVERAGEIF(cleaned_data!$A$2:$A$3799,Director!$A719,cleaned_data!$H$2:$H$3799)</f>
        <v>5.2</v>
      </c>
      <c r="C719" s="12">
        <f t="shared" si="44"/>
        <v>0.115</v>
      </c>
      <c r="D719" s="10">
        <f>_xlfn.RANK.EQ($C719,$C$2:$C$1759,0)+COUNTIF($C$2:C719,C719)-1</f>
        <v>1549</v>
      </c>
      <c r="G719">
        <v>718</v>
      </c>
      <c r="H719" t="str">
        <f t="shared" si="45"/>
        <v>Louis Leterrier</v>
      </c>
      <c r="I719">
        <f>COUNTIF(Table13[director_name],Director!$H719)</f>
        <v>6</v>
      </c>
      <c r="J719" s="8">
        <f t="shared" si="46"/>
        <v>6.6666666666666652</v>
      </c>
      <c r="K719" s="12">
        <f t="shared" si="47"/>
        <v>0.59099999999999997</v>
      </c>
    </row>
    <row r="720" spans="1:11" x14ac:dyDescent="0.35">
      <c r="A720" s="2" t="s">
        <v>11999</v>
      </c>
      <c r="B720" s="8">
        <f>AVERAGEIF(cleaned_data!$A$2:$A$3799,Director!$A720,cleaned_data!$H$2:$H$3799)</f>
        <v>7.166666666666667</v>
      </c>
      <c r="C720" s="12">
        <f t="shared" si="44"/>
        <v>0.80800000000000005</v>
      </c>
      <c r="D720" s="10">
        <f>_xlfn.RANK.EQ($C720,$C$2:$C$1759,0)+COUNTIF($C$2:C720,C720)-1</f>
        <v>334</v>
      </c>
      <c r="G720">
        <v>719</v>
      </c>
      <c r="H720" t="str">
        <f t="shared" si="45"/>
        <v>Todd Phillips</v>
      </c>
      <c r="I720">
        <f>COUNTIF(Table13[director_name],Director!$H720)</f>
        <v>7</v>
      </c>
      <c r="J720" s="8">
        <f t="shared" si="46"/>
        <v>6.6571428571428575</v>
      </c>
      <c r="K720" s="12">
        <f t="shared" si="47"/>
        <v>0.59099999999999997</v>
      </c>
    </row>
    <row r="721" spans="1:11" x14ac:dyDescent="0.35">
      <c r="A721" s="2" t="s">
        <v>9767</v>
      </c>
      <c r="B721" s="8">
        <f>AVERAGEIF(cleaned_data!$A$2:$A$3799,Director!$A721,cleaned_data!$H$2:$H$3799)</f>
        <v>6.6</v>
      </c>
      <c r="C721" s="12">
        <f t="shared" si="44"/>
        <v>0.55300000000000005</v>
      </c>
      <c r="D721" s="10">
        <f>_xlfn.RANK.EQ($C721,$C$2:$C$1759,0)+COUNTIF($C$2:C721,C721)-1</f>
        <v>760</v>
      </c>
      <c r="G721">
        <v>720</v>
      </c>
      <c r="H721" t="str">
        <f t="shared" si="45"/>
        <v>Chris Columbus</v>
      </c>
      <c r="I721">
        <f>COUNTIF(Table13[director_name],Director!$H721)</f>
        <v>11</v>
      </c>
      <c r="J721" s="8">
        <f t="shared" si="46"/>
        <v>6.6545454545454552</v>
      </c>
      <c r="K721" s="12">
        <f t="shared" si="47"/>
        <v>0.59</v>
      </c>
    </row>
    <row r="722" spans="1:11" x14ac:dyDescent="0.35">
      <c r="A722" s="2" t="s">
        <v>10665</v>
      </c>
      <c r="B722" s="8">
        <f>AVERAGEIF(cleaned_data!$A$2:$A$3799,Director!$A722,cleaned_data!$H$2:$H$3799)</f>
        <v>6.7666666666666657</v>
      </c>
      <c r="C722" s="12">
        <f t="shared" si="44"/>
        <v>0.63200000000000001</v>
      </c>
      <c r="D722" s="10">
        <f>_xlfn.RANK.EQ($C722,$C$2:$C$1759,0)+COUNTIF($C$2:C722,C722)-1</f>
        <v>646</v>
      </c>
      <c r="G722">
        <v>721</v>
      </c>
      <c r="H722" t="str">
        <f t="shared" si="45"/>
        <v>Anand Tucker</v>
      </c>
      <c r="I722">
        <f>COUNTIF(Table13[director_name],Director!$H722)</f>
        <v>2</v>
      </c>
      <c r="J722" s="8">
        <f t="shared" si="46"/>
        <v>6.65</v>
      </c>
      <c r="K722" s="12">
        <f t="shared" si="47"/>
        <v>0.58699999999999997</v>
      </c>
    </row>
    <row r="723" spans="1:11" x14ac:dyDescent="0.35">
      <c r="A723" s="2" t="s">
        <v>9031</v>
      </c>
      <c r="B723" s="8">
        <f>AVERAGEIF(cleaned_data!$A$2:$A$3799,Director!$A723,cleaned_data!$H$2:$H$3799)</f>
        <v>6.3666666666666671</v>
      </c>
      <c r="C723" s="12">
        <f t="shared" si="44"/>
        <v>0.45900000000000002</v>
      </c>
      <c r="D723" s="10">
        <f>_xlfn.RANK.EQ($C723,$C$2:$C$1759,0)+COUNTIF($C$2:C723,C723)-1</f>
        <v>949</v>
      </c>
      <c r="G723">
        <v>722</v>
      </c>
      <c r="H723" t="str">
        <f t="shared" si="45"/>
        <v>David Dobkin</v>
      </c>
      <c r="I723">
        <f>COUNTIF(Table13[director_name],Director!$H723)</f>
        <v>4</v>
      </c>
      <c r="J723" s="8">
        <f t="shared" si="46"/>
        <v>6.65</v>
      </c>
      <c r="K723" s="12">
        <f t="shared" si="47"/>
        <v>0.58699999999999997</v>
      </c>
    </row>
    <row r="724" spans="1:11" x14ac:dyDescent="0.35">
      <c r="A724" s="2" t="s">
        <v>9974</v>
      </c>
      <c r="B724" s="8">
        <f>AVERAGEIF(cleaned_data!$A$2:$A$3799,Director!$A724,cleaned_data!$H$2:$H$3799)</f>
        <v>4.0999999999999996</v>
      </c>
      <c r="C724" s="12">
        <f t="shared" si="44"/>
        <v>3.5999999999999997E-2</v>
      </c>
      <c r="D724" s="10">
        <f>_xlfn.RANK.EQ($C724,$C$2:$C$1759,0)+COUNTIF($C$2:C724,C724)-1</f>
        <v>1687</v>
      </c>
      <c r="G724">
        <v>723</v>
      </c>
      <c r="H724" t="str">
        <f t="shared" si="45"/>
        <v>Evan Goldberg</v>
      </c>
      <c r="I724">
        <f>COUNTIF(Table13[director_name],Director!$H724)</f>
        <v>2</v>
      </c>
      <c r="J724" s="8">
        <f t="shared" si="46"/>
        <v>6.65</v>
      </c>
      <c r="K724" s="12">
        <f t="shared" si="47"/>
        <v>0.58699999999999997</v>
      </c>
    </row>
    <row r="725" spans="1:11" x14ac:dyDescent="0.35">
      <c r="A725" s="2" t="s">
        <v>13996</v>
      </c>
      <c r="B725" s="8">
        <f>AVERAGEIF(cleaned_data!$A$2:$A$3799,Director!$A725,cleaned_data!$H$2:$H$3799)</f>
        <v>8.1</v>
      </c>
      <c r="C725" s="12">
        <f t="shared" si="44"/>
        <v>0.98099999999999998</v>
      </c>
      <c r="D725" s="10">
        <f>_xlfn.RANK.EQ($C725,$C$2:$C$1759,0)+COUNTIF($C$2:C725,C725)-1</f>
        <v>28</v>
      </c>
      <c r="G725">
        <v>724</v>
      </c>
      <c r="H725" t="str">
        <f t="shared" si="45"/>
        <v>Jessie Nelson</v>
      </c>
      <c r="I725">
        <f>COUNTIF(Table13[director_name],Director!$H725)</f>
        <v>2</v>
      </c>
      <c r="J725" s="8">
        <f t="shared" si="46"/>
        <v>6.65</v>
      </c>
      <c r="K725" s="12">
        <f t="shared" si="47"/>
        <v>0.58699999999999997</v>
      </c>
    </row>
    <row r="726" spans="1:11" x14ac:dyDescent="0.35">
      <c r="A726" s="2" t="s">
        <v>7117</v>
      </c>
      <c r="B726" s="8">
        <f>AVERAGEIF(cleaned_data!$A$2:$A$3799,Director!$A726,cleaned_data!$H$2:$H$3799)</f>
        <v>6</v>
      </c>
      <c r="C726" s="12">
        <f t="shared" si="44"/>
        <v>0.312</v>
      </c>
      <c r="D726" s="10">
        <f>_xlfn.RANK.EQ($C726,$C$2:$C$1759,0)+COUNTIF($C$2:C726,C726)-1</f>
        <v>1187</v>
      </c>
      <c r="G726">
        <v>725</v>
      </c>
      <c r="H726" t="str">
        <f t="shared" si="45"/>
        <v>Jon Hurwitz</v>
      </c>
      <c r="I726">
        <f>COUNTIF(Table13[director_name],Director!$H726)</f>
        <v>2</v>
      </c>
      <c r="J726" s="8">
        <f t="shared" si="46"/>
        <v>6.65</v>
      </c>
      <c r="K726" s="12">
        <f t="shared" si="47"/>
        <v>0.58699999999999997</v>
      </c>
    </row>
    <row r="727" spans="1:11" x14ac:dyDescent="0.35">
      <c r="A727" s="2" t="s">
        <v>22329</v>
      </c>
      <c r="B727" s="8">
        <f>AVERAGEIF(cleaned_data!$A$2:$A$3799,Director!$A727,cleaned_data!$H$2:$H$3799)</f>
        <v>6.5</v>
      </c>
      <c r="C727" s="12">
        <f t="shared" si="44"/>
        <v>0.504</v>
      </c>
      <c r="D727" s="10">
        <f>_xlfn.RANK.EQ($C727,$C$2:$C$1759,0)+COUNTIF($C$2:C727,C727)-1</f>
        <v>837</v>
      </c>
      <c r="G727">
        <v>726</v>
      </c>
      <c r="H727" t="str">
        <f t="shared" si="45"/>
        <v>Richard Fleischer</v>
      </c>
      <c r="I727">
        <f>COUNTIF(Table13[director_name],Director!$H727)</f>
        <v>2</v>
      </c>
      <c r="J727" s="8">
        <f t="shared" si="46"/>
        <v>6.65</v>
      </c>
      <c r="K727" s="12">
        <f t="shared" si="47"/>
        <v>0.58699999999999997</v>
      </c>
    </row>
    <row r="728" spans="1:11" x14ac:dyDescent="0.35">
      <c r="A728" s="2" t="s">
        <v>907</v>
      </c>
      <c r="B728" s="8">
        <f>AVERAGEIF(cleaned_data!$A$2:$A$3799,Director!$A728,cleaned_data!$H$2:$H$3799)</f>
        <v>7.3</v>
      </c>
      <c r="C728" s="12">
        <f t="shared" si="44"/>
        <v>0.84899999999999998</v>
      </c>
      <c r="D728" s="10">
        <f>_xlfn.RANK.EQ($C728,$C$2:$C$1759,0)+COUNTIF($C$2:C728,C728)-1</f>
        <v>247</v>
      </c>
      <c r="G728">
        <v>727</v>
      </c>
      <c r="H728" t="str">
        <f t="shared" si="45"/>
        <v>Richard Donner</v>
      </c>
      <c r="I728">
        <f>COUNTIF(Table13[director_name],Director!$H728)</f>
        <v>9</v>
      </c>
      <c r="J728" s="8">
        <f t="shared" si="46"/>
        <v>6.6333333333333337</v>
      </c>
      <c r="K728" s="12">
        <f t="shared" si="47"/>
        <v>0.58599999999999997</v>
      </c>
    </row>
    <row r="729" spans="1:11" x14ac:dyDescent="0.35">
      <c r="A729" s="2" t="s">
        <v>7823</v>
      </c>
      <c r="B729" s="8">
        <f>AVERAGEIF(cleaned_data!$A$2:$A$3799,Director!$A729,cleaned_data!$H$2:$H$3799)</f>
        <v>6.3</v>
      </c>
      <c r="C729" s="12">
        <f t="shared" si="44"/>
        <v>0.42199999999999999</v>
      </c>
      <c r="D729" s="10">
        <f>_xlfn.RANK.EQ($C729,$C$2:$C$1759,0)+COUNTIF($C$2:C729,C729)-1</f>
        <v>987</v>
      </c>
      <c r="G729">
        <v>728</v>
      </c>
      <c r="H729" t="str">
        <f t="shared" si="45"/>
        <v>James Bobin</v>
      </c>
      <c r="I729">
        <f>COUNTIF(Table13[director_name],Director!$H729)</f>
        <v>3</v>
      </c>
      <c r="J729" s="8">
        <f t="shared" si="46"/>
        <v>6.6333333333333329</v>
      </c>
      <c r="K729" s="12">
        <f t="shared" si="47"/>
        <v>0.58499999999999996</v>
      </c>
    </row>
    <row r="730" spans="1:11" x14ac:dyDescent="0.35">
      <c r="A730" s="2" t="s">
        <v>9735</v>
      </c>
      <c r="B730" s="8">
        <f>AVERAGEIF(cleaned_data!$A$2:$A$3799,Director!$A730,cleaned_data!$H$2:$H$3799)</f>
        <v>6.8</v>
      </c>
      <c r="C730" s="12">
        <f t="shared" si="44"/>
        <v>0.63800000000000001</v>
      </c>
      <c r="D730" s="10">
        <f>_xlfn.RANK.EQ($C730,$C$2:$C$1759,0)+COUNTIF($C$2:C730,C730)-1</f>
        <v>607</v>
      </c>
      <c r="G730">
        <v>729</v>
      </c>
      <c r="H730" t="str">
        <f t="shared" si="45"/>
        <v>Jane Campion</v>
      </c>
      <c r="I730">
        <f>COUNTIF(Table13[director_name],Director!$H730)</f>
        <v>3</v>
      </c>
      <c r="J730" s="8">
        <f t="shared" si="46"/>
        <v>6.6333333333333329</v>
      </c>
      <c r="K730" s="12">
        <f t="shared" si="47"/>
        <v>0.58499999999999996</v>
      </c>
    </row>
    <row r="731" spans="1:11" x14ac:dyDescent="0.35">
      <c r="A731" s="2" t="s">
        <v>17923</v>
      </c>
      <c r="B731" s="8">
        <f>AVERAGEIF(cleaned_data!$A$2:$A$3799,Director!$A731,cleaned_data!$H$2:$H$3799)</f>
        <v>7.1</v>
      </c>
      <c r="C731" s="12">
        <f t="shared" si="44"/>
        <v>0.77100000000000002</v>
      </c>
      <c r="D731" s="10">
        <f>_xlfn.RANK.EQ($C731,$C$2:$C$1759,0)+COUNTIF($C$2:C731,C731)-1</f>
        <v>372</v>
      </c>
      <c r="G731">
        <v>730</v>
      </c>
      <c r="H731" t="str">
        <f t="shared" si="45"/>
        <v>John McTiernan</v>
      </c>
      <c r="I731">
        <f>COUNTIF(Table13[director_name],Director!$H731)</f>
        <v>10</v>
      </c>
      <c r="J731" s="8">
        <f t="shared" si="46"/>
        <v>6.63</v>
      </c>
      <c r="K731" s="12">
        <f t="shared" si="47"/>
        <v>0.58399999999999996</v>
      </c>
    </row>
    <row r="732" spans="1:11" x14ac:dyDescent="0.35">
      <c r="A732" s="2" t="s">
        <v>17005</v>
      </c>
      <c r="B732" s="8">
        <f>AVERAGEIF(cleaned_data!$A$2:$A$3799,Director!$A732,cleaned_data!$H$2:$H$3799)</f>
        <v>7.6</v>
      </c>
      <c r="C732" s="12">
        <f t="shared" si="44"/>
        <v>0.91500000000000004</v>
      </c>
      <c r="D732" s="10">
        <f>_xlfn.RANK.EQ($C732,$C$2:$C$1759,0)+COUNTIF($C$2:C732,C732)-1</f>
        <v>133</v>
      </c>
      <c r="G732">
        <v>731</v>
      </c>
      <c r="H732" t="str">
        <f t="shared" si="45"/>
        <v>Luc Besson</v>
      </c>
      <c r="I732">
        <f>COUNTIF(Table13[director_name],Director!$H732)</f>
        <v>4</v>
      </c>
      <c r="J732" s="8">
        <f t="shared" si="46"/>
        <v>6.625</v>
      </c>
      <c r="K732" s="12">
        <f t="shared" si="47"/>
        <v>0.58299999999999996</v>
      </c>
    </row>
    <row r="733" spans="1:11" x14ac:dyDescent="0.35">
      <c r="A733" s="2" t="s">
        <v>6804</v>
      </c>
      <c r="B733" s="8">
        <f>AVERAGEIF(cleaned_data!$A$2:$A$3799,Director!$A733,cleaned_data!$H$2:$H$3799)</f>
        <v>5</v>
      </c>
      <c r="C733" s="12">
        <f t="shared" si="44"/>
        <v>8.8999999999999996E-2</v>
      </c>
      <c r="D733" s="10">
        <f>_xlfn.RANK.EQ($C733,$C$2:$C$1759,0)+COUNTIF($C$2:C733,C733)-1</f>
        <v>1596</v>
      </c>
      <c r="G733">
        <v>732</v>
      </c>
      <c r="H733" t="str">
        <f t="shared" si="45"/>
        <v>Michael Bay</v>
      </c>
      <c r="I733">
        <f>COUNTIF(Table13[director_name],Director!$H733)</f>
        <v>12</v>
      </c>
      <c r="J733" s="8">
        <f t="shared" si="46"/>
        <v>6.6166666666666671</v>
      </c>
      <c r="K733" s="12">
        <f t="shared" si="47"/>
        <v>0.58299999999999996</v>
      </c>
    </row>
    <row r="734" spans="1:11" x14ac:dyDescent="0.35">
      <c r="A734" s="2" t="s">
        <v>10265</v>
      </c>
      <c r="B734" s="8">
        <f>AVERAGEIF(cleaned_data!$A$2:$A$3799,Director!$A734,cleaned_data!$H$2:$H$3799)</f>
        <v>6.7</v>
      </c>
      <c r="C734" s="12">
        <f t="shared" si="44"/>
        <v>0.6</v>
      </c>
      <c r="D734" s="10">
        <f>_xlfn.RANK.EQ($C734,$C$2:$C$1759,0)+COUNTIF($C$2:C734,C734)-1</f>
        <v>682</v>
      </c>
      <c r="G734">
        <v>733</v>
      </c>
      <c r="H734" t="str">
        <f t="shared" si="45"/>
        <v>Randall Wallace</v>
      </c>
      <c r="I734">
        <f>COUNTIF(Table13[director_name],Director!$H734)</f>
        <v>4</v>
      </c>
      <c r="J734" s="8">
        <f t="shared" si="46"/>
        <v>6.625</v>
      </c>
      <c r="K734" s="12">
        <f t="shared" si="47"/>
        <v>0.58299999999999996</v>
      </c>
    </row>
    <row r="735" spans="1:11" x14ac:dyDescent="0.35">
      <c r="A735" s="2" t="s">
        <v>3129</v>
      </c>
      <c r="B735" s="8">
        <f>AVERAGEIF(cleaned_data!$A$2:$A$3799,Director!$A735,cleaned_data!$H$2:$H$3799)</f>
        <v>6.4333333333333336</v>
      </c>
      <c r="C735" s="12">
        <f t="shared" si="44"/>
        <v>0.49</v>
      </c>
      <c r="D735" s="10">
        <f>_xlfn.RANK.EQ($C735,$C$2:$C$1759,0)+COUNTIF($C$2:C735,C735)-1</f>
        <v>895</v>
      </c>
      <c r="G735">
        <v>734</v>
      </c>
      <c r="H735" t="str">
        <f t="shared" si="45"/>
        <v>Gary Fleder</v>
      </c>
      <c r="I735">
        <f>COUNTIF(Table13[director_name],Director!$H735)</f>
        <v>6</v>
      </c>
      <c r="J735" s="8">
        <f t="shared" si="46"/>
        <v>6.6166666666666663</v>
      </c>
      <c r="K735" s="12">
        <f t="shared" si="47"/>
        <v>0.58199999999999996</v>
      </c>
    </row>
    <row r="736" spans="1:11" x14ac:dyDescent="0.35">
      <c r="A736" s="2" t="s">
        <v>4597</v>
      </c>
      <c r="B736" s="8">
        <f>AVERAGEIF(cleaned_data!$A$2:$A$3799,Director!$A736,cleaned_data!$H$2:$H$3799)</f>
        <v>6.0333333333333323</v>
      </c>
      <c r="C736" s="12">
        <f t="shared" si="44"/>
        <v>0.33600000000000002</v>
      </c>
      <c r="D736" s="10">
        <f>_xlfn.RANK.EQ($C736,$C$2:$C$1759,0)+COUNTIF($C$2:C736,C736)-1</f>
        <v>1167</v>
      </c>
      <c r="G736">
        <v>735</v>
      </c>
      <c r="H736" t="str">
        <f t="shared" si="45"/>
        <v>Carl Franklin</v>
      </c>
      <c r="I736">
        <f>COUNTIF(Table13[director_name],Director!$H736)</f>
        <v>3</v>
      </c>
      <c r="J736" s="8">
        <f t="shared" si="46"/>
        <v>6.6000000000000005</v>
      </c>
      <c r="K736" s="12">
        <f t="shared" si="47"/>
        <v>0.58099999999999996</v>
      </c>
    </row>
    <row r="737" spans="1:11" x14ac:dyDescent="0.35">
      <c r="A737" s="2" t="s">
        <v>17658</v>
      </c>
      <c r="B737" s="8">
        <f>AVERAGEIF(cleaned_data!$A$2:$A$3799,Director!$A737,cleaned_data!$H$2:$H$3799)</f>
        <v>5.95</v>
      </c>
      <c r="C737" s="12">
        <f t="shared" si="44"/>
        <v>0.30399999999999999</v>
      </c>
      <c r="D737" s="10">
        <f>_xlfn.RANK.EQ($C737,$C$2:$C$1759,0)+COUNTIF($C$2:C737,C737)-1</f>
        <v>1217</v>
      </c>
      <c r="G737">
        <v>736</v>
      </c>
      <c r="H737" t="str">
        <f t="shared" si="45"/>
        <v>David Frankel</v>
      </c>
      <c r="I737">
        <f>COUNTIF(Table13[director_name],Director!$H737)</f>
        <v>4</v>
      </c>
      <c r="J737" s="8">
        <f t="shared" si="46"/>
        <v>6.6000000000000005</v>
      </c>
      <c r="K737" s="12">
        <f t="shared" si="47"/>
        <v>0.58099999999999996</v>
      </c>
    </row>
    <row r="738" spans="1:11" x14ac:dyDescent="0.35">
      <c r="A738" s="2" t="s">
        <v>12606</v>
      </c>
      <c r="B738" s="8">
        <f>AVERAGEIF(cleaned_data!$A$2:$A$3799,Director!$A738,cleaned_data!$H$2:$H$3799)</f>
        <v>4.5</v>
      </c>
      <c r="C738" s="12">
        <f t="shared" si="44"/>
        <v>5.6000000000000001E-2</v>
      </c>
      <c r="D738" s="10">
        <f>_xlfn.RANK.EQ($C738,$C$2:$C$1759,0)+COUNTIF($C$2:C738,C738)-1</f>
        <v>1656</v>
      </c>
      <c r="G738">
        <v>737</v>
      </c>
      <c r="H738" t="str">
        <f t="shared" si="45"/>
        <v>Gregory Hoblit</v>
      </c>
      <c r="I738">
        <f>COUNTIF(Table13[director_name],Director!$H738)</f>
        <v>3</v>
      </c>
      <c r="J738" s="8">
        <f t="shared" si="46"/>
        <v>6.6000000000000005</v>
      </c>
      <c r="K738" s="12">
        <f t="shared" si="47"/>
        <v>0.58099999999999996</v>
      </c>
    </row>
    <row r="739" spans="1:11" x14ac:dyDescent="0.35">
      <c r="A739" s="2" t="s">
        <v>10377</v>
      </c>
      <c r="B739" s="8">
        <f>AVERAGEIF(cleaned_data!$A$2:$A$3799,Director!$A739,cleaned_data!$H$2:$H$3799)</f>
        <v>6.65</v>
      </c>
      <c r="C739" s="12">
        <f t="shared" si="44"/>
        <v>0.58699999999999997</v>
      </c>
      <c r="D739" s="10">
        <f>_xlfn.RANK.EQ($C739,$C$2:$C$1759,0)+COUNTIF($C$2:C739,C739)-1</f>
        <v>724</v>
      </c>
      <c r="G739">
        <v>738</v>
      </c>
      <c r="H739" t="str">
        <f t="shared" si="45"/>
        <v>Abel Ferrara</v>
      </c>
      <c r="I739">
        <f>COUNTIF(Table13[director_name],Director!$H739)</f>
        <v>1</v>
      </c>
      <c r="J739" s="8">
        <f t="shared" si="46"/>
        <v>6.6</v>
      </c>
      <c r="K739" s="12">
        <f t="shared" si="47"/>
        <v>0.55300000000000005</v>
      </c>
    </row>
    <row r="740" spans="1:11" x14ac:dyDescent="0.35">
      <c r="A740" s="2" t="s">
        <v>12569</v>
      </c>
      <c r="B740" s="8">
        <f>AVERAGEIF(cleaned_data!$A$2:$A$3799,Director!$A740,cleaned_data!$H$2:$H$3799)</f>
        <v>4.4000000000000004</v>
      </c>
      <c r="C740" s="12">
        <f t="shared" si="44"/>
        <v>5.0999999999999997E-2</v>
      </c>
      <c r="D740" s="10">
        <f>_xlfn.RANK.EQ($C740,$C$2:$C$1759,0)+COUNTIF($C$2:C740,C740)-1</f>
        <v>1665</v>
      </c>
      <c r="G740">
        <v>739</v>
      </c>
      <c r="H740" t="str">
        <f t="shared" si="45"/>
        <v>Andrea Di Stefano</v>
      </c>
      <c r="I740">
        <f>COUNTIF(Table13[director_name],Director!$H740)</f>
        <v>1</v>
      </c>
      <c r="J740" s="8">
        <f t="shared" si="46"/>
        <v>6.6</v>
      </c>
      <c r="K740" s="12">
        <f t="shared" si="47"/>
        <v>0.55300000000000005</v>
      </c>
    </row>
    <row r="741" spans="1:11" x14ac:dyDescent="0.35">
      <c r="A741" s="2" t="s">
        <v>13816</v>
      </c>
      <c r="B741" s="8">
        <f>AVERAGEIF(cleaned_data!$A$2:$A$3799,Director!$A741,cleaned_data!$H$2:$H$3799)</f>
        <v>6.1</v>
      </c>
      <c r="C741" s="12">
        <f t="shared" si="44"/>
        <v>0.35099999999999998</v>
      </c>
      <c r="D741" s="10">
        <f>_xlfn.RANK.EQ($C741,$C$2:$C$1759,0)+COUNTIF($C$2:C741,C741)-1</f>
        <v>1113</v>
      </c>
      <c r="G741">
        <v>740</v>
      </c>
      <c r="H741" t="str">
        <f t="shared" si="45"/>
        <v>Ariel Vromen</v>
      </c>
      <c r="I741">
        <f>COUNTIF(Table13[director_name],Director!$H741)</f>
        <v>2</v>
      </c>
      <c r="J741" s="8">
        <f t="shared" si="46"/>
        <v>6.6</v>
      </c>
      <c r="K741" s="12">
        <f t="shared" si="47"/>
        <v>0.55300000000000005</v>
      </c>
    </row>
    <row r="742" spans="1:11" x14ac:dyDescent="0.35">
      <c r="A742" s="2" t="s">
        <v>19399</v>
      </c>
      <c r="B742" s="8">
        <f>AVERAGEIF(cleaned_data!$A$2:$A$3799,Director!$A742,cleaned_data!$H$2:$H$3799)</f>
        <v>7.1</v>
      </c>
      <c r="C742" s="12">
        <f t="shared" si="44"/>
        <v>0.77100000000000002</v>
      </c>
      <c r="D742" s="10">
        <f>_xlfn.RANK.EQ($C742,$C$2:$C$1759,0)+COUNTIF($C$2:C742,C742)-1</f>
        <v>373</v>
      </c>
      <c r="G742">
        <v>741</v>
      </c>
      <c r="H742" t="str">
        <f t="shared" si="45"/>
        <v>Asger Leth</v>
      </c>
      <c r="I742">
        <f>COUNTIF(Table13[director_name],Director!$H742)</f>
        <v>1</v>
      </c>
      <c r="J742" s="8">
        <f t="shared" si="46"/>
        <v>6.6</v>
      </c>
      <c r="K742" s="12">
        <f t="shared" si="47"/>
        <v>0.55300000000000005</v>
      </c>
    </row>
    <row r="743" spans="1:11" x14ac:dyDescent="0.35">
      <c r="A743" s="2" t="s">
        <v>18867</v>
      </c>
      <c r="B743" s="8">
        <f>AVERAGEIF(cleaned_data!$A$2:$A$3799,Director!$A743,cleaned_data!$H$2:$H$3799)</f>
        <v>7.8</v>
      </c>
      <c r="C743" s="12">
        <f t="shared" si="44"/>
        <v>0.95699999999999996</v>
      </c>
      <c r="D743" s="10">
        <f>_xlfn.RANK.EQ($C743,$C$2:$C$1759,0)+COUNTIF($C$2:C743,C743)-1</f>
        <v>65</v>
      </c>
      <c r="G743">
        <v>742</v>
      </c>
      <c r="H743" t="str">
        <f t="shared" si="45"/>
        <v>Brian De Palma</v>
      </c>
      <c r="I743">
        <f>COUNTIF(Table13[director_name],Director!$H743)</f>
        <v>10</v>
      </c>
      <c r="J743" s="8">
        <f t="shared" si="46"/>
        <v>6.6</v>
      </c>
      <c r="K743" s="12">
        <f t="shared" si="47"/>
        <v>0.55300000000000005</v>
      </c>
    </row>
    <row r="744" spans="1:11" x14ac:dyDescent="0.35">
      <c r="A744" s="2" t="s">
        <v>12767</v>
      </c>
      <c r="B744" s="8">
        <f>AVERAGEIF(cleaned_data!$A$2:$A$3799,Director!$A744,cleaned_data!$H$2:$H$3799)</f>
        <v>5.3</v>
      </c>
      <c r="C744" s="12">
        <f t="shared" si="44"/>
        <v>0.13200000000000001</v>
      </c>
      <c r="D744" s="10">
        <f>_xlfn.RANK.EQ($C744,$C$2:$C$1759,0)+COUNTIF($C$2:C744,C744)-1</f>
        <v>1506</v>
      </c>
      <c r="G744">
        <v>743</v>
      </c>
      <c r="H744" t="str">
        <f t="shared" si="45"/>
        <v>Chatrichalerm Yukol</v>
      </c>
      <c r="I744">
        <f>COUNTIF(Table13[director_name],Director!$H744)</f>
        <v>1</v>
      </c>
      <c r="J744" s="8">
        <f t="shared" si="46"/>
        <v>6.6</v>
      </c>
      <c r="K744" s="12">
        <f t="shared" si="47"/>
        <v>0.55300000000000005</v>
      </c>
    </row>
    <row r="745" spans="1:11" x14ac:dyDescent="0.35">
      <c r="A745" s="2" t="s">
        <v>10972</v>
      </c>
      <c r="B745" s="8">
        <f>AVERAGEIF(cleaned_data!$A$2:$A$3799,Director!$A745,cleaned_data!$H$2:$H$3799)</f>
        <v>6.4</v>
      </c>
      <c r="C745" s="12">
        <f t="shared" si="44"/>
        <v>0.46400000000000002</v>
      </c>
      <c r="D745" s="10">
        <f>_xlfn.RANK.EQ($C745,$C$2:$C$1759,0)+COUNTIF($C$2:C745,C745)-1</f>
        <v>926</v>
      </c>
      <c r="G745">
        <v>744</v>
      </c>
      <c r="H745" t="str">
        <f t="shared" si="45"/>
        <v>Chris Nahon</v>
      </c>
      <c r="I745">
        <f>COUNTIF(Table13[director_name],Director!$H745)</f>
        <v>1</v>
      </c>
      <c r="J745" s="8">
        <f t="shared" si="46"/>
        <v>6.6</v>
      </c>
      <c r="K745" s="12">
        <f t="shared" si="47"/>
        <v>0.55300000000000005</v>
      </c>
    </row>
    <row r="746" spans="1:11" x14ac:dyDescent="0.35">
      <c r="A746" s="2" t="s">
        <v>4831</v>
      </c>
      <c r="B746" s="8">
        <f>AVERAGEIF(cleaned_data!$A$2:$A$3799,Director!$A746,cleaned_data!$H$2:$H$3799)</f>
        <v>5.6</v>
      </c>
      <c r="C746" s="12">
        <f t="shared" si="44"/>
        <v>0.19800000000000001</v>
      </c>
      <c r="D746" s="10">
        <f>_xlfn.RANK.EQ($C746,$C$2:$C$1759,0)+COUNTIF($C$2:C746,C746)-1</f>
        <v>1388</v>
      </c>
      <c r="G746">
        <v>745</v>
      </c>
      <c r="H746" t="str">
        <f t="shared" si="45"/>
        <v>Christophe Gans</v>
      </c>
      <c r="I746">
        <f>COUNTIF(Table13[director_name],Director!$H746)</f>
        <v>1</v>
      </c>
      <c r="J746" s="8">
        <f t="shared" si="46"/>
        <v>6.6</v>
      </c>
      <c r="K746" s="12">
        <f t="shared" si="47"/>
        <v>0.55300000000000005</v>
      </c>
    </row>
    <row r="747" spans="1:11" x14ac:dyDescent="0.35">
      <c r="A747" s="2" t="s">
        <v>12295</v>
      </c>
      <c r="B747" s="8">
        <f>AVERAGEIF(cleaned_data!$A$2:$A$3799,Director!$A747,cleaned_data!$H$2:$H$3799)</f>
        <v>3</v>
      </c>
      <c r="C747" s="12">
        <f t="shared" si="44"/>
        <v>7.0000000000000001E-3</v>
      </c>
      <c r="D747" s="10">
        <f>_xlfn.RANK.EQ($C747,$C$2:$C$1759,0)+COUNTIF($C$2:C747,C747)-1</f>
        <v>1744</v>
      </c>
      <c r="G747">
        <v>746</v>
      </c>
      <c r="H747" t="str">
        <f t="shared" si="45"/>
        <v>Christopher Smith</v>
      </c>
      <c r="I747">
        <f>COUNTIF(Table13[director_name],Director!$H747)</f>
        <v>1</v>
      </c>
      <c r="J747" s="8">
        <f t="shared" si="46"/>
        <v>6.6</v>
      </c>
      <c r="K747" s="12">
        <f t="shared" si="47"/>
        <v>0.55300000000000005</v>
      </c>
    </row>
    <row r="748" spans="1:11" x14ac:dyDescent="0.35">
      <c r="A748" s="2" t="s">
        <v>15056</v>
      </c>
      <c r="B748" s="8">
        <f>AVERAGEIF(cleaned_data!$A$2:$A$3799,Director!$A748,cleaned_data!$H$2:$H$3799)</f>
        <v>7</v>
      </c>
      <c r="C748" s="12">
        <f t="shared" si="44"/>
        <v>0.72199999999999998</v>
      </c>
      <c r="D748" s="10">
        <f>_xlfn.RANK.EQ($C748,$C$2:$C$1759,0)+COUNTIF($C$2:C748,C748)-1</f>
        <v>454</v>
      </c>
      <c r="G748">
        <v>747</v>
      </c>
      <c r="H748" t="str">
        <f t="shared" si="45"/>
        <v>Claude Chabrol</v>
      </c>
      <c r="I748">
        <f>COUNTIF(Table13[director_name],Director!$H748)</f>
        <v>1</v>
      </c>
      <c r="J748" s="8">
        <f t="shared" si="46"/>
        <v>6.6</v>
      </c>
      <c r="K748" s="12">
        <f t="shared" si="47"/>
        <v>0.55300000000000005</v>
      </c>
    </row>
    <row r="749" spans="1:11" x14ac:dyDescent="0.35">
      <c r="A749" s="2" t="s">
        <v>18694</v>
      </c>
      <c r="B749" s="8">
        <f>AVERAGEIF(cleaned_data!$A$2:$A$3799,Director!$A749,cleaned_data!$H$2:$H$3799)</f>
        <v>6.5</v>
      </c>
      <c r="C749" s="12">
        <f t="shared" si="44"/>
        <v>0.504</v>
      </c>
      <c r="D749" s="10">
        <f>_xlfn.RANK.EQ($C749,$C$2:$C$1759,0)+COUNTIF($C$2:C749,C749)-1</f>
        <v>838</v>
      </c>
      <c r="G749">
        <v>748</v>
      </c>
      <c r="H749" t="str">
        <f t="shared" si="45"/>
        <v>Daniel Espinosa</v>
      </c>
      <c r="I749">
        <f>COUNTIF(Table13[director_name],Director!$H749)</f>
        <v>2</v>
      </c>
      <c r="J749" s="8">
        <f t="shared" si="46"/>
        <v>6.6</v>
      </c>
      <c r="K749" s="12">
        <f t="shared" si="47"/>
        <v>0.55300000000000005</v>
      </c>
    </row>
    <row r="750" spans="1:11" x14ac:dyDescent="0.35">
      <c r="A750" s="2" t="s">
        <v>5423</v>
      </c>
      <c r="B750" s="8">
        <f>AVERAGEIF(cleaned_data!$A$2:$A$3799,Director!$A750,cleaned_data!$H$2:$H$3799)</f>
        <v>6.0333333333333341</v>
      </c>
      <c r="C750" s="12">
        <f t="shared" si="44"/>
        <v>0.33700000000000002</v>
      </c>
      <c r="D750" s="10">
        <f>_xlfn.RANK.EQ($C750,$C$2:$C$1759,0)+COUNTIF($C$2:C750,C750)-1</f>
        <v>1165</v>
      </c>
      <c r="G750">
        <v>749</v>
      </c>
      <c r="H750" t="str">
        <f t="shared" si="45"/>
        <v>David Carson</v>
      </c>
      <c r="I750">
        <f>COUNTIF(Table13[director_name],Director!$H750)</f>
        <v>1</v>
      </c>
      <c r="J750" s="8">
        <f t="shared" si="46"/>
        <v>6.6</v>
      </c>
      <c r="K750" s="12">
        <f t="shared" si="47"/>
        <v>0.55300000000000005</v>
      </c>
    </row>
    <row r="751" spans="1:11" x14ac:dyDescent="0.35">
      <c r="A751" s="2" t="s">
        <v>10645</v>
      </c>
      <c r="B751" s="8">
        <f>AVERAGEIF(cleaned_data!$A$2:$A$3799,Director!$A751,cleaned_data!$H$2:$H$3799)</f>
        <v>4.7</v>
      </c>
      <c r="C751" s="12">
        <f t="shared" si="44"/>
        <v>6.7000000000000004E-2</v>
      </c>
      <c r="D751" s="10">
        <f>_xlfn.RANK.EQ($C751,$C$2:$C$1759,0)+COUNTIF($C$2:C751,C751)-1</f>
        <v>1633</v>
      </c>
      <c r="G751">
        <v>750</v>
      </c>
      <c r="H751" t="str">
        <f t="shared" si="45"/>
        <v>Dean Wright</v>
      </c>
      <c r="I751">
        <f>COUNTIF(Table13[director_name],Director!$H751)</f>
        <v>1</v>
      </c>
      <c r="J751" s="8">
        <f t="shared" si="46"/>
        <v>6.6</v>
      </c>
      <c r="K751" s="12">
        <f t="shared" si="47"/>
        <v>0.55300000000000005</v>
      </c>
    </row>
    <row r="752" spans="1:11" x14ac:dyDescent="0.35">
      <c r="A752" s="2" t="s">
        <v>4693</v>
      </c>
      <c r="B752" s="8">
        <f>AVERAGEIF(cleaned_data!$A$2:$A$3799,Director!$A752,cleaned_data!$H$2:$H$3799)</f>
        <v>5.3000000000000007</v>
      </c>
      <c r="C752" s="12">
        <f t="shared" si="44"/>
        <v>0.152</v>
      </c>
      <c r="D752" s="10">
        <f>_xlfn.RANK.EQ($C752,$C$2:$C$1759,0)+COUNTIF($C$2:C752,C752)-1</f>
        <v>1491</v>
      </c>
      <c r="G752">
        <v>751</v>
      </c>
      <c r="H752" t="str">
        <f t="shared" si="45"/>
        <v>Dennis Iliadis</v>
      </c>
      <c r="I752">
        <f>COUNTIF(Table13[director_name],Director!$H752)</f>
        <v>1</v>
      </c>
      <c r="J752" s="8">
        <f t="shared" si="46"/>
        <v>6.6</v>
      </c>
      <c r="K752" s="12">
        <f t="shared" si="47"/>
        <v>0.55300000000000005</v>
      </c>
    </row>
    <row r="753" spans="1:11" x14ac:dyDescent="0.35">
      <c r="A753" s="2" t="s">
        <v>18103</v>
      </c>
      <c r="B753" s="8">
        <f>AVERAGEIF(cleaned_data!$A$2:$A$3799,Director!$A753,cleaned_data!$H$2:$H$3799)</f>
        <v>7.4</v>
      </c>
      <c r="C753" s="12">
        <f t="shared" si="44"/>
        <v>0.874</v>
      </c>
      <c r="D753" s="10">
        <f>_xlfn.RANK.EQ($C753,$C$2:$C$1759,0)+COUNTIF($C$2:C753,C753)-1</f>
        <v>208</v>
      </c>
      <c r="G753">
        <v>752</v>
      </c>
      <c r="H753" t="str">
        <f t="shared" si="45"/>
        <v>Eddie O'Flaherty</v>
      </c>
      <c r="I753">
        <f>COUNTIF(Table13[director_name],Director!$H753)</f>
        <v>1</v>
      </c>
      <c r="J753" s="8">
        <f t="shared" si="46"/>
        <v>6.6</v>
      </c>
      <c r="K753" s="12">
        <f t="shared" si="47"/>
        <v>0.55300000000000005</v>
      </c>
    </row>
    <row r="754" spans="1:11" x14ac:dyDescent="0.35">
      <c r="A754" s="2" t="s">
        <v>5280</v>
      </c>
      <c r="B754" s="8">
        <f>AVERAGEIF(cleaned_data!$A$2:$A$3799,Director!$A754,cleaned_data!$H$2:$H$3799)</f>
        <v>5.5</v>
      </c>
      <c r="C754" s="12">
        <f t="shared" si="44"/>
        <v>0.17899999999999999</v>
      </c>
      <c r="D754" s="10">
        <f>_xlfn.RANK.EQ($C754,$C$2:$C$1759,0)+COUNTIF($C$2:C754,C754)-1</f>
        <v>1428</v>
      </c>
      <c r="G754">
        <v>753</v>
      </c>
      <c r="H754" t="str">
        <f t="shared" si="45"/>
        <v>Florent-Emilio Siri</v>
      </c>
      <c r="I754">
        <f>COUNTIF(Table13[director_name],Director!$H754)</f>
        <v>1</v>
      </c>
      <c r="J754" s="8">
        <f t="shared" si="46"/>
        <v>6.6</v>
      </c>
      <c r="K754" s="12">
        <f t="shared" si="47"/>
        <v>0.55300000000000005</v>
      </c>
    </row>
    <row r="755" spans="1:11" x14ac:dyDescent="0.35">
      <c r="A755" s="2" t="s">
        <v>15823</v>
      </c>
      <c r="B755" s="8">
        <f>AVERAGEIF(cleaned_data!$A$2:$A$3799,Director!$A755,cleaned_data!$H$2:$H$3799)</f>
        <v>6.5</v>
      </c>
      <c r="C755" s="12">
        <f t="shared" si="44"/>
        <v>0.504</v>
      </c>
      <c r="D755" s="10">
        <f>_xlfn.RANK.EQ($C755,$C$2:$C$1759,0)+COUNTIF($C$2:C755,C755)-1</f>
        <v>839</v>
      </c>
      <c r="G755">
        <v>754</v>
      </c>
      <c r="H755" t="str">
        <f t="shared" si="45"/>
        <v>Floria Sigismondi</v>
      </c>
      <c r="I755">
        <f>COUNTIF(Table13[director_name],Director!$H755)</f>
        <v>1</v>
      </c>
      <c r="J755" s="8">
        <f t="shared" si="46"/>
        <v>6.6</v>
      </c>
      <c r="K755" s="12">
        <f t="shared" si="47"/>
        <v>0.55300000000000005</v>
      </c>
    </row>
    <row r="756" spans="1:11" x14ac:dyDescent="0.35">
      <c r="A756" s="2" t="s">
        <v>9184</v>
      </c>
      <c r="B756" s="8">
        <f>AVERAGEIF(cleaned_data!$A$2:$A$3799,Director!$A756,cleaned_data!$H$2:$H$3799)</f>
        <v>6.666666666666667</v>
      </c>
      <c r="C756" s="12">
        <f t="shared" si="44"/>
        <v>0.59199999999999997</v>
      </c>
      <c r="D756" s="10">
        <f>_xlfn.RANK.EQ($C756,$C$2:$C$1759,0)+COUNTIF($C$2:C756,C756)-1</f>
        <v>712</v>
      </c>
      <c r="G756">
        <v>755</v>
      </c>
      <c r="H756" t="str">
        <f t="shared" si="45"/>
        <v>GÃ©rard Krawczyk</v>
      </c>
      <c r="I756">
        <f>COUNTIF(Table13[director_name],Director!$H756)</f>
        <v>1</v>
      </c>
      <c r="J756" s="8">
        <f t="shared" si="46"/>
        <v>6.6</v>
      </c>
      <c r="K756" s="12">
        <f t="shared" si="47"/>
        <v>0.55300000000000005</v>
      </c>
    </row>
    <row r="757" spans="1:11" x14ac:dyDescent="0.35">
      <c r="A757" s="2" t="s">
        <v>11846</v>
      </c>
      <c r="B757" s="8">
        <f>AVERAGEIF(cleaned_data!$A$2:$A$3799,Director!$A757,cleaned_data!$H$2:$H$3799)</f>
        <v>5.8</v>
      </c>
      <c r="C757" s="12">
        <f t="shared" si="44"/>
        <v>0.252</v>
      </c>
      <c r="D757" s="10">
        <f>_xlfn.RANK.EQ($C757,$C$2:$C$1759,0)+COUNTIF($C$2:C757,C757)-1</f>
        <v>1297</v>
      </c>
      <c r="G757">
        <v>756</v>
      </c>
      <c r="H757" t="str">
        <f t="shared" si="45"/>
        <v>George Stevens</v>
      </c>
      <c r="I757">
        <f>COUNTIF(Table13[director_name],Director!$H757)</f>
        <v>1</v>
      </c>
      <c r="J757" s="8">
        <f t="shared" si="46"/>
        <v>6.6</v>
      </c>
      <c r="K757" s="12">
        <f t="shared" si="47"/>
        <v>0.55300000000000005</v>
      </c>
    </row>
    <row r="758" spans="1:11" x14ac:dyDescent="0.35">
      <c r="A758" s="2" t="s">
        <v>12888</v>
      </c>
      <c r="B758" s="8">
        <f>AVERAGEIF(cleaned_data!$A$2:$A$3799,Director!$A758,cleaned_data!$H$2:$H$3799)</f>
        <v>4</v>
      </c>
      <c r="C758" s="12">
        <f t="shared" si="44"/>
        <v>3.2000000000000001E-2</v>
      </c>
      <c r="D758" s="10">
        <f>_xlfn.RANK.EQ($C758,$C$2:$C$1759,0)+COUNTIF($C$2:C758,C758)-1</f>
        <v>1698</v>
      </c>
      <c r="G758">
        <v>757</v>
      </c>
      <c r="H758" t="str">
        <f t="shared" si="45"/>
        <v>Gregory Widen</v>
      </c>
      <c r="I758">
        <f>COUNTIF(Table13[director_name],Director!$H758)</f>
        <v>1</v>
      </c>
      <c r="J758" s="8">
        <f t="shared" si="46"/>
        <v>6.6</v>
      </c>
      <c r="K758" s="12">
        <f t="shared" si="47"/>
        <v>0.55300000000000005</v>
      </c>
    </row>
    <row r="759" spans="1:11" x14ac:dyDescent="0.35">
      <c r="A759" s="2" t="s">
        <v>22490</v>
      </c>
      <c r="B759" s="8">
        <f>AVERAGEIF(cleaned_data!$A$2:$A$3799,Director!$A759,cleaned_data!$H$2:$H$3799)</f>
        <v>6.1</v>
      </c>
      <c r="C759" s="12">
        <f t="shared" si="44"/>
        <v>0.35099999999999998</v>
      </c>
      <c r="D759" s="10">
        <f>_xlfn.RANK.EQ($C759,$C$2:$C$1759,0)+COUNTIF($C$2:C759,C759)-1</f>
        <v>1114</v>
      </c>
      <c r="G759">
        <v>758</v>
      </c>
      <c r="H759" t="str">
        <f t="shared" si="45"/>
        <v>Hunter Richards</v>
      </c>
      <c r="I759">
        <f>COUNTIF(Table13[director_name],Director!$H759)</f>
        <v>1</v>
      </c>
      <c r="J759" s="8">
        <f t="shared" si="46"/>
        <v>6.6</v>
      </c>
      <c r="K759" s="12">
        <f t="shared" si="47"/>
        <v>0.55300000000000005</v>
      </c>
    </row>
    <row r="760" spans="1:11" x14ac:dyDescent="0.35">
      <c r="A760" s="2" t="s">
        <v>9521</v>
      </c>
      <c r="B760" s="8">
        <f>AVERAGEIF(cleaned_data!$A$2:$A$3799,Director!$A760,cleaned_data!$H$2:$H$3799)</f>
        <v>6.8999999999999995</v>
      </c>
      <c r="C760" s="12">
        <f t="shared" si="44"/>
        <v>0.68</v>
      </c>
      <c r="D760" s="10">
        <f>_xlfn.RANK.EQ($C760,$C$2:$C$1759,0)+COUNTIF($C$2:C760,C760)-1</f>
        <v>561</v>
      </c>
      <c r="G760">
        <v>759</v>
      </c>
      <c r="H760" t="str">
        <f t="shared" si="45"/>
        <v>James Cox</v>
      </c>
      <c r="I760">
        <f>COUNTIF(Table13[director_name],Director!$H760)</f>
        <v>1</v>
      </c>
      <c r="J760" s="8">
        <f t="shared" si="46"/>
        <v>6.6</v>
      </c>
      <c r="K760" s="12">
        <f t="shared" si="47"/>
        <v>0.55300000000000005</v>
      </c>
    </row>
    <row r="761" spans="1:11" x14ac:dyDescent="0.35">
      <c r="A761" s="2" t="s">
        <v>17712</v>
      </c>
      <c r="B761" s="8">
        <f>AVERAGEIF(cleaned_data!$A$2:$A$3799,Director!$A761,cleaned_data!$H$2:$H$3799)</f>
        <v>4.9000000000000004</v>
      </c>
      <c r="C761" s="12">
        <f t="shared" si="44"/>
        <v>8.4000000000000005E-2</v>
      </c>
      <c r="D761" s="10">
        <f>_xlfn.RANK.EQ($C761,$C$2:$C$1759,0)+COUNTIF($C$2:C761,C761)-1</f>
        <v>1607</v>
      </c>
      <c r="G761">
        <v>760</v>
      </c>
      <c r="H761" t="str">
        <f t="shared" si="45"/>
        <v>Jeff Schaffer</v>
      </c>
      <c r="I761">
        <f>COUNTIF(Table13[director_name],Director!$H761)</f>
        <v>1</v>
      </c>
      <c r="J761" s="8">
        <f t="shared" si="46"/>
        <v>6.6</v>
      </c>
      <c r="K761" s="12">
        <f t="shared" si="47"/>
        <v>0.55300000000000005</v>
      </c>
    </row>
    <row r="762" spans="1:11" x14ac:dyDescent="0.35">
      <c r="A762" s="2" t="s">
        <v>7847</v>
      </c>
      <c r="B762" s="8">
        <f>AVERAGEIF(cleaned_data!$A$2:$A$3799,Director!$A762,cleaned_data!$H$2:$H$3799)</f>
        <v>5.3</v>
      </c>
      <c r="C762" s="12">
        <f t="shared" si="44"/>
        <v>0.13200000000000001</v>
      </c>
      <c r="D762" s="10">
        <f>_xlfn.RANK.EQ($C762,$C$2:$C$1759,0)+COUNTIF($C$2:C762,C762)-1</f>
        <v>1507</v>
      </c>
      <c r="G762">
        <v>761</v>
      </c>
      <c r="H762" t="str">
        <f t="shared" si="45"/>
        <v>Joe Cornish</v>
      </c>
      <c r="I762">
        <f>COUNTIF(Table13[director_name],Director!$H762)</f>
        <v>1</v>
      </c>
      <c r="J762" s="8">
        <f t="shared" si="46"/>
        <v>6.6</v>
      </c>
      <c r="K762" s="12">
        <f t="shared" si="47"/>
        <v>0.55300000000000005</v>
      </c>
    </row>
    <row r="763" spans="1:11" x14ac:dyDescent="0.35">
      <c r="A763" s="2" t="s">
        <v>12455</v>
      </c>
      <c r="B763" s="8">
        <f>AVERAGEIF(cleaned_data!$A$2:$A$3799,Director!$A763,cleaned_data!$H$2:$H$3799)</f>
        <v>6.6</v>
      </c>
      <c r="C763" s="12">
        <f t="shared" si="44"/>
        <v>0.55300000000000005</v>
      </c>
      <c r="D763" s="10">
        <f>_xlfn.RANK.EQ($C763,$C$2:$C$1759,0)+COUNTIF($C$2:C763,C763)-1</f>
        <v>761</v>
      </c>
      <c r="G763">
        <v>762</v>
      </c>
      <c r="H763" t="str">
        <f t="shared" si="45"/>
        <v>John Glen</v>
      </c>
      <c r="I763">
        <f>COUNTIF(Table13[director_name],Director!$H763)</f>
        <v>5</v>
      </c>
      <c r="J763" s="8">
        <f t="shared" si="46"/>
        <v>6.6</v>
      </c>
      <c r="K763" s="12">
        <f t="shared" si="47"/>
        <v>0.55300000000000005</v>
      </c>
    </row>
    <row r="764" spans="1:11" x14ac:dyDescent="0.35">
      <c r="A764" s="2" t="s">
        <v>2843</v>
      </c>
      <c r="B764" s="8">
        <f>AVERAGEIF(cleaned_data!$A$2:$A$3799,Director!$A764,cleaned_data!$H$2:$H$3799)</f>
        <v>6.3999999999999995</v>
      </c>
      <c r="C764" s="12">
        <f t="shared" si="44"/>
        <v>0.46200000000000002</v>
      </c>
      <c r="D764" s="10">
        <f>_xlfn.RANK.EQ($C764,$C$2:$C$1759,0)+COUNTIF($C$2:C764,C764)-1</f>
        <v>944</v>
      </c>
      <c r="G764">
        <v>763</v>
      </c>
      <c r="H764" t="str">
        <f t="shared" si="45"/>
        <v>Jon Stewart</v>
      </c>
      <c r="I764">
        <f>COUNTIF(Table13[director_name],Director!$H764)</f>
        <v>1</v>
      </c>
      <c r="J764" s="8">
        <f t="shared" si="46"/>
        <v>6.6</v>
      </c>
      <c r="K764" s="12">
        <f t="shared" si="47"/>
        <v>0.55300000000000005</v>
      </c>
    </row>
    <row r="765" spans="1:11" x14ac:dyDescent="0.35">
      <c r="A765" s="2" t="s">
        <v>893</v>
      </c>
      <c r="B765" s="8">
        <f>AVERAGEIF(cleaned_data!$A$2:$A$3799,Director!$A765,cleaned_data!$H$2:$H$3799)</f>
        <v>6.3250000000000002</v>
      </c>
      <c r="C765" s="12">
        <f t="shared" si="44"/>
        <v>0.45300000000000001</v>
      </c>
      <c r="D765" s="10">
        <f>_xlfn.RANK.EQ($C765,$C$2:$C$1759,0)+COUNTIF($C$2:C765,C765)-1</f>
        <v>960</v>
      </c>
      <c r="G765">
        <v>764</v>
      </c>
      <c r="H765" t="str">
        <f t="shared" si="45"/>
        <v>Joseph Gordon-Levitt</v>
      </c>
      <c r="I765">
        <f>COUNTIF(Table13[director_name],Director!$H765)</f>
        <v>1</v>
      </c>
      <c r="J765" s="8">
        <f t="shared" si="46"/>
        <v>6.6</v>
      </c>
      <c r="K765" s="12">
        <f t="shared" si="47"/>
        <v>0.55300000000000005</v>
      </c>
    </row>
    <row r="766" spans="1:11" x14ac:dyDescent="0.35">
      <c r="A766" s="2" t="s">
        <v>12365</v>
      </c>
      <c r="B766" s="8">
        <f>AVERAGEIF(cleaned_data!$A$2:$A$3799,Director!$A766,cleaned_data!$H$2:$H$3799)</f>
        <v>5.666666666666667</v>
      </c>
      <c r="C766" s="12">
        <f t="shared" si="44"/>
        <v>0.22800000000000001</v>
      </c>
      <c r="D766" s="10">
        <f>_xlfn.RANK.EQ($C766,$C$2:$C$1759,0)+COUNTIF($C$2:C766,C766)-1</f>
        <v>1357</v>
      </c>
      <c r="G766">
        <v>765</v>
      </c>
      <c r="H766" t="str">
        <f t="shared" si="45"/>
        <v>Judd Apatow</v>
      </c>
      <c r="I766">
        <f>COUNTIF(Table13[director_name],Director!$H766)</f>
        <v>5</v>
      </c>
      <c r="J766" s="8">
        <f t="shared" si="46"/>
        <v>6.6</v>
      </c>
      <c r="K766" s="12">
        <f t="shared" si="47"/>
        <v>0.55300000000000005</v>
      </c>
    </row>
    <row r="767" spans="1:11" x14ac:dyDescent="0.35">
      <c r="A767" s="2" t="s">
        <v>2669</v>
      </c>
      <c r="B767" s="8">
        <f>AVERAGEIF(cleaned_data!$A$2:$A$3799,Director!$A767,cleaned_data!$H$2:$H$3799)</f>
        <v>6.3</v>
      </c>
      <c r="C767" s="12">
        <f t="shared" si="44"/>
        <v>0.42199999999999999</v>
      </c>
      <c r="D767" s="10">
        <f>_xlfn.RANK.EQ($C767,$C$2:$C$1759,0)+COUNTIF($C$2:C767,C767)-1</f>
        <v>988</v>
      </c>
      <c r="G767">
        <v>766</v>
      </c>
      <c r="H767" t="str">
        <f t="shared" si="45"/>
        <v>Kirk Jones</v>
      </c>
      <c r="I767">
        <f>COUNTIF(Table13[director_name],Director!$H767)</f>
        <v>5</v>
      </c>
      <c r="J767" s="8">
        <f t="shared" si="46"/>
        <v>6.6</v>
      </c>
      <c r="K767" s="12">
        <f t="shared" si="47"/>
        <v>0.55300000000000005</v>
      </c>
    </row>
    <row r="768" spans="1:11" x14ac:dyDescent="0.35">
      <c r="A768" s="2" t="s">
        <v>5117</v>
      </c>
      <c r="B768" s="8">
        <f>AVERAGEIF(cleaned_data!$A$2:$A$3799,Director!$A768,cleaned_data!$H$2:$H$3799)</f>
        <v>5.45</v>
      </c>
      <c r="C768" s="12">
        <f t="shared" si="44"/>
        <v>0.17299999999999999</v>
      </c>
      <c r="D768" s="10">
        <f>_xlfn.RANK.EQ($C768,$C$2:$C$1759,0)+COUNTIF($C$2:C768,C768)-1</f>
        <v>1450</v>
      </c>
      <c r="G768">
        <v>767</v>
      </c>
      <c r="H768" t="str">
        <f t="shared" si="45"/>
        <v>Laurie Collyer</v>
      </c>
      <c r="I768">
        <f>COUNTIF(Table13[director_name],Director!$H768)</f>
        <v>1</v>
      </c>
      <c r="J768" s="8">
        <f t="shared" si="46"/>
        <v>6.6</v>
      </c>
      <c r="K768" s="12">
        <f t="shared" si="47"/>
        <v>0.55300000000000005</v>
      </c>
    </row>
    <row r="769" spans="1:11" x14ac:dyDescent="0.35">
      <c r="A769" s="2" t="s">
        <v>22596</v>
      </c>
      <c r="B769" s="8">
        <f>AVERAGEIF(cleaned_data!$A$2:$A$3799,Director!$A769,cleaned_data!$H$2:$H$3799)</f>
        <v>5.6</v>
      </c>
      <c r="C769" s="12">
        <f t="shared" si="44"/>
        <v>0.19800000000000001</v>
      </c>
      <c r="D769" s="10">
        <f>_xlfn.RANK.EQ($C769,$C$2:$C$1759,0)+COUNTIF($C$2:C769,C769)-1</f>
        <v>1389</v>
      </c>
      <c r="G769">
        <v>768</v>
      </c>
      <c r="H769" t="str">
        <f t="shared" si="45"/>
        <v>Leonard Nimoy</v>
      </c>
      <c r="I769">
        <f>COUNTIF(Table13[director_name],Director!$H769)</f>
        <v>3</v>
      </c>
      <c r="J769" s="8">
        <f t="shared" si="46"/>
        <v>6.5999999999999988</v>
      </c>
      <c r="K769" s="12">
        <f t="shared" si="47"/>
        <v>0.55300000000000005</v>
      </c>
    </row>
    <row r="770" spans="1:11" x14ac:dyDescent="0.35">
      <c r="A770" s="2" t="s">
        <v>940</v>
      </c>
      <c r="B770" s="8">
        <f>AVERAGEIF(cleaned_data!$A$2:$A$3799,Director!$A770,cleaned_data!$H$2:$H$3799)</f>
        <v>6.9799999999999995</v>
      </c>
      <c r="C770" s="12">
        <f t="shared" si="44"/>
        <v>0.71899999999999997</v>
      </c>
      <c r="D770" s="10">
        <f>_xlfn.RANK.EQ($C770,$C$2:$C$1759,0)+COUNTIF($C$2:C770,C770)-1</f>
        <v>494</v>
      </c>
      <c r="G770">
        <v>769</v>
      </c>
      <c r="H770" t="str">
        <f t="shared" si="45"/>
        <v>Matthew O'Callaghan</v>
      </c>
      <c r="I770">
        <f>COUNTIF(Table13[director_name],Director!$H770)</f>
        <v>1</v>
      </c>
      <c r="J770" s="8">
        <f t="shared" si="46"/>
        <v>6.6</v>
      </c>
      <c r="K770" s="12">
        <f t="shared" si="47"/>
        <v>0.55300000000000005</v>
      </c>
    </row>
    <row r="771" spans="1:11" x14ac:dyDescent="0.35">
      <c r="A771" s="2" t="s">
        <v>4260</v>
      </c>
      <c r="B771" s="8">
        <f>AVERAGEIF(cleaned_data!$A$2:$A$3799,Director!$A771,cleaned_data!$H$2:$H$3799)</f>
        <v>7.3999999999999995</v>
      </c>
      <c r="C771" s="12">
        <f t="shared" ref="C771:C834" si="48">_xlfn.PERCENTRANK.EXC($B$2:$B$1759,$B771)</f>
        <v>0.873</v>
      </c>
      <c r="D771" s="10">
        <f>_xlfn.RANK.EQ($C771,$C$2:$C$1759,0)+COUNTIF($C$2:C771,C771)-1</f>
        <v>221</v>
      </c>
      <c r="G771">
        <v>770</v>
      </c>
      <c r="H771" t="str">
        <f t="shared" ref="H771:H834" si="49">INDEX($A$2:$A$1759, MATCH($G771,$D$2:$D$1759,0))</f>
        <v>Mike Gabriel</v>
      </c>
      <c r="I771">
        <f>COUNTIF(Table13[director_name],Director!$H771)</f>
        <v>1</v>
      </c>
      <c r="J771" s="8">
        <f t="shared" ref="J771:J834" si="50">INDEX($B$2:$B$1759,MATCH($G771,$D$2:$D$1759,0))</f>
        <v>6.6</v>
      </c>
      <c r="K771" s="12">
        <f t="shared" ref="K771:K834" si="51">INDEX($C$2:$C$1759,MATCH($G771,$D$2:$D$1759,0))</f>
        <v>0.55300000000000005</v>
      </c>
    </row>
    <row r="772" spans="1:11" x14ac:dyDescent="0.35">
      <c r="A772" s="2" t="s">
        <v>15052</v>
      </c>
      <c r="B772" s="8">
        <f>AVERAGEIF(cleaned_data!$A$2:$A$3799,Director!$A772,cleaned_data!$H$2:$H$3799)</f>
        <v>7.1</v>
      </c>
      <c r="C772" s="12">
        <f t="shared" si="48"/>
        <v>0.77100000000000002</v>
      </c>
      <c r="D772" s="10">
        <f>_xlfn.RANK.EQ($C772,$C$2:$C$1759,0)+COUNTIF($C$2:C772,C772)-1</f>
        <v>374</v>
      </c>
      <c r="G772">
        <v>771</v>
      </c>
      <c r="H772" t="str">
        <f t="shared" si="49"/>
        <v>Neil Marshall</v>
      </c>
      <c r="I772">
        <f>COUNTIF(Table13[director_name],Director!$H772)</f>
        <v>2</v>
      </c>
      <c r="J772" s="8">
        <f t="shared" si="50"/>
        <v>6.6</v>
      </c>
      <c r="K772" s="12">
        <f t="shared" si="51"/>
        <v>0.55300000000000005</v>
      </c>
    </row>
    <row r="773" spans="1:11" x14ac:dyDescent="0.35">
      <c r="A773" s="2" t="s">
        <v>12795</v>
      </c>
      <c r="B773" s="8">
        <f>AVERAGEIF(cleaned_data!$A$2:$A$3799,Director!$A773,cleaned_data!$H$2:$H$3799)</f>
        <v>5.7</v>
      </c>
      <c r="C773" s="12">
        <f t="shared" si="48"/>
        <v>0.23300000000000001</v>
      </c>
      <c r="D773" s="10">
        <f>_xlfn.RANK.EQ($C773,$C$2:$C$1759,0)+COUNTIF($C$2:C773,C773)-1</f>
        <v>1334</v>
      </c>
      <c r="G773">
        <v>772</v>
      </c>
      <c r="H773" t="str">
        <f t="shared" si="49"/>
        <v>Nicholas Jarecki</v>
      </c>
      <c r="I773">
        <f>COUNTIF(Table13[director_name],Director!$H773)</f>
        <v>1</v>
      </c>
      <c r="J773" s="8">
        <f t="shared" si="50"/>
        <v>6.6</v>
      </c>
      <c r="K773" s="12">
        <f t="shared" si="51"/>
        <v>0.55300000000000005</v>
      </c>
    </row>
    <row r="774" spans="1:11" x14ac:dyDescent="0.35">
      <c r="A774" s="2" t="s">
        <v>1324</v>
      </c>
      <c r="B774" s="8">
        <f>AVERAGEIF(cleaned_data!$A$2:$A$3799,Director!$A774,cleaned_data!$H$2:$H$3799)</f>
        <v>6.3416666666666659</v>
      </c>
      <c r="C774" s="12">
        <f t="shared" si="48"/>
        <v>0.45500000000000002</v>
      </c>
      <c r="D774" s="10">
        <f>_xlfn.RANK.EQ($C774,$C$2:$C$1759,0)+COUNTIF($C$2:C774,C774)-1</f>
        <v>957</v>
      </c>
      <c r="G774">
        <v>773</v>
      </c>
      <c r="H774" t="str">
        <f t="shared" si="49"/>
        <v>Patrick Tatopoulos</v>
      </c>
      <c r="I774">
        <f>COUNTIF(Table13[director_name],Director!$H774)</f>
        <v>1</v>
      </c>
      <c r="J774" s="8">
        <f t="shared" si="50"/>
        <v>6.6</v>
      </c>
      <c r="K774" s="12">
        <f t="shared" si="51"/>
        <v>0.55300000000000005</v>
      </c>
    </row>
    <row r="775" spans="1:11" x14ac:dyDescent="0.35">
      <c r="A775" s="2" t="s">
        <v>5829</v>
      </c>
      <c r="B775" s="8">
        <f>AVERAGEIF(cleaned_data!$A$2:$A$3799,Director!$A775,cleaned_data!$H$2:$H$3799)</f>
        <v>5.4499999999999993</v>
      </c>
      <c r="C775" s="12">
        <f t="shared" si="48"/>
        <v>0.17199999999999999</v>
      </c>
      <c r="D775" s="10">
        <f>_xlfn.RANK.EQ($C775,$C$2:$C$1759,0)+COUNTIF($C$2:C775,C775)-1</f>
        <v>1454</v>
      </c>
      <c r="G775">
        <v>774</v>
      </c>
      <c r="H775" t="str">
        <f t="shared" si="49"/>
        <v>Paul Michael Glaser</v>
      </c>
      <c r="I775">
        <f>COUNTIF(Table13[director_name],Director!$H775)</f>
        <v>1</v>
      </c>
      <c r="J775" s="8">
        <f t="shared" si="50"/>
        <v>6.6</v>
      </c>
      <c r="K775" s="12">
        <f t="shared" si="51"/>
        <v>0.55300000000000005</v>
      </c>
    </row>
    <row r="776" spans="1:11" x14ac:dyDescent="0.35">
      <c r="A776" s="2" t="s">
        <v>8089</v>
      </c>
      <c r="B776" s="8">
        <f>AVERAGEIF(cleaned_data!$A$2:$A$3799,Director!$A776,cleaned_data!$H$2:$H$3799)</f>
        <v>6.2</v>
      </c>
      <c r="C776" s="12">
        <f t="shared" si="48"/>
        <v>0.39100000000000001</v>
      </c>
      <c r="D776" s="10">
        <f>_xlfn.RANK.EQ($C776,$C$2:$C$1759,0)+COUNTIF($C$2:C776,C776)-1</f>
        <v>1050</v>
      </c>
      <c r="G776">
        <v>775</v>
      </c>
      <c r="H776" t="str">
        <f t="shared" si="49"/>
        <v>Peter Medak</v>
      </c>
      <c r="I776">
        <f>COUNTIF(Table13[director_name],Director!$H776)</f>
        <v>1</v>
      </c>
      <c r="J776" s="8">
        <f t="shared" si="50"/>
        <v>6.6</v>
      </c>
      <c r="K776" s="12">
        <f t="shared" si="51"/>
        <v>0.55300000000000005</v>
      </c>
    </row>
    <row r="777" spans="1:11" x14ac:dyDescent="0.35">
      <c r="A777" s="2" t="s">
        <v>5873</v>
      </c>
      <c r="B777" s="8">
        <f>AVERAGEIF(cleaned_data!$A$2:$A$3799,Director!$A777,cleaned_data!$H$2:$H$3799)</f>
        <v>5.95</v>
      </c>
      <c r="C777" s="12">
        <f t="shared" si="48"/>
        <v>0.30399999999999999</v>
      </c>
      <c r="D777" s="10">
        <f>_xlfn.RANK.EQ($C777,$C$2:$C$1759,0)+COUNTIF($C$2:C777,C777)-1</f>
        <v>1218</v>
      </c>
      <c r="G777">
        <v>776</v>
      </c>
      <c r="H777" t="str">
        <f t="shared" si="49"/>
        <v>Rob Marshall</v>
      </c>
      <c r="I777">
        <f>COUNTIF(Table13[director_name],Director!$H777)</f>
        <v>5</v>
      </c>
      <c r="J777" s="8">
        <f t="shared" si="50"/>
        <v>6.6</v>
      </c>
      <c r="K777" s="12">
        <f t="shared" si="51"/>
        <v>0.55300000000000005</v>
      </c>
    </row>
    <row r="778" spans="1:11" x14ac:dyDescent="0.35">
      <c r="A778" s="2" t="s">
        <v>14040</v>
      </c>
      <c r="B778" s="8">
        <f>AVERAGEIF(cleaned_data!$A$2:$A$3799,Director!$A778,cleaned_data!$H$2:$H$3799)</f>
        <v>7.1</v>
      </c>
      <c r="C778" s="12">
        <f t="shared" si="48"/>
        <v>0.77100000000000002</v>
      </c>
      <c r="D778" s="10">
        <f>_xlfn.RANK.EQ($C778,$C$2:$C$1759,0)+COUNTIF($C$2:C778,C778)-1</f>
        <v>375</v>
      </c>
      <c r="G778">
        <v>777</v>
      </c>
      <c r="H778" t="str">
        <f t="shared" si="49"/>
        <v>Rod Lurie</v>
      </c>
      <c r="I778">
        <f>COUNTIF(Table13[director_name],Director!$H778)</f>
        <v>5</v>
      </c>
      <c r="J778" s="8">
        <f t="shared" si="50"/>
        <v>6.6</v>
      </c>
      <c r="K778" s="12">
        <f t="shared" si="51"/>
        <v>0.55300000000000005</v>
      </c>
    </row>
    <row r="779" spans="1:11" x14ac:dyDescent="0.35">
      <c r="A779" s="2" t="s">
        <v>12940</v>
      </c>
      <c r="B779" s="8">
        <f>AVERAGEIF(cleaned_data!$A$2:$A$3799,Director!$A779,cleaned_data!$H$2:$H$3799)</f>
        <v>4.7</v>
      </c>
      <c r="C779" s="12">
        <f t="shared" si="48"/>
        <v>6.7000000000000004E-2</v>
      </c>
      <c r="D779" s="10">
        <f>_xlfn.RANK.EQ($C779,$C$2:$C$1759,0)+COUNTIF($C$2:C779,C779)-1</f>
        <v>1634</v>
      </c>
      <c r="G779">
        <v>778</v>
      </c>
      <c r="H779" t="str">
        <f t="shared" si="49"/>
        <v>Roger Avary</v>
      </c>
      <c r="I779">
        <f>COUNTIF(Table13[director_name],Director!$H779)</f>
        <v>2</v>
      </c>
      <c r="J779" s="8">
        <f t="shared" si="50"/>
        <v>6.6</v>
      </c>
      <c r="K779" s="12">
        <f t="shared" si="51"/>
        <v>0.55300000000000005</v>
      </c>
    </row>
    <row r="780" spans="1:11" x14ac:dyDescent="0.35">
      <c r="A780" s="2" t="s">
        <v>11916</v>
      </c>
      <c r="B780" s="8">
        <f>AVERAGEIF(cleaned_data!$A$2:$A$3799,Director!$A780,cleaned_data!$H$2:$H$3799)</f>
        <v>6.1</v>
      </c>
      <c r="C780" s="12">
        <f t="shared" si="48"/>
        <v>0.35099999999999998</v>
      </c>
      <c r="D780" s="10">
        <f>_xlfn.RANK.EQ($C780,$C$2:$C$1759,0)+COUNTIF($C$2:C780,C780)-1</f>
        <v>1115</v>
      </c>
      <c r="G780">
        <v>779</v>
      </c>
      <c r="H780" t="str">
        <f t="shared" si="49"/>
        <v>Scott Ziehl</v>
      </c>
      <c r="I780">
        <f>COUNTIF(Table13[director_name],Director!$H780)</f>
        <v>1</v>
      </c>
      <c r="J780" s="8">
        <f t="shared" si="50"/>
        <v>6.6</v>
      </c>
      <c r="K780" s="12">
        <f t="shared" si="51"/>
        <v>0.55300000000000005</v>
      </c>
    </row>
    <row r="781" spans="1:11" x14ac:dyDescent="0.35">
      <c r="A781" s="2" t="s">
        <v>22508</v>
      </c>
      <c r="B781" s="8">
        <f>AVERAGEIF(cleaned_data!$A$2:$A$3799,Director!$A781,cleaned_data!$H$2:$H$3799)</f>
        <v>5.9</v>
      </c>
      <c r="C781" s="12">
        <f t="shared" si="48"/>
        <v>0.27200000000000002</v>
      </c>
      <c r="D781" s="10">
        <f>_xlfn.RANK.EQ($C781,$C$2:$C$1759,0)+COUNTIF($C$2:C781,C781)-1</f>
        <v>1254</v>
      </c>
      <c r="G781">
        <v>780</v>
      </c>
      <c r="H781" t="str">
        <f t="shared" si="49"/>
        <v>Stefan Schwartz</v>
      </c>
      <c r="I781">
        <f>COUNTIF(Table13[director_name],Director!$H781)</f>
        <v>1</v>
      </c>
      <c r="J781" s="8">
        <f t="shared" si="50"/>
        <v>6.6</v>
      </c>
      <c r="K781" s="12">
        <f t="shared" si="51"/>
        <v>0.55300000000000005</v>
      </c>
    </row>
    <row r="782" spans="1:11" x14ac:dyDescent="0.35">
      <c r="A782" s="2" t="s">
        <v>17163</v>
      </c>
      <c r="B782" s="8">
        <f>AVERAGEIF(cleaned_data!$A$2:$A$3799,Director!$A782,cleaned_data!$H$2:$H$3799)</f>
        <v>7.1000000000000005</v>
      </c>
      <c r="C782" s="12">
        <f t="shared" si="48"/>
        <v>0.79600000000000004</v>
      </c>
      <c r="D782" s="10">
        <f>_xlfn.RANK.EQ($C782,$C$2:$C$1759,0)+COUNTIF($C$2:C782,C782)-1</f>
        <v>357</v>
      </c>
      <c r="G782">
        <v>781</v>
      </c>
      <c r="H782" t="str">
        <f t="shared" si="49"/>
        <v>Sterling Van Wagenen</v>
      </c>
      <c r="I782">
        <f>COUNTIF(Table13[director_name],Director!$H782)</f>
        <v>1</v>
      </c>
      <c r="J782" s="8">
        <f t="shared" si="50"/>
        <v>6.6</v>
      </c>
      <c r="K782" s="12">
        <f t="shared" si="51"/>
        <v>0.55300000000000005</v>
      </c>
    </row>
    <row r="783" spans="1:11" x14ac:dyDescent="0.35">
      <c r="A783" s="2" t="s">
        <v>19673</v>
      </c>
      <c r="B783" s="8">
        <f>AVERAGEIF(cleaned_data!$A$2:$A$3799,Director!$A783,cleaned_data!$H$2:$H$3799)</f>
        <v>5.3</v>
      </c>
      <c r="C783" s="12">
        <f t="shared" si="48"/>
        <v>0.13200000000000001</v>
      </c>
      <c r="D783" s="10">
        <f>_xlfn.RANK.EQ($C783,$C$2:$C$1759,0)+COUNTIF($C$2:C783,C783)-1</f>
        <v>1508</v>
      </c>
      <c r="G783">
        <v>782</v>
      </c>
      <c r="H783" t="str">
        <f t="shared" si="49"/>
        <v>Tamara Jenkins</v>
      </c>
      <c r="I783">
        <f>COUNTIF(Table13[director_name],Director!$H783)</f>
        <v>1</v>
      </c>
      <c r="J783" s="8">
        <f t="shared" si="50"/>
        <v>6.6</v>
      </c>
      <c r="K783" s="12">
        <f t="shared" si="51"/>
        <v>0.55300000000000005</v>
      </c>
    </row>
    <row r="784" spans="1:11" x14ac:dyDescent="0.35">
      <c r="A784" s="2" t="s">
        <v>16192</v>
      </c>
      <c r="B784" s="8">
        <f>AVERAGEIF(cleaned_data!$A$2:$A$3799,Director!$A784,cleaned_data!$H$2:$H$3799)</f>
        <v>7.65</v>
      </c>
      <c r="C784" s="12">
        <f t="shared" si="48"/>
        <v>0.93200000000000005</v>
      </c>
      <c r="D784" s="10">
        <f>_xlfn.RANK.EQ($C784,$C$2:$C$1759,0)+COUNTIF($C$2:C784,C784)-1</f>
        <v>113</v>
      </c>
      <c r="G784">
        <v>783</v>
      </c>
      <c r="H784" t="str">
        <f t="shared" si="49"/>
        <v>Tim Boxell</v>
      </c>
      <c r="I784">
        <f>COUNTIF(Table13[director_name],Director!$H784)</f>
        <v>1</v>
      </c>
      <c r="J784" s="8">
        <f t="shared" si="50"/>
        <v>6.6</v>
      </c>
      <c r="K784" s="12">
        <f t="shared" si="51"/>
        <v>0.55300000000000005</v>
      </c>
    </row>
    <row r="785" spans="1:11" x14ac:dyDescent="0.35">
      <c r="A785" s="2" t="s">
        <v>5367</v>
      </c>
      <c r="B785" s="8">
        <f>AVERAGEIF(cleaned_data!$A$2:$A$3799,Director!$A785,cleaned_data!$H$2:$H$3799)</f>
        <v>6.7299999999999995</v>
      </c>
      <c r="C785" s="12">
        <f t="shared" si="48"/>
        <v>0.623</v>
      </c>
      <c r="D785" s="10">
        <f>_xlfn.RANK.EQ($C785,$C$2:$C$1759,0)+COUNTIF($C$2:C785,C785)-1</f>
        <v>661</v>
      </c>
      <c r="G785">
        <v>784</v>
      </c>
      <c r="H785" t="str">
        <f t="shared" si="49"/>
        <v>Tony Bill</v>
      </c>
      <c r="I785">
        <f>COUNTIF(Table13[director_name],Director!$H785)</f>
        <v>1</v>
      </c>
      <c r="J785" s="8">
        <f t="shared" si="50"/>
        <v>6.6</v>
      </c>
      <c r="K785" s="12">
        <f t="shared" si="51"/>
        <v>0.55300000000000005</v>
      </c>
    </row>
    <row r="786" spans="1:11" x14ac:dyDescent="0.35">
      <c r="A786" s="2" t="s">
        <v>13370</v>
      </c>
      <c r="B786" s="8">
        <f>AVERAGEIF(cleaned_data!$A$2:$A$3799,Director!$A786,cleaned_data!$H$2:$H$3799)</f>
        <v>5.5</v>
      </c>
      <c r="C786" s="12">
        <f t="shared" si="48"/>
        <v>0.17899999999999999</v>
      </c>
      <c r="D786" s="10">
        <f>_xlfn.RANK.EQ($C786,$C$2:$C$1759,0)+COUNTIF($C$2:C786,C786)-1</f>
        <v>1429</v>
      </c>
      <c r="G786">
        <v>785</v>
      </c>
      <c r="H786" t="str">
        <f t="shared" si="49"/>
        <v>Wes Ball</v>
      </c>
      <c r="I786">
        <f>COUNTIF(Table13[director_name],Director!$H786)</f>
        <v>2</v>
      </c>
      <c r="J786" s="8">
        <f t="shared" si="50"/>
        <v>6.6</v>
      </c>
      <c r="K786" s="12">
        <f t="shared" si="51"/>
        <v>0.55300000000000005</v>
      </c>
    </row>
    <row r="787" spans="1:11" x14ac:dyDescent="0.35">
      <c r="A787" s="2" t="s">
        <v>14580</v>
      </c>
      <c r="B787" s="8">
        <f>AVERAGEIF(cleaned_data!$A$2:$A$3799,Director!$A787,cleaned_data!$H$2:$H$3799)</f>
        <v>7.5</v>
      </c>
      <c r="C787" s="12">
        <f t="shared" si="48"/>
        <v>0.89300000000000002</v>
      </c>
      <c r="D787" s="10">
        <f>_xlfn.RANK.EQ($C787,$C$2:$C$1759,0)+COUNTIF($C$2:C787,C787)-1</f>
        <v>171</v>
      </c>
      <c r="G787">
        <v>786</v>
      </c>
      <c r="H787" t="str">
        <f t="shared" si="49"/>
        <v>Zak Penn</v>
      </c>
      <c r="I787">
        <f>COUNTIF(Table13[director_name],Director!$H787)</f>
        <v>1</v>
      </c>
      <c r="J787" s="8">
        <f t="shared" si="50"/>
        <v>6.6</v>
      </c>
      <c r="K787" s="12">
        <f t="shared" si="51"/>
        <v>0.55300000000000005</v>
      </c>
    </row>
    <row r="788" spans="1:11" x14ac:dyDescent="0.35">
      <c r="A788" s="2" t="s">
        <v>10516</v>
      </c>
      <c r="B788" s="8">
        <f>AVERAGEIF(cleaned_data!$A$2:$A$3799,Director!$A788,cleaned_data!$H$2:$H$3799)</f>
        <v>6.45</v>
      </c>
      <c r="C788" s="12">
        <f t="shared" si="48"/>
        <v>0.495</v>
      </c>
      <c r="D788" s="10">
        <f>_xlfn.RANK.EQ($C788,$C$2:$C$1759,0)+COUNTIF($C$2:C788,C788)-1</f>
        <v>886</v>
      </c>
      <c r="G788">
        <v>787</v>
      </c>
      <c r="H788" t="str">
        <f t="shared" si="49"/>
        <v>Mike Nichols</v>
      </c>
      <c r="I788">
        <f>COUNTIF(Table13[director_name],Director!$H788)</f>
        <v>5</v>
      </c>
      <c r="J788" s="8">
        <f t="shared" si="50"/>
        <v>6.58</v>
      </c>
      <c r="K788" s="12">
        <f t="shared" si="51"/>
        <v>0.55200000000000005</v>
      </c>
    </row>
    <row r="789" spans="1:11" x14ac:dyDescent="0.35">
      <c r="A789" s="2" t="s">
        <v>4423</v>
      </c>
      <c r="B789" s="8">
        <f>AVERAGEIF(cleaned_data!$A$2:$A$3799,Director!$A789,cleaned_data!$H$2:$H$3799)</f>
        <v>6.8000000000000007</v>
      </c>
      <c r="C789" s="12">
        <f t="shared" si="48"/>
        <v>0.66200000000000003</v>
      </c>
      <c r="D789" s="10">
        <f>_xlfn.RANK.EQ($C789,$C$2:$C$1759,0)+COUNTIF($C$2:C789,C789)-1</f>
        <v>593</v>
      </c>
      <c r="G789">
        <v>788</v>
      </c>
      <c r="H789" t="str">
        <f t="shared" si="49"/>
        <v>Sydney Pollack</v>
      </c>
      <c r="I789">
        <f>COUNTIF(Table13[director_name],Director!$H789)</f>
        <v>5</v>
      </c>
      <c r="J789" s="8">
        <f t="shared" si="50"/>
        <v>6.58</v>
      </c>
      <c r="K789" s="12">
        <f t="shared" si="51"/>
        <v>0.55200000000000005</v>
      </c>
    </row>
    <row r="790" spans="1:11" x14ac:dyDescent="0.35">
      <c r="A790" s="2" t="s">
        <v>10618</v>
      </c>
      <c r="B790" s="8">
        <f>AVERAGEIF(cleaned_data!$A$2:$A$3799,Director!$A790,cleaned_data!$H$2:$H$3799)</f>
        <v>5.8</v>
      </c>
      <c r="C790" s="12">
        <f t="shared" si="48"/>
        <v>0.252</v>
      </c>
      <c r="D790" s="10">
        <f>_xlfn.RANK.EQ($C790,$C$2:$C$1759,0)+COUNTIF($C$2:C790,C790)-1</f>
        <v>1298</v>
      </c>
      <c r="G790">
        <v>789</v>
      </c>
      <c r="H790" t="str">
        <f t="shared" si="49"/>
        <v>Barry Levinson</v>
      </c>
      <c r="I790">
        <f>COUNTIF(Table13[director_name],Director!$H790)</f>
        <v>13</v>
      </c>
      <c r="J790" s="8">
        <f t="shared" si="50"/>
        <v>6.5769230769230758</v>
      </c>
      <c r="K790" s="12">
        <f t="shared" si="51"/>
        <v>0.55100000000000005</v>
      </c>
    </row>
    <row r="791" spans="1:11" x14ac:dyDescent="0.35">
      <c r="A791" s="2" t="s">
        <v>9572</v>
      </c>
      <c r="B791" s="8">
        <f>AVERAGEIF(cleaned_data!$A$2:$A$3799,Director!$A791,cleaned_data!$H$2:$H$3799)</f>
        <v>5.6</v>
      </c>
      <c r="C791" s="12">
        <f t="shared" si="48"/>
        <v>0.19800000000000001</v>
      </c>
      <c r="D791" s="10">
        <f>_xlfn.RANK.EQ($C791,$C$2:$C$1759,0)+COUNTIF($C$2:C791,C791)-1</f>
        <v>1390</v>
      </c>
      <c r="G791">
        <v>790</v>
      </c>
      <c r="H791" t="str">
        <f t="shared" si="49"/>
        <v>Jay Roach</v>
      </c>
      <c r="I791">
        <f>COUNTIF(Table13[director_name],Director!$H791)</f>
        <v>7</v>
      </c>
      <c r="J791" s="8">
        <f t="shared" si="50"/>
        <v>6.5714285714285712</v>
      </c>
      <c r="K791" s="12">
        <f t="shared" si="51"/>
        <v>0.55000000000000004</v>
      </c>
    </row>
    <row r="792" spans="1:11" x14ac:dyDescent="0.35">
      <c r="A792" s="2" t="s">
        <v>14108</v>
      </c>
      <c r="B792" s="8">
        <f>AVERAGEIF(cleaned_data!$A$2:$A$3799,Director!$A792,cleaned_data!$H$2:$H$3799)</f>
        <v>6.3</v>
      </c>
      <c r="C792" s="12">
        <f t="shared" si="48"/>
        <v>0.42199999999999999</v>
      </c>
      <c r="D792" s="10">
        <f>_xlfn.RANK.EQ($C792,$C$2:$C$1759,0)+COUNTIF($C$2:C792,C792)-1</f>
        <v>989</v>
      </c>
      <c r="G792">
        <v>791</v>
      </c>
      <c r="H792" t="str">
        <f t="shared" si="49"/>
        <v>Barbra Streisand</v>
      </c>
      <c r="I792">
        <f>COUNTIF(Table13[director_name],Director!$H792)</f>
        <v>3</v>
      </c>
      <c r="J792" s="8">
        <f t="shared" si="50"/>
        <v>6.5666666666666664</v>
      </c>
      <c r="K792" s="12">
        <f t="shared" si="51"/>
        <v>0.54900000000000004</v>
      </c>
    </row>
    <row r="793" spans="1:11" x14ac:dyDescent="0.35">
      <c r="A793" s="2" t="s">
        <v>12192</v>
      </c>
      <c r="B793" s="8">
        <f>AVERAGEIF(cleaned_data!$A$2:$A$3799,Director!$A793,cleaned_data!$H$2:$H$3799)</f>
        <v>6.2</v>
      </c>
      <c r="C793" s="12">
        <f t="shared" si="48"/>
        <v>0.39100000000000001</v>
      </c>
      <c r="D793" s="10">
        <f>_xlfn.RANK.EQ($C793,$C$2:$C$1759,0)+COUNTIF($C$2:C793,C793)-1</f>
        <v>1051</v>
      </c>
      <c r="G793">
        <v>792</v>
      </c>
      <c r="H793" t="str">
        <f t="shared" si="49"/>
        <v>Neil LaBute</v>
      </c>
      <c r="I793">
        <f>COUNTIF(Table13[director_name],Director!$H793)</f>
        <v>3</v>
      </c>
      <c r="J793" s="8">
        <f t="shared" si="50"/>
        <v>6.5666666666666664</v>
      </c>
      <c r="K793" s="12">
        <f t="shared" si="51"/>
        <v>0.54900000000000004</v>
      </c>
    </row>
    <row r="794" spans="1:11" x14ac:dyDescent="0.35">
      <c r="A794" s="2" t="s">
        <v>8075</v>
      </c>
      <c r="B794" s="8">
        <f>AVERAGEIF(cleaned_data!$A$2:$A$3799,Director!$A794,cleaned_data!$H$2:$H$3799)</f>
        <v>6.1</v>
      </c>
      <c r="C794" s="12">
        <f t="shared" si="48"/>
        <v>0.35099999999999998</v>
      </c>
      <c r="D794" s="10">
        <f>_xlfn.RANK.EQ($C794,$C$2:$C$1759,0)+COUNTIF($C$2:C794,C794)-1</f>
        <v>1116</v>
      </c>
      <c r="G794">
        <v>793</v>
      </c>
      <c r="H794" t="str">
        <f t="shared" si="49"/>
        <v>Walter Salles</v>
      </c>
      <c r="I794">
        <f>COUNTIF(Table13[director_name],Director!$H794)</f>
        <v>3</v>
      </c>
      <c r="J794" s="8">
        <f t="shared" si="50"/>
        <v>6.5666666666666664</v>
      </c>
      <c r="K794" s="12">
        <f t="shared" si="51"/>
        <v>0.54900000000000004</v>
      </c>
    </row>
    <row r="795" spans="1:11" x14ac:dyDescent="0.35">
      <c r="A795" s="2" t="s">
        <v>4712</v>
      </c>
      <c r="B795" s="8">
        <f>AVERAGEIF(cleaned_data!$A$2:$A$3799,Director!$A795,cleaned_data!$H$2:$H$3799)</f>
        <v>5.8</v>
      </c>
      <c r="C795" s="12">
        <f t="shared" si="48"/>
        <v>0.252</v>
      </c>
      <c r="D795" s="10">
        <f>_xlfn.RANK.EQ($C795,$C$2:$C$1759,0)+COUNTIF($C$2:C795,C795)-1</f>
        <v>1299</v>
      </c>
      <c r="G795">
        <v>794</v>
      </c>
      <c r="H795" t="str">
        <f t="shared" si="49"/>
        <v>Bill Condon</v>
      </c>
      <c r="I795">
        <f>COUNTIF(Table13[director_name],Director!$H795)</f>
        <v>5</v>
      </c>
      <c r="J795" s="8">
        <f t="shared" si="50"/>
        <v>6.56</v>
      </c>
      <c r="K795" s="12">
        <f t="shared" si="51"/>
        <v>0.54800000000000004</v>
      </c>
    </row>
    <row r="796" spans="1:11" x14ac:dyDescent="0.35">
      <c r="A796" s="2" t="s">
        <v>6234</v>
      </c>
      <c r="B796" s="8">
        <f>AVERAGEIF(cleaned_data!$A$2:$A$3799,Director!$A796,cleaned_data!$H$2:$H$3799)</f>
        <v>7.65</v>
      </c>
      <c r="C796" s="12">
        <f t="shared" si="48"/>
        <v>0.93200000000000005</v>
      </c>
      <c r="D796" s="10">
        <f>_xlfn.RANK.EQ($C796,$C$2:$C$1759,0)+COUNTIF($C$2:C796,C796)-1</f>
        <v>114</v>
      </c>
      <c r="G796">
        <v>795</v>
      </c>
      <c r="H796" t="str">
        <f t="shared" si="49"/>
        <v>Paul Verhoeven</v>
      </c>
      <c r="I796">
        <f>COUNTIF(Table13[director_name],Director!$H796)</f>
        <v>5</v>
      </c>
      <c r="J796" s="8">
        <f t="shared" si="50"/>
        <v>6.56</v>
      </c>
      <c r="K796" s="12">
        <f t="shared" si="51"/>
        <v>0.54800000000000004</v>
      </c>
    </row>
    <row r="797" spans="1:11" x14ac:dyDescent="0.35">
      <c r="A797" s="2" t="s">
        <v>6839</v>
      </c>
      <c r="B797" s="8">
        <f>AVERAGEIF(cleaned_data!$A$2:$A$3799,Director!$A797,cleaned_data!$H$2:$H$3799)</f>
        <v>6.9</v>
      </c>
      <c r="C797" s="12">
        <f t="shared" si="48"/>
        <v>0.68100000000000005</v>
      </c>
      <c r="D797" s="10">
        <f>_xlfn.RANK.EQ($C797,$C$2:$C$1759,0)+COUNTIF($C$2:C797,C797)-1</f>
        <v>538</v>
      </c>
      <c r="G797">
        <v>796</v>
      </c>
      <c r="H797" t="str">
        <f t="shared" si="49"/>
        <v>Martin Campbell</v>
      </c>
      <c r="I797">
        <f>COUNTIF(Table13[director_name],Director!$H797)</f>
        <v>8</v>
      </c>
      <c r="J797" s="8">
        <f t="shared" si="50"/>
        <v>6.5500000000000007</v>
      </c>
      <c r="K797" s="12">
        <f t="shared" si="51"/>
        <v>0.54600000000000004</v>
      </c>
    </row>
    <row r="798" spans="1:11" x14ac:dyDescent="0.35">
      <c r="A798" s="2" t="s">
        <v>6142</v>
      </c>
      <c r="B798" s="8">
        <f>AVERAGEIF(cleaned_data!$A$2:$A$3799,Director!$A798,cleaned_data!$H$2:$H$3799)</f>
        <v>6.6</v>
      </c>
      <c r="C798" s="12">
        <f t="shared" si="48"/>
        <v>0.55300000000000005</v>
      </c>
      <c r="D798" s="10">
        <f>_xlfn.RANK.EQ($C798,$C$2:$C$1759,0)+COUNTIF($C$2:C798,C798)-1</f>
        <v>762</v>
      </c>
      <c r="G798">
        <v>797</v>
      </c>
      <c r="H798" t="str">
        <f t="shared" si="49"/>
        <v>Michael Landon Jr.</v>
      </c>
      <c r="I798">
        <f>COUNTIF(Table13[director_name],Director!$H798)</f>
        <v>2</v>
      </c>
      <c r="J798" s="8">
        <f t="shared" si="50"/>
        <v>6.5500000000000007</v>
      </c>
      <c r="K798" s="12">
        <f t="shared" si="51"/>
        <v>0.54600000000000004</v>
      </c>
    </row>
    <row r="799" spans="1:11" x14ac:dyDescent="0.35">
      <c r="A799" s="2" t="s">
        <v>5901</v>
      </c>
      <c r="B799" s="8">
        <f>AVERAGEIF(cleaned_data!$A$2:$A$3799,Director!$A799,cleaned_data!$H$2:$H$3799)</f>
        <v>5.3</v>
      </c>
      <c r="C799" s="12">
        <f t="shared" si="48"/>
        <v>0.13200000000000001</v>
      </c>
      <c r="D799" s="10">
        <f>_xlfn.RANK.EQ($C799,$C$2:$C$1759,0)+COUNTIF($C$2:C799,C799)-1</f>
        <v>1509</v>
      </c>
      <c r="G799">
        <v>798</v>
      </c>
      <c r="H799" t="str">
        <f t="shared" si="49"/>
        <v>Uli Edel</v>
      </c>
      <c r="I799">
        <f>COUNTIF(Table13[director_name],Director!$H799)</f>
        <v>2</v>
      </c>
      <c r="J799" s="8">
        <f t="shared" si="50"/>
        <v>6.5500000000000007</v>
      </c>
      <c r="K799" s="12">
        <f t="shared" si="51"/>
        <v>0.54600000000000004</v>
      </c>
    </row>
    <row r="800" spans="1:11" x14ac:dyDescent="0.35">
      <c r="A800" s="2" t="s">
        <v>13893</v>
      </c>
      <c r="B800" s="8">
        <f>AVERAGEIF(cleaned_data!$A$2:$A$3799,Director!$A800,cleaned_data!$H$2:$H$3799)</f>
        <v>6.8</v>
      </c>
      <c r="C800" s="12">
        <f t="shared" si="48"/>
        <v>0.63800000000000001</v>
      </c>
      <c r="D800" s="10">
        <f>_xlfn.RANK.EQ($C800,$C$2:$C$1759,0)+COUNTIF($C$2:C800,C800)-1</f>
        <v>608</v>
      </c>
      <c r="G800">
        <v>799</v>
      </c>
      <c r="H800" t="str">
        <f t="shared" si="49"/>
        <v>Fenton Bailey</v>
      </c>
      <c r="I800">
        <f>COUNTIF(Table13[director_name],Director!$H800)</f>
        <v>2</v>
      </c>
      <c r="J800" s="8">
        <f t="shared" si="50"/>
        <v>6.55</v>
      </c>
      <c r="K800" s="12">
        <f t="shared" si="51"/>
        <v>0.54200000000000004</v>
      </c>
    </row>
    <row r="801" spans="1:11" x14ac:dyDescent="0.35">
      <c r="A801" s="2" t="s">
        <v>6097</v>
      </c>
      <c r="B801" s="8">
        <f>AVERAGEIF(cleaned_data!$A$2:$A$3799,Director!$A801,cleaned_data!$H$2:$H$3799)</f>
        <v>6.3666666666666671</v>
      </c>
      <c r="C801" s="12">
        <f t="shared" si="48"/>
        <v>0.45900000000000002</v>
      </c>
      <c r="D801" s="10">
        <f>_xlfn.RANK.EQ($C801,$C$2:$C$1759,0)+COUNTIF($C$2:C801,C801)-1</f>
        <v>950</v>
      </c>
      <c r="G801">
        <v>800</v>
      </c>
      <c r="H801" t="str">
        <f t="shared" si="49"/>
        <v>Gil Kenan</v>
      </c>
      <c r="I801">
        <f>COUNTIF(Table13[director_name],Director!$H801)</f>
        <v>2</v>
      </c>
      <c r="J801" s="8">
        <f t="shared" si="50"/>
        <v>6.55</v>
      </c>
      <c r="K801" s="12">
        <f t="shared" si="51"/>
        <v>0.54200000000000004</v>
      </c>
    </row>
    <row r="802" spans="1:11" x14ac:dyDescent="0.35">
      <c r="A802" s="2" t="s">
        <v>6152</v>
      </c>
      <c r="B802" s="8">
        <f>AVERAGEIF(cleaned_data!$A$2:$A$3799,Director!$A802,cleaned_data!$H$2:$H$3799)</f>
        <v>6.1</v>
      </c>
      <c r="C802" s="12">
        <f t="shared" si="48"/>
        <v>0.35099999999999998</v>
      </c>
      <c r="D802" s="10">
        <f>_xlfn.RANK.EQ($C802,$C$2:$C$1759,0)+COUNTIF($C$2:C802,C802)-1</f>
        <v>1117</v>
      </c>
      <c r="G802">
        <v>801</v>
      </c>
      <c r="H802" t="str">
        <f t="shared" si="49"/>
        <v>Harold Ramis</v>
      </c>
      <c r="I802">
        <f>COUNTIF(Table13[director_name],Director!$H802)</f>
        <v>8</v>
      </c>
      <c r="J802" s="8">
        <f t="shared" si="50"/>
        <v>6.55</v>
      </c>
      <c r="K802" s="12">
        <f t="shared" si="51"/>
        <v>0.54200000000000004</v>
      </c>
    </row>
    <row r="803" spans="1:11" x14ac:dyDescent="0.35">
      <c r="A803" s="2" t="s">
        <v>9947</v>
      </c>
      <c r="B803" s="8">
        <f>AVERAGEIF(cleaned_data!$A$2:$A$3799,Director!$A803,cleaned_data!$H$2:$H$3799)</f>
        <v>7</v>
      </c>
      <c r="C803" s="12">
        <f t="shared" si="48"/>
        <v>0.72199999999999998</v>
      </c>
      <c r="D803" s="10">
        <f>_xlfn.RANK.EQ($C803,$C$2:$C$1759,0)+COUNTIF($C$2:C803,C803)-1</f>
        <v>455</v>
      </c>
      <c r="G803">
        <v>802</v>
      </c>
      <c r="H803" t="str">
        <f t="shared" si="49"/>
        <v>Iain Softley</v>
      </c>
      <c r="I803">
        <f>COUNTIF(Table13[director_name],Director!$H803)</f>
        <v>4</v>
      </c>
      <c r="J803" s="8">
        <f t="shared" si="50"/>
        <v>6.55</v>
      </c>
      <c r="K803" s="12">
        <f t="shared" si="51"/>
        <v>0.54200000000000004</v>
      </c>
    </row>
    <row r="804" spans="1:11" x14ac:dyDescent="0.35">
      <c r="A804" s="2" t="s">
        <v>12173</v>
      </c>
      <c r="B804" s="8">
        <f>AVERAGEIF(cleaned_data!$A$2:$A$3799,Director!$A804,cleaned_data!$H$2:$H$3799)</f>
        <v>5.0999999999999996</v>
      </c>
      <c r="C804" s="12">
        <f t="shared" si="48"/>
        <v>9.8000000000000004E-2</v>
      </c>
      <c r="D804" s="10">
        <f>_xlfn.RANK.EQ($C804,$C$2:$C$1759,0)+COUNTIF($C$2:C804,C804)-1</f>
        <v>1571</v>
      </c>
      <c r="G804">
        <v>803</v>
      </c>
      <c r="H804" t="str">
        <f t="shared" si="49"/>
        <v>Lawrence Kasdan</v>
      </c>
      <c r="I804">
        <f>COUNTIF(Table13[director_name],Director!$H804)</f>
        <v>4</v>
      </c>
      <c r="J804" s="8">
        <f t="shared" si="50"/>
        <v>6.55</v>
      </c>
      <c r="K804" s="12">
        <f t="shared" si="51"/>
        <v>0.54200000000000004</v>
      </c>
    </row>
    <row r="805" spans="1:11" x14ac:dyDescent="0.35">
      <c r="A805" s="2" t="s">
        <v>13730</v>
      </c>
      <c r="B805" s="8">
        <f>AVERAGEIF(cleaned_data!$A$2:$A$3799,Director!$A805,cleaned_data!$H$2:$H$3799)</f>
        <v>5.7</v>
      </c>
      <c r="C805" s="12">
        <f t="shared" si="48"/>
        <v>0.23300000000000001</v>
      </c>
      <c r="D805" s="10">
        <f>_xlfn.RANK.EQ($C805,$C$2:$C$1759,0)+COUNTIF($C$2:C805,C805)-1</f>
        <v>1335</v>
      </c>
      <c r="G805">
        <v>804</v>
      </c>
      <c r="H805" t="str">
        <f t="shared" si="49"/>
        <v>Peter Cattaneo</v>
      </c>
      <c r="I805">
        <f>COUNTIF(Table13[director_name],Director!$H805)</f>
        <v>4</v>
      </c>
      <c r="J805" s="8">
        <f t="shared" si="50"/>
        <v>6.55</v>
      </c>
      <c r="K805" s="12">
        <f t="shared" si="51"/>
        <v>0.54200000000000004</v>
      </c>
    </row>
    <row r="806" spans="1:11" x14ac:dyDescent="0.35">
      <c r="A806" s="2" t="s">
        <v>5245</v>
      </c>
      <c r="B806" s="8">
        <f>AVERAGEIF(cleaned_data!$A$2:$A$3799,Director!$A806,cleaned_data!$H$2:$H$3799)</f>
        <v>7</v>
      </c>
      <c r="C806" s="12">
        <f t="shared" si="48"/>
        <v>0.72199999999999998</v>
      </c>
      <c r="D806" s="10">
        <f>_xlfn.RANK.EQ($C806,$C$2:$C$1759,0)+COUNTIF($C$2:C806,C806)-1</f>
        <v>456</v>
      </c>
      <c r="G806">
        <v>805</v>
      </c>
      <c r="H806" t="str">
        <f t="shared" si="49"/>
        <v>Vincenzo Natali</v>
      </c>
      <c r="I806">
        <f>COUNTIF(Table13[director_name],Director!$H806)</f>
        <v>2</v>
      </c>
      <c r="J806" s="8">
        <f t="shared" si="50"/>
        <v>6.55</v>
      </c>
      <c r="K806" s="12">
        <f t="shared" si="51"/>
        <v>0.54200000000000004</v>
      </c>
    </row>
    <row r="807" spans="1:11" x14ac:dyDescent="0.35">
      <c r="A807" s="2" t="s">
        <v>306</v>
      </c>
      <c r="B807" s="8">
        <f>AVERAGEIF(cleaned_data!$A$2:$A$3799,Director!$A807,cleaned_data!$H$2:$H$3799)</f>
        <v>7.38</v>
      </c>
      <c r="C807" s="12">
        <f t="shared" si="48"/>
        <v>0.873</v>
      </c>
      <c r="D807" s="10">
        <f>_xlfn.RANK.EQ($C807,$C$2:$C$1759,0)+COUNTIF($C$2:C807,C807)-1</f>
        <v>222</v>
      </c>
      <c r="G807">
        <v>806</v>
      </c>
      <c r="H807" t="str">
        <f t="shared" si="49"/>
        <v>Jonathan Mostow</v>
      </c>
      <c r="I807">
        <f>COUNTIF(Table13[director_name],Director!$H807)</f>
        <v>4</v>
      </c>
      <c r="J807" s="8">
        <f t="shared" si="50"/>
        <v>6.5499999999999989</v>
      </c>
      <c r="K807" s="12">
        <f t="shared" si="51"/>
        <v>0.54100000000000004</v>
      </c>
    </row>
    <row r="808" spans="1:11" x14ac:dyDescent="0.35">
      <c r="A808" s="2" t="s">
        <v>2054</v>
      </c>
      <c r="B808" s="8">
        <f>AVERAGEIF(cleaned_data!$A$2:$A$3799,Director!$A808,cleaned_data!$H$2:$H$3799)</f>
        <v>7.05</v>
      </c>
      <c r="C808" s="12">
        <f t="shared" si="48"/>
        <v>0.76400000000000001</v>
      </c>
      <c r="D808" s="10">
        <f>_xlfn.RANK.EQ($C808,$C$2:$C$1759,0)+COUNTIF($C$2:C808,C808)-1</f>
        <v>412</v>
      </c>
      <c r="G808">
        <v>807</v>
      </c>
      <c r="H808" t="str">
        <f t="shared" si="49"/>
        <v>Nicholas Hytner</v>
      </c>
      <c r="I808">
        <f>COUNTIF(Table13[director_name],Director!$H808)</f>
        <v>3</v>
      </c>
      <c r="J808" s="8">
        <f t="shared" si="50"/>
        <v>6.5333333333333341</v>
      </c>
      <c r="K808" s="12">
        <f t="shared" si="51"/>
        <v>0.54</v>
      </c>
    </row>
    <row r="809" spans="1:11" x14ac:dyDescent="0.35">
      <c r="A809" s="2" t="s">
        <v>7926</v>
      </c>
      <c r="B809" s="8">
        <f>AVERAGEIF(cleaned_data!$A$2:$A$3799,Director!$A809,cleaned_data!$H$2:$H$3799)</f>
        <v>5.5</v>
      </c>
      <c r="C809" s="12">
        <f t="shared" si="48"/>
        <v>0.17899999999999999</v>
      </c>
      <c r="D809" s="10">
        <f>_xlfn.RANK.EQ($C809,$C$2:$C$1759,0)+COUNTIF($C$2:C809,C809)-1</f>
        <v>1430</v>
      </c>
      <c r="G809">
        <v>808</v>
      </c>
      <c r="H809" t="str">
        <f t="shared" si="49"/>
        <v>Richard Loncraine</v>
      </c>
      <c r="I809">
        <f>COUNTIF(Table13[director_name],Director!$H809)</f>
        <v>3</v>
      </c>
      <c r="J809" s="8">
        <f t="shared" si="50"/>
        <v>6.5333333333333341</v>
      </c>
      <c r="K809" s="12">
        <f t="shared" si="51"/>
        <v>0.54</v>
      </c>
    </row>
    <row r="810" spans="1:11" x14ac:dyDescent="0.35">
      <c r="A810" s="2" t="s">
        <v>4537</v>
      </c>
      <c r="B810" s="8">
        <f>AVERAGEIF(cleaned_data!$A$2:$A$3799,Director!$A810,cleaned_data!$H$2:$H$3799)</f>
        <v>6.7799999999999994</v>
      </c>
      <c r="C810" s="12">
        <f t="shared" si="48"/>
        <v>0.63600000000000001</v>
      </c>
      <c r="D810" s="10">
        <f>_xlfn.RANK.EQ($C810,$C$2:$C$1759,0)+COUNTIF($C$2:C810,C810)-1</f>
        <v>638</v>
      </c>
      <c r="G810">
        <v>809</v>
      </c>
      <c r="H810" t="str">
        <f t="shared" si="49"/>
        <v>Mikael HÃ¥fstrÃ¶m</v>
      </c>
      <c r="I810">
        <f>COUNTIF(Table13[director_name],Director!$H810)</f>
        <v>4</v>
      </c>
      <c r="J810" s="8">
        <f t="shared" si="50"/>
        <v>6.5250000000000004</v>
      </c>
      <c r="K810" s="12">
        <f t="shared" si="51"/>
        <v>0.53900000000000003</v>
      </c>
    </row>
    <row r="811" spans="1:11" x14ac:dyDescent="0.35">
      <c r="A811" s="2" t="s">
        <v>8820</v>
      </c>
      <c r="B811" s="8">
        <f>AVERAGEIF(cleaned_data!$A$2:$A$3799,Director!$A811,cleaned_data!$H$2:$H$3799)</f>
        <v>7.1</v>
      </c>
      <c r="C811" s="12">
        <f t="shared" si="48"/>
        <v>0.77100000000000002</v>
      </c>
      <c r="D811" s="10">
        <f>_xlfn.RANK.EQ($C811,$C$2:$C$1759,0)+COUNTIF($C$2:C811,C811)-1</f>
        <v>376</v>
      </c>
      <c r="G811">
        <v>810</v>
      </c>
      <c r="H811" t="str">
        <f t="shared" si="49"/>
        <v>Sidney Lumet</v>
      </c>
      <c r="I811">
        <f>COUNTIF(Table13[director_name],Director!$H811)</f>
        <v>4</v>
      </c>
      <c r="J811" s="8">
        <f t="shared" si="50"/>
        <v>6.5250000000000004</v>
      </c>
      <c r="K811" s="12">
        <f t="shared" si="51"/>
        <v>0.53900000000000003</v>
      </c>
    </row>
    <row r="812" spans="1:11" x14ac:dyDescent="0.35">
      <c r="A812" s="2" t="s">
        <v>10913</v>
      </c>
      <c r="B812" s="8">
        <f>AVERAGEIF(cleaned_data!$A$2:$A$3799,Director!$A812,cleaned_data!$H$2:$H$3799)</f>
        <v>6.5</v>
      </c>
      <c r="C812" s="12">
        <f t="shared" si="48"/>
        <v>0.504</v>
      </c>
      <c r="D812" s="10">
        <f>_xlfn.RANK.EQ($C812,$C$2:$C$1759,0)+COUNTIF($C$2:C812,C812)-1</f>
        <v>840</v>
      </c>
      <c r="G812">
        <v>811</v>
      </c>
      <c r="H812" t="str">
        <f t="shared" si="49"/>
        <v>Jaume Collet-Serra</v>
      </c>
      <c r="I812">
        <f>COUNTIF(Table13[director_name],Director!$H812)</f>
        <v>5</v>
      </c>
      <c r="J812" s="8">
        <f t="shared" si="50"/>
        <v>6.5200000000000005</v>
      </c>
      <c r="K812" s="12">
        <f t="shared" si="51"/>
        <v>0.53800000000000003</v>
      </c>
    </row>
    <row r="813" spans="1:11" x14ac:dyDescent="0.35">
      <c r="A813" s="2" t="s">
        <v>1311</v>
      </c>
      <c r="B813" s="8">
        <f>AVERAGEIF(cleaned_data!$A$2:$A$3799,Director!$A813,cleaned_data!$H$2:$H$3799)</f>
        <v>6.63</v>
      </c>
      <c r="C813" s="12">
        <f t="shared" si="48"/>
        <v>0.58399999999999996</v>
      </c>
      <c r="D813" s="10">
        <f>_xlfn.RANK.EQ($C813,$C$2:$C$1759,0)+COUNTIF($C$2:C813,C813)-1</f>
        <v>730</v>
      </c>
      <c r="G813">
        <v>812</v>
      </c>
      <c r="H813" t="str">
        <f t="shared" si="49"/>
        <v>John Woo</v>
      </c>
      <c r="I813">
        <f>COUNTIF(Table13[director_name],Director!$H813)</f>
        <v>6</v>
      </c>
      <c r="J813" s="8">
        <f t="shared" si="50"/>
        <v>6.5166666666666666</v>
      </c>
      <c r="K813" s="12">
        <f t="shared" si="51"/>
        <v>0.53800000000000003</v>
      </c>
    </row>
    <row r="814" spans="1:11" x14ac:dyDescent="0.35">
      <c r="A814" s="2" t="s">
        <v>17127</v>
      </c>
      <c r="B814" s="8">
        <f>AVERAGEIF(cleaned_data!$A$2:$A$3799,Director!$A814,cleaned_data!$H$2:$H$3799)</f>
        <v>7.3</v>
      </c>
      <c r="C814" s="12">
        <f t="shared" si="48"/>
        <v>0.84899999999999998</v>
      </c>
      <c r="D814" s="10">
        <f>_xlfn.RANK.EQ($C814,$C$2:$C$1759,0)+COUNTIF($C$2:C814,C814)-1</f>
        <v>248</v>
      </c>
      <c r="G814">
        <v>813</v>
      </c>
      <c r="H814" t="str">
        <f t="shared" si="49"/>
        <v>Andrew Davis</v>
      </c>
      <c r="I814">
        <f>COUNTIF(Table13[director_name],Director!$H814)</f>
        <v>4</v>
      </c>
      <c r="J814" s="8">
        <f t="shared" si="50"/>
        <v>6.5</v>
      </c>
      <c r="K814" s="12">
        <f t="shared" si="51"/>
        <v>0.504</v>
      </c>
    </row>
    <row r="815" spans="1:11" x14ac:dyDescent="0.35">
      <c r="A815" s="2" t="s">
        <v>2277</v>
      </c>
      <c r="B815" s="8">
        <f>AVERAGEIF(cleaned_data!$A$2:$A$3799,Director!$A815,cleaned_data!$H$2:$H$3799)</f>
        <v>6.3000000000000007</v>
      </c>
      <c r="C815" s="12">
        <f t="shared" si="48"/>
        <v>0.44900000000000001</v>
      </c>
      <c r="D815" s="10">
        <f>_xlfn.RANK.EQ($C815,$C$2:$C$1759,0)+COUNTIF($C$2:C815,C815)-1</f>
        <v>967</v>
      </c>
      <c r="G815">
        <v>814</v>
      </c>
      <c r="H815" t="str">
        <f t="shared" si="49"/>
        <v>Ari Sandel</v>
      </c>
      <c r="I815">
        <f>COUNTIF(Table13[director_name],Director!$H815)</f>
        <v>1</v>
      </c>
      <c r="J815" s="8">
        <f t="shared" si="50"/>
        <v>6.5</v>
      </c>
      <c r="K815" s="12">
        <f t="shared" si="51"/>
        <v>0.504</v>
      </c>
    </row>
    <row r="816" spans="1:11" x14ac:dyDescent="0.35">
      <c r="A816" s="2" t="s">
        <v>2048</v>
      </c>
      <c r="B816" s="8">
        <f>AVERAGEIF(cleaned_data!$A$2:$A$3799,Director!$A816,cleaned_data!$H$2:$H$3799)</f>
        <v>5.7999999999999989</v>
      </c>
      <c r="C816" s="12">
        <f t="shared" si="48"/>
        <v>0.252</v>
      </c>
      <c r="D816" s="10">
        <f>_xlfn.RANK.EQ($C816,$C$2:$C$1759,0)+COUNTIF($C$2:C816,C816)-1</f>
        <v>1300</v>
      </c>
      <c r="G816">
        <v>815</v>
      </c>
      <c r="H816" t="str">
        <f t="shared" si="49"/>
        <v>Barry Skolnick</v>
      </c>
      <c r="I816">
        <f>COUNTIF(Table13[director_name],Director!$H816)</f>
        <v>1</v>
      </c>
      <c r="J816" s="8">
        <f t="shared" si="50"/>
        <v>6.5</v>
      </c>
      <c r="K816" s="12">
        <f t="shared" si="51"/>
        <v>0.504</v>
      </c>
    </row>
    <row r="817" spans="1:11" x14ac:dyDescent="0.35">
      <c r="A817" s="2" t="s">
        <v>12932</v>
      </c>
      <c r="B817" s="8">
        <f>AVERAGEIF(cleaned_data!$A$2:$A$3799,Director!$A817,cleaned_data!$H$2:$H$3799)</f>
        <v>4.0999999999999996</v>
      </c>
      <c r="C817" s="12">
        <f t="shared" si="48"/>
        <v>3.5999999999999997E-2</v>
      </c>
      <c r="D817" s="10">
        <f>_xlfn.RANK.EQ($C817,$C$2:$C$1759,0)+COUNTIF($C$2:C817,C817)-1</f>
        <v>1688</v>
      </c>
      <c r="G817">
        <v>816</v>
      </c>
      <c r="H817" t="str">
        <f t="shared" si="49"/>
        <v>Christian Alvart</v>
      </c>
      <c r="I817">
        <f>COUNTIF(Table13[director_name],Director!$H817)</f>
        <v>2</v>
      </c>
      <c r="J817" s="8">
        <f t="shared" si="50"/>
        <v>6.5</v>
      </c>
      <c r="K817" s="12">
        <f t="shared" si="51"/>
        <v>0.504</v>
      </c>
    </row>
    <row r="818" spans="1:11" x14ac:dyDescent="0.35">
      <c r="A818" s="2" t="s">
        <v>4203</v>
      </c>
      <c r="B818" s="8">
        <f>AVERAGEIF(cleaned_data!$A$2:$A$3799,Director!$A818,cleaned_data!$H$2:$H$3799)</f>
        <v>5.6333333333333329</v>
      </c>
      <c r="C818" s="12">
        <f t="shared" si="48"/>
        <v>0.222</v>
      </c>
      <c r="D818" s="10">
        <f>_xlfn.RANK.EQ($C818,$C$2:$C$1759,0)+COUNTIF($C$2:C818,C818)-1</f>
        <v>1366</v>
      </c>
      <c r="G818">
        <v>817</v>
      </c>
      <c r="H818" t="str">
        <f t="shared" si="49"/>
        <v>Christopher Scott Cherot</v>
      </c>
      <c r="I818">
        <f>COUNTIF(Table13[director_name],Director!$H818)</f>
        <v>1</v>
      </c>
      <c r="J818" s="8">
        <f t="shared" si="50"/>
        <v>6.5</v>
      </c>
      <c r="K818" s="12">
        <f t="shared" si="51"/>
        <v>0.504</v>
      </c>
    </row>
    <row r="819" spans="1:11" x14ac:dyDescent="0.35">
      <c r="A819" s="2" t="s">
        <v>10865</v>
      </c>
      <c r="B819" s="8">
        <f>AVERAGEIF(cleaned_data!$A$2:$A$3799,Director!$A819,cleaned_data!$H$2:$H$3799)</f>
        <v>7.5</v>
      </c>
      <c r="C819" s="12">
        <f t="shared" si="48"/>
        <v>0.89300000000000002</v>
      </c>
      <c r="D819" s="10">
        <f>_xlfn.RANK.EQ($C819,$C$2:$C$1759,0)+COUNTIF($C$2:C819,C819)-1</f>
        <v>172</v>
      </c>
      <c r="G819">
        <v>818</v>
      </c>
      <c r="H819" t="str">
        <f t="shared" si="49"/>
        <v>Chuck Sheetz</v>
      </c>
      <c r="I819">
        <f>COUNTIF(Table13[director_name],Director!$H819)</f>
        <v>1</v>
      </c>
      <c r="J819" s="8">
        <f t="shared" si="50"/>
        <v>6.5</v>
      </c>
      <c r="K819" s="12">
        <f t="shared" si="51"/>
        <v>0.504</v>
      </c>
    </row>
    <row r="820" spans="1:11" x14ac:dyDescent="0.35">
      <c r="A820" s="2" t="s">
        <v>9525</v>
      </c>
      <c r="B820" s="8">
        <f>AVERAGEIF(cleaned_data!$A$2:$A$3799,Director!$A820,cleaned_data!$H$2:$H$3799)</f>
        <v>5.45</v>
      </c>
      <c r="C820" s="12">
        <f t="shared" si="48"/>
        <v>0.17299999999999999</v>
      </c>
      <c r="D820" s="10">
        <f>_xlfn.RANK.EQ($C820,$C$2:$C$1759,0)+COUNTIF($C$2:C820,C820)-1</f>
        <v>1451</v>
      </c>
      <c r="G820">
        <v>819</v>
      </c>
      <c r="H820" t="str">
        <f t="shared" si="49"/>
        <v>Clark Gregg</v>
      </c>
      <c r="I820">
        <f>COUNTIF(Table13[director_name],Director!$H820)</f>
        <v>1</v>
      </c>
      <c r="J820" s="8">
        <f t="shared" si="50"/>
        <v>6.5</v>
      </c>
      <c r="K820" s="12">
        <f t="shared" si="51"/>
        <v>0.504</v>
      </c>
    </row>
    <row r="821" spans="1:11" x14ac:dyDescent="0.35">
      <c r="A821" s="2" t="s">
        <v>15188</v>
      </c>
      <c r="B821" s="8">
        <f>AVERAGEIF(cleaned_data!$A$2:$A$3799,Director!$A821,cleaned_data!$H$2:$H$3799)</f>
        <v>5.5</v>
      </c>
      <c r="C821" s="12">
        <f t="shared" si="48"/>
        <v>0.17899999999999999</v>
      </c>
      <c r="D821" s="10">
        <f>_xlfn.RANK.EQ($C821,$C$2:$C$1759,0)+COUNTIF($C$2:C821,C821)-1</f>
        <v>1431</v>
      </c>
      <c r="G821">
        <v>820</v>
      </c>
      <c r="H821" t="str">
        <f t="shared" si="49"/>
        <v>Cody Cameron</v>
      </c>
      <c r="I821">
        <f>COUNTIF(Table13[director_name],Director!$H821)</f>
        <v>1</v>
      </c>
      <c r="J821" s="8">
        <f t="shared" si="50"/>
        <v>6.5</v>
      </c>
      <c r="K821" s="12">
        <f t="shared" si="51"/>
        <v>0.504</v>
      </c>
    </row>
    <row r="822" spans="1:11" x14ac:dyDescent="0.35">
      <c r="A822" s="2" t="s">
        <v>8410</v>
      </c>
      <c r="B822" s="8">
        <f>AVERAGEIF(cleaned_data!$A$2:$A$3799,Director!$A822,cleaned_data!$H$2:$H$3799)</f>
        <v>4.5500000000000007</v>
      </c>
      <c r="C822" s="12">
        <f t="shared" si="48"/>
        <v>5.8999999999999997E-2</v>
      </c>
      <c r="D822" s="10">
        <f>_xlfn.RANK.EQ($C822,$C$2:$C$1759,0)+COUNTIF($C$2:C822,C822)-1</f>
        <v>1654</v>
      </c>
      <c r="G822">
        <v>821</v>
      </c>
      <c r="H822" t="str">
        <f t="shared" si="49"/>
        <v>Cory Edwards</v>
      </c>
      <c r="I822">
        <f>COUNTIF(Table13[director_name],Director!$H822)</f>
        <v>1</v>
      </c>
      <c r="J822" s="8">
        <f t="shared" si="50"/>
        <v>6.5</v>
      </c>
      <c r="K822" s="12">
        <f t="shared" si="51"/>
        <v>0.504</v>
      </c>
    </row>
    <row r="823" spans="1:11" x14ac:dyDescent="0.35">
      <c r="A823" s="2" t="s">
        <v>15906</v>
      </c>
      <c r="B823" s="8">
        <f>AVERAGEIF(cleaned_data!$A$2:$A$3799,Director!$A823,cleaned_data!$H$2:$H$3799)</f>
        <v>6.8500000000000005</v>
      </c>
      <c r="C823" s="12">
        <f t="shared" si="48"/>
        <v>0.67500000000000004</v>
      </c>
      <c r="D823" s="10">
        <f>_xlfn.RANK.EQ($C823,$C$2:$C$1759,0)+COUNTIF($C$2:C823,C823)-1</f>
        <v>569</v>
      </c>
      <c r="G823">
        <v>822</v>
      </c>
      <c r="H823" t="str">
        <f t="shared" si="49"/>
        <v>David Bowers</v>
      </c>
      <c r="I823">
        <f>COUNTIF(Table13[director_name],Director!$H823)</f>
        <v>4</v>
      </c>
      <c r="J823" s="8">
        <f t="shared" si="50"/>
        <v>6.5</v>
      </c>
      <c r="K823" s="12">
        <f t="shared" si="51"/>
        <v>0.504</v>
      </c>
    </row>
    <row r="824" spans="1:11" x14ac:dyDescent="0.35">
      <c r="A824" s="2" t="s">
        <v>9813</v>
      </c>
      <c r="B824" s="8">
        <f>AVERAGEIF(cleaned_data!$A$2:$A$3799,Director!$A824,cleaned_data!$H$2:$H$3799)</f>
        <v>5.4</v>
      </c>
      <c r="C824" s="12">
        <f t="shared" si="48"/>
        <v>0.157</v>
      </c>
      <c r="D824" s="10">
        <f>_xlfn.RANK.EQ($C824,$C$2:$C$1759,0)+COUNTIF($C$2:C824,C824)-1</f>
        <v>1470</v>
      </c>
      <c r="G824">
        <v>823</v>
      </c>
      <c r="H824" t="str">
        <f t="shared" si="49"/>
        <v>David Jacobson</v>
      </c>
      <c r="I824">
        <f>COUNTIF(Table13[director_name],Director!$H824)</f>
        <v>1</v>
      </c>
      <c r="J824" s="8">
        <f t="shared" si="50"/>
        <v>6.5</v>
      </c>
      <c r="K824" s="12">
        <f t="shared" si="51"/>
        <v>0.504</v>
      </c>
    </row>
    <row r="825" spans="1:11" x14ac:dyDescent="0.35">
      <c r="A825" s="2" t="s">
        <v>5911</v>
      </c>
      <c r="B825" s="8">
        <f>AVERAGEIF(cleaned_data!$A$2:$A$3799,Director!$A825,cleaned_data!$H$2:$H$3799)</f>
        <v>5.3999999999999995</v>
      </c>
      <c r="C825" s="12">
        <f t="shared" si="48"/>
        <v>0.156</v>
      </c>
      <c r="D825" s="10">
        <f>_xlfn.RANK.EQ($C825,$C$2:$C$1759,0)+COUNTIF($C$2:C825,C825)-1</f>
        <v>1484</v>
      </c>
      <c r="G825">
        <v>824</v>
      </c>
      <c r="H825" t="str">
        <f t="shared" si="49"/>
        <v>David Soren</v>
      </c>
      <c r="I825">
        <f>COUNTIF(Table13[director_name],Director!$H825)</f>
        <v>1</v>
      </c>
      <c r="J825" s="8">
        <f t="shared" si="50"/>
        <v>6.5</v>
      </c>
      <c r="K825" s="12">
        <f t="shared" si="51"/>
        <v>0.504</v>
      </c>
    </row>
    <row r="826" spans="1:11" x14ac:dyDescent="0.35">
      <c r="A826" s="2" t="s">
        <v>2943</v>
      </c>
      <c r="B826" s="8">
        <f>AVERAGEIF(cleaned_data!$A$2:$A$3799,Director!$A826,cleaned_data!$H$2:$H$3799)</f>
        <v>6.2571428571428571</v>
      </c>
      <c r="C826" s="12">
        <f t="shared" si="48"/>
        <v>0.41899999999999998</v>
      </c>
      <c r="D826" s="10">
        <f>_xlfn.RANK.EQ($C826,$C$2:$C$1759,0)+COUNTIF($C$2:C826,C826)-1</f>
        <v>1021</v>
      </c>
      <c r="G826">
        <v>825</v>
      </c>
      <c r="H826" t="str">
        <f t="shared" si="49"/>
        <v>David Webb Peoples</v>
      </c>
      <c r="I826">
        <f>COUNTIF(Table13[director_name],Director!$H826)</f>
        <v>1</v>
      </c>
      <c r="J826" s="8">
        <f t="shared" si="50"/>
        <v>6.5</v>
      </c>
      <c r="K826" s="12">
        <f t="shared" si="51"/>
        <v>0.504</v>
      </c>
    </row>
    <row r="827" spans="1:11" x14ac:dyDescent="0.35">
      <c r="A827" s="2" t="s">
        <v>13898</v>
      </c>
      <c r="B827" s="8">
        <f>AVERAGEIF(cleaned_data!$A$2:$A$3799,Director!$A827,cleaned_data!$H$2:$H$3799)</f>
        <v>5.4</v>
      </c>
      <c r="C827" s="12">
        <f t="shared" si="48"/>
        <v>0.157</v>
      </c>
      <c r="D827" s="10">
        <f>_xlfn.RANK.EQ($C827,$C$2:$C$1759,0)+COUNTIF($C$2:C827,C827)-1</f>
        <v>1471</v>
      </c>
      <c r="G827">
        <v>826</v>
      </c>
      <c r="H827" t="str">
        <f t="shared" si="49"/>
        <v>Derrick Borte</v>
      </c>
      <c r="I827">
        <f>COUNTIF(Table13[director_name],Director!$H827)</f>
        <v>1</v>
      </c>
      <c r="J827" s="8">
        <f t="shared" si="50"/>
        <v>6.5</v>
      </c>
      <c r="K827" s="12">
        <f t="shared" si="51"/>
        <v>0.504</v>
      </c>
    </row>
    <row r="828" spans="1:11" x14ac:dyDescent="0.35">
      <c r="A828" s="2" t="s">
        <v>5408</v>
      </c>
      <c r="B828" s="8">
        <f>AVERAGEIF(cleaned_data!$A$2:$A$3799,Director!$A828,cleaned_data!$H$2:$H$3799)</f>
        <v>6.75</v>
      </c>
      <c r="C828" s="12">
        <f t="shared" si="48"/>
        <v>0.627</v>
      </c>
      <c r="D828" s="10">
        <f>_xlfn.RANK.EQ($C828,$C$2:$C$1759,0)+COUNTIF($C$2:C828,C828)-1</f>
        <v>655</v>
      </c>
      <c r="G828">
        <v>827</v>
      </c>
      <c r="H828" t="str">
        <f t="shared" si="49"/>
        <v>Don Coscarelli</v>
      </c>
      <c r="I828">
        <f>COUNTIF(Table13[director_name],Director!$H828)</f>
        <v>1</v>
      </c>
      <c r="J828" s="8">
        <f t="shared" si="50"/>
        <v>6.5</v>
      </c>
      <c r="K828" s="12">
        <f t="shared" si="51"/>
        <v>0.504</v>
      </c>
    </row>
    <row r="829" spans="1:11" x14ac:dyDescent="0.35">
      <c r="A829" s="2" t="s">
        <v>13792</v>
      </c>
      <c r="B829" s="8">
        <f>AVERAGEIF(cleaned_data!$A$2:$A$3799,Director!$A829,cleaned_data!$H$2:$H$3799)</f>
        <v>6.333333333333333</v>
      </c>
      <c r="C829" s="12">
        <f t="shared" si="48"/>
        <v>0.45300000000000001</v>
      </c>
      <c r="D829" s="10">
        <f>_xlfn.RANK.EQ($C829,$C$2:$C$1759,0)+COUNTIF($C$2:C829,C829)-1</f>
        <v>961</v>
      </c>
      <c r="G829">
        <v>828</v>
      </c>
      <c r="H829" t="str">
        <f t="shared" si="49"/>
        <v>Eric Leighton</v>
      </c>
      <c r="I829">
        <f>COUNTIF(Table13[director_name],Director!$H829)</f>
        <v>1</v>
      </c>
      <c r="J829" s="8">
        <f t="shared" si="50"/>
        <v>6.5</v>
      </c>
      <c r="K829" s="12">
        <f t="shared" si="51"/>
        <v>0.504</v>
      </c>
    </row>
    <row r="830" spans="1:11" x14ac:dyDescent="0.35">
      <c r="A830" s="2" t="s">
        <v>9710</v>
      </c>
      <c r="B830" s="8">
        <f>AVERAGEIF(cleaned_data!$A$2:$A$3799,Director!$A830,cleaned_data!$H$2:$H$3799)</f>
        <v>6.9499999999999993</v>
      </c>
      <c r="C830" s="12">
        <f t="shared" si="48"/>
        <v>0.71399999999999997</v>
      </c>
      <c r="D830" s="10">
        <f>_xlfn.RANK.EQ($C830,$C$2:$C$1759,0)+COUNTIF($C$2:C830,C830)-1</f>
        <v>502</v>
      </c>
      <c r="G830">
        <v>829</v>
      </c>
      <c r="H830" t="str">
        <f t="shared" si="49"/>
        <v>Fede Alvarez</v>
      </c>
      <c r="I830">
        <f>COUNTIF(Table13[director_name],Director!$H830)</f>
        <v>1</v>
      </c>
      <c r="J830" s="8">
        <f t="shared" si="50"/>
        <v>6.5</v>
      </c>
      <c r="K830" s="12">
        <f t="shared" si="51"/>
        <v>0.504</v>
      </c>
    </row>
    <row r="831" spans="1:11" x14ac:dyDescent="0.35">
      <c r="A831" s="2" t="s">
        <v>4987</v>
      </c>
      <c r="B831" s="8">
        <f>AVERAGEIF(cleaned_data!$A$2:$A$3799,Director!$A831,cleaned_data!$H$2:$H$3799)</f>
        <v>4.875</v>
      </c>
      <c r="C831" s="12">
        <f t="shared" si="48"/>
        <v>8.3000000000000004E-2</v>
      </c>
      <c r="D831" s="10">
        <f>_xlfn.RANK.EQ($C831,$C$2:$C$1759,0)+COUNTIF($C$2:C831,C831)-1</f>
        <v>1613</v>
      </c>
      <c r="G831">
        <v>830</v>
      </c>
      <c r="H831" t="str">
        <f t="shared" si="49"/>
        <v>Gary McKendry</v>
      </c>
      <c r="I831">
        <f>COUNTIF(Table13[director_name],Director!$H831)</f>
        <v>1</v>
      </c>
      <c r="J831" s="8">
        <f t="shared" si="50"/>
        <v>6.5</v>
      </c>
      <c r="K831" s="12">
        <f t="shared" si="51"/>
        <v>0.504</v>
      </c>
    </row>
    <row r="832" spans="1:11" x14ac:dyDescent="0.35">
      <c r="A832" s="2" t="s">
        <v>1340</v>
      </c>
      <c r="B832" s="8">
        <f>AVERAGEIF(cleaned_data!$A$2:$A$3799,Director!$A832,cleaned_data!$H$2:$H$3799)</f>
        <v>6.5166666666666666</v>
      </c>
      <c r="C832" s="12">
        <f t="shared" si="48"/>
        <v>0.53800000000000003</v>
      </c>
      <c r="D832" s="10">
        <f>_xlfn.RANK.EQ($C832,$C$2:$C$1759,0)+COUNTIF($C$2:C832,C832)-1</f>
        <v>812</v>
      </c>
      <c r="G832">
        <v>831</v>
      </c>
      <c r="H832" t="str">
        <f t="shared" si="49"/>
        <v>Hart Bochner</v>
      </c>
      <c r="I832">
        <f>COUNTIF(Table13[director_name],Director!$H832)</f>
        <v>1</v>
      </c>
      <c r="J832" s="8">
        <f t="shared" si="50"/>
        <v>6.5</v>
      </c>
      <c r="K832" s="12">
        <f t="shared" si="51"/>
        <v>0.504</v>
      </c>
    </row>
    <row r="833" spans="1:11" x14ac:dyDescent="0.35">
      <c r="A833" s="2" t="s">
        <v>18317</v>
      </c>
      <c r="B833" s="8">
        <f>AVERAGEIF(cleaned_data!$A$2:$A$3799,Director!$A833,cleaned_data!$H$2:$H$3799)</f>
        <v>7.3</v>
      </c>
      <c r="C833" s="12">
        <f t="shared" si="48"/>
        <v>0.84899999999999998</v>
      </c>
      <c r="D833" s="10">
        <f>_xlfn.RANK.EQ($C833,$C$2:$C$1759,0)+COUNTIF($C$2:C833,C833)-1</f>
        <v>249</v>
      </c>
      <c r="G833">
        <v>832</v>
      </c>
      <c r="H833" t="str">
        <f t="shared" si="49"/>
        <v>Herbert Ross</v>
      </c>
      <c r="I833">
        <f>COUNTIF(Table13[director_name],Director!$H833)</f>
        <v>1</v>
      </c>
      <c r="J833" s="8">
        <f t="shared" si="50"/>
        <v>6.5</v>
      </c>
      <c r="K833" s="12">
        <f t="shared" si="51"/>
        <v>0.504</v>
      </c>
    </row>
    <row r="834" spans="1:11" x14ac:dyDescent="0.35">
      <c r="A834" s="2" t="s">
        <v>21797</v>
      </c>
      <c r="B834" s="8">
        <f>AVERAGEIF(cleaned_data!$A$2:$A$3799,Director!$A834,cleaned_data!$H$2:$H$3799)</f>
        <v>5.6</v>
      </c>
      <c r="C834" s="12">
        <f t="shared" si="48"/>
        <v>0.19800000000000001</v>
      </c>
      <c r="D834" s="10">
        <f>_xlfn.RANK.EQ($C834,$C$2:$C$1759,0)+COUNTIF($C$2:C834,C834)-1</f>
        <v>1391</v>
      </c>
      <c r="G834">
        <v>833</v>
      </c>
      <c r="H834" t="str">
        <f t="shared" si="49"/>
        <v>James Fargo</v>
      </c>
      <c r="I834">
        <f>COUNTIF(Table13[director_name],Director!$H834)</f>
        <v>1</v>
      </c>
      <c r="J834" s="8">
        <f t="shared" si="50"/>
        <v>6.5</v>
      </c>
      <c r="K834" s="12">
        <f t="shared" si="51"/>
        <v>0.504</v>
      </c>
    </row>
    <row r="835" spans="1:11" x14ac:dyDescent="0.35">
      <c r="A835" s="2" t="s">
        <v>2461</v>
      </c>
      <c r="B835" s="8">
        <f>AVERAGEIF(cleaned_data!$A$2:$A$3799,Director!$A835,cleaned_data!$H$2:$H$3799)</f>
        <v>6.2000000000000011</v>
      </c>
      <c r="C835" s="12">
        <f t="shared" ref="C835:C898" si="52">_xlfn.PERCENTRANK.EXC($B$2:$B$1759,$B835)</f>
        <v>0.41499999999999998</v>
      </c>
      <c r="D835" s="10">
        <f>_xlfn.RANK.EQ($C835,$C$2:$C$1759,0)+COUNTIF($C$2:C835,C835)-1</f>
        <v>1028</v>
      </c>
      <c r="G835">
        <v>834</v>
      </c>
      <c r="H835" t="str">
        <f t="shared" ref="H835:H898" si="53">INDEX($A$2:$A$1759, MATCH($G835,$D$2:$D$1759,0))</f>
        <v>James L. Brooks</v>
      </c>
      <c r="I835">
        <f>COUNTIF(Table13[director_name],Director!$H835)</f>
        <v>3</v>
      </c>
      <c r="J835" s="8">
        <f t="shared" ref="J835:J898" si="54">INDEX($B$2:$B$1759,MATCH($G835,$D$2:$D$1759,0))</f>
        <v>6.5</v>
      </c>
      <c r="K835" s="12">
        <f t="shared" ref="K835:K898" si="55">INDEX($C$2:$C$1759,MATCH($G835,$D$2:$D$1759,0))</f>
        <v>0.504</v>
      </c>
    </row>
    <row r="836" spans="1:11" x14ac:dyDescent="0.35">
      <c r="A836" s="2" t="s">
        <v>4134</v>
      </c>
      <c r="B836" s="8">
        <f>AVERAGEIF(cleaned_data!$A$2:$A$3799,Director!$A836,cleaned_data!$H$2:$H$3799)</f>
        <v>6</v>
      </c>
      <c r="C836" s="12">
        <f t="shared" si="52"/>
        <v>0.312</v>
      </c>
      <c r="D836" s="10">
        <f>_xlfn.RANK.EQ($C836,$C$2:$C$1759,0)+COUNTIF($C$2:C836,C836)-1</f>
        <v>1188</v>
      </c>
      <c r="G836">
        <v>835</v>
      </c>
      <c r="H836" t="str">
        <f t="shared" si="53"/>
        <v>Jamie Babbit</v>
      </c>
      <c r="I836">
        <f>COUNTIF(Table13[director_name],Director!$H836)</f>
        <v>2</v>
      </c>
      <c r="J836" s="8">
        <f t="shared" si="54"/>
        <v>6.5</v>
      </c>
      <c r="K836" s="12">
        <f t="shared" si="55"/>
        <v>0.504</v>
      </c>
    </row>
    <row r="837" spans="1:11" x14ac:dyDescent="0.35">
      <c r="A837" s="2" t="s">
        <v>250</v>
      </c>
      <c r="B837" s="8">
        <f>AVERAGEIF(cleaned_data!$A$2:$A$3799,Director!$A837,cleaned_data!$H$2:$H$3799)</f>
        <v>7.0166666666666657</v>
      </c>
      <c r="C837" s="12">
        <f t="shared" si="52"/>
        <v>0.76</v>
      </c>
      <c r="D837" s="10">
        <f>_xlfn.RANK.EQ($C837,$C$2:$C$1759,0)+COUNTIF($C$2:C837,C837)-1</f>
        <v>421</v>
      </c>
      <c r="G837">
        <v>836</v>
      </c>
      <c r="H837" t="str">
        <f t="shared" si="53"/>
        <v>Jean-Jacques Mantello</v>
      </c>
      <c r="I837">
        <f>COUNTIF(Table13[director_name],Director!$H837)</f>
        <v>1</v>
      </c>
      <c r="J837" s="8">
        <f t="shared" si="54"/>
        <v>6.5</v>
      </c>
      <c r="K837" s="12">
        <f t="shared" si="55"/>
        <v>0.504</v>
      </c>
    </row>
    <row r="838" spans="1:11" x14ac:dyDescent="0.35">
      <c r="A838" s="2" t="s">
        <v>20031</v>
      </c>
      <c r="B838" s="8">
        <f>AVERAGEIF(cleaned_data!$A$2:$A$3799,Director!$A838,cleaned_data!$H$2:$H$3799)</f>
        <v>6.0333333333333341</v>
      </c>
      <c r="C838" s="12">
        <f t="shared" si="52"/>
        <v>0.33700000000000002</v>
      </c>
      <c r="D838" s="10">
        <f>_xlfn.RANK.EQ($C838,$C$2:$C$1759,0)+COUNTIF($C$2:C838,C838)-1</f>
        <v>1166</v>
      </c>
      <c r="G838">
        <v>837</v>
      </c>
      <c r="H838" t="str">
        <f t="shared" si="53"/>
        <v>Jennifer Wynne Farmer</v>
      </c>
      <c r="I838">
        <f>COUNTIF(Table13[director_name],Director!$H838)</f>
        <v>1</v>
      </c>
      <c r="J838" s="8">
        <f t="shared" si="54"/>
        <v>6.5</v>
      </c>
      <c r="K838" s="12">
        <f t="shared" si="55"/>
        <v>0.504</v>
      </c>
    </row>
    <row r="839" spans="1:11" x14ac:dyDescent="0.35">
      <c r="A839" s="2" t="s">
        <v>13862</v>
      </c>
      <c r="B839" s="8">
        <f>AVERAGEIF(cleaned_data!$A$2:$A$3799,Director!$A839,cleaned_data!$H$2:$H$3799)</f>
        <v>5.0999999999999996</v>
      </c>
      <c r="C839" s="12">
        <f t="shared" si="52"/>
        <v>9.8000000000000004E-2</v>
      </c>
      <c r="D839" s="10">
        <f>_xlfn.RANK.EQ($C839,$C$2:$C$1759,0)+COUNTIF($C$2:C839,C839)-1</f>
        <v>1572</v>
      </c>
      <c r="G839">
        <v>838</v>
      </c>
      <c r="H839" t="str">
        <f t="shared" si="53"/>
        <v>Jim Mickle</v>
      </c>
      <c r="I839">
        <f>COUNTIF(Table13[director_name],Director!$H839)</f>
        <v>1</v>
      </c>
      <c r="J839" s="8">
        <f t="shared" si="54"/>
        <v>6.5</v>
      </c>
      <c r="K839" s="12">
        <f t="shared" si="55"/>
        <v>0.504</v>
      </c>
    </row>
    <row r="840" spans="1:11" x14ac:dyDescent="0.35">
      <c r="A840" s="2" t="s">
        <v>5230</v>
      </c>
      <c r="B840" s="8">
        <f>AVERAGEIF(cleaned_data!$A$2:$A$3799,Director!$A840,cleaned_data!$H$2:$H$3799)</f>
        <v>6.65</v>
      </c>
      <c r="C840" s="12">
        <f t="shared" si="52"/>
        <v>0.58699999999999997</v>
      </c>
      <c r="D840" s="10">
        <f>_xlfn.RANK.EQ($C840,$C$2:$C$1759,0)+COUNTIF($C$2:C840,C840)-1</f>
        <v>725</v>
      </c>
      <c r="G840">
        <v>839</v>
      </c>
      <c r="H840" t="str">
        <f t="shared" si="53"/>
        <v>Joby Harold</v>
      </c>
      <c r="I840">
        <f>COUNTIF(Table13[director_name],Director!$H840)</f>
        <v>1</v>
      </c>
      <c r="J840" s="8">
        <f t="shared" si="54"/>
        <v>6.5</v>
      </c>
      <c r="K840" s="12">
        <f t="shared" si="55"/>
        <v>0.504</v>
      </c>
    </row>
    <row r="841" spans="1:11" x14ac:dyDescent="0.35">
      <c r="A841" s="2" t="s">
        <v>14735</v>
      </c>
      <c r="B841" s="8">
        <f>AVERAGEIF(cleaned_data!$A$2:$A$3799,Director!$A841,cleaned_data!$H$2:$H$3799)</f>
        <v>6.5</v>
      </c>
      <c r="C841" s="12">
        <f t="shared" si="52"/>
        <v>0.504</v>
      </c>
      <c r="D841" s="10">
        <f>_xlfn.RANK.EQ($C841,$C$2:$C$1759,0)+COUNTIF($C$2:C841,C841)-1</f>
        <v>841</v>
      </c>
      <c r="G841">
        <v>840</v>
      </c>
      <c r="H841" t="str">
        <f t="shared" si="53"/>
        <v>John McNaughton</v>
      </c>
      <c r="I841">
        <f>COUNTIF(Table13[director_name],Director!$H841)</f>
        <v>1</v>
      </c>
      <c r="J841" s="8">
        <f t="shared" si="54"/>
        <v>6.5</v>
      </c>
      <c r="K841" s="12">
        <f t="shared" si="55"/>
        <v>0.504</v>
      </c>
    </row>
    <row r="842" spans="1:11" x14ac:dyDescent="0.35">
      <c r="A842" s="2" t="s">
        <v>10752</v>
      </c>
      <c r="B842" s="8">
        <f>AVERAGEIF(cleaned_data!$A$2:$A$3799,Director!$A842,cleaned_data!$H$2:$H$3799)</f>
        <v>6.3000000000000007</v>
      </c>
      <c r="C842" s="12">
        <f t="shared" si="52"/>
        <v>0.44900000000000001</v>
      </c>
      <c r="D842" s="10">
        <f>_xlfn.RANK.EQ($C842,$C$2:$C$1759,0)+COUNTIF($C$2:C842,C842)-1</f>
        <v>968</v>
      </c>
      <c r="G842">
        <v>841</v>
      </c>
      <c r="H842" t="str">
        <f t="shared" si="53"/>
        <v>Jon Kasdan</v>
      </c>
      <c r="I842">
        <f>COUNTIF(Table13[director_name],Director!$H842)</f>
        <v>1</v>
      </c>
      <c r="J842" s="8">
        <f t="shared" si="54"/>
        <v>6.5</v>
      </c>
      <c r="K842" s="12">
        <f t="shared" si="55"/>
        <v>0.504</v>
      </c>
    </row>
    <row r="843" spans="1:11" x14ac:dyDescent="0.35">
      <c r="A843" s="2" t="s">
        <v>1071</v>
      </c>
      <c r="B843" s="8">
        <f>AVERAGEIF(cleaned_data!$A$2:$A$3799,Director!$A843,cleaned_data!$H$2:$H$3799)</f>
        <v>5.34</v>
      </c>
      <c r="C843" s="12">
        <f t="shared" si="52"/>
        <v>0.153</v>
      </c>
      <c r="D843" s="10">
        <f>_xlfn.RANK.EQ($C843,$C$2:$C$1759,0)+COUNTIF($C$2:C843,C843)-1</f>
        <v>1489</v>
      </c>
      <c r="G843">
        <v>842</v>
      </c>
      <c r="H843" t="str">
        <f t="shared" si="53"/>
        <v>Jon Turteltaub</v>
      </c>
      <c r="I843">
        <f>COUNTIF(Table13[director_name],Director!$H843)</f>
        <v>7</v>
      </c>
      <c r="J843" s="8">
        <f t="shared" si="54"/>
        <v>6.5</v>
      </c>
      <c r="K843" s="12">
        <f t="shared" si="55"/>
        <v>0.504</v>
      </c>
    </row>
    <row r="844" spans="1:11" x14ac:dyDescent="0.35">
      <c r="A844" s="2" t="s">
        <v>14323</v>
      </c>
      <c r="B844" s="8">
        <f>AVERAGEIF(cleaned_data!$A$2:$A$3799,Director!$A844,cleaned_data!$H$2:$H$3799)</f>
        <v>7</v>
      </c>
      <c r="C844" s="12">
        <f t="shared" si="52"/>
        <v>0.72199999999999998</v>
      </c>
      <c r="D844" s="10">
        <f>_xlfn.RANK.EQ($C844,$C$2:$C$1759,0)+COUNTIF($C$2:C844,C844)-1</f>
        <v>457</v>
      </c>
      <c r="G844">
        <v>843</v>
      </c>
      <c r="H844" t="str">
        <f t="shared" si="53"/>
        <v>Jonathan Hensleigh</v>
      </c>
      <c r="I844">
        <f>COUNTIF(Table13[director_name],Director!$H844)</f>
        <v>1</v>
      </c>
      <c r="J844" s="8">
        <f t="shared" si="54"/>
        <v>6.5</v>
      </c>
      <c r="K844" s="12">
        <f t="shared" si="55"/>
        <v>0.504</v>
      </c>
    </row>
    <row r="845" spans="1:11" x14ac:dyDescent="0.35">
      <c r="A845" s="2" t="s">
        <v>23357</v>
      </c>
      <c r="B845" s="8">
        <f>AVERAGEIF(cleaned_data!$A$2:$A$3799,Director!$A845,cleaned_data!$H$2:$H$3799)</f>
        <v>7</v>
      </c>
      <c r="C845" s="12">
        <f t="shared" si="52"/>
        <v>0.72199999999999998</v>
      </c>
      <c r="D845" s="10">
        <f>_xlfn.RANK.EQ($C845,$C$2:$C$1759,0)+COUNTIF($C$2:C845,C845)-1</f>
        <v>458</v>
      </c>
      <c r="G845">
        <v>844</v>
      </c>
      <c r="H845" t="str">
        <f t="shared" si="53"/>
        <v>Maria Maggenti</v>
      </c>
      <c r="I845">
        <f>COUNTIF(Table13[director_name],Director!$H845)</f>
        <v>1</v>
      </c>
      <c r="J845" s="8">
        <f t="shared" si="54"/>
        <v>6.5</v>
      </c>
      <c r="K845" s="12">
        <f t="shared" si="55"/>
        <v>0.504</v>
      </c>
    </row>
    <row r="846" spans="1:11" x14ac:dyDescent="0.35">
      <c r="A846" s="2" t="s">
        <v>5004</v>
      </c>
      <c r="B846" s="8">
        <f>AVERAGEIF(cleaned_data!$A$2:$A$3799,Director!$A846,cleaned_data!$H$2:$H$3799)</f>
        <v>6.6</v>
      </c>
      <c r="C846" s="12">
        <f t="shared" si="52"/>
        <v>0.55300000000000005</v>
      </c>
      <c r="D846" s="10">
        <f>_xlfn.RANK.EQ($C846,$C$2:$C$1759,0)+COUNTIF($C$2:C846,C846)-1</f>
        <v>763</v>
      </c>
      <c r="G846">
        <v>845</v>
      </c>
      <c r="H846" t="str">
        <f t="shared" si="53"/>
        <v>Michael Mayer</v>
      </c>
      <c r="I846">
        <f>COUNTIF(Table13[director_name],Director!$H846)</f>
        <v>2</v>
      </c>
      <c r="J846" s="8">
        <f t="shared" si="54"/>
        <v>6.5</v>
      </c>
      <c r="K846" s="12">
        <f t="shared" si="55"/>
        <v>0.504</v>
      </c>
    </row>
    <row r="847" spans="1:11" x14ac:dyDescent="0.35">
      <c r="A847" s="2" t="s">
        <v>703</v>
      </c>
      <c r="B847" s="8">
        <f>AVERAGEIF(cleaned_data!$A$2:$A$3799,Director!$A847,cleaned_data!$H$2:$H$3799)</f>
        <v>6.5</v>
      </c>
      <c r="C847" s="12">
        <f t="shared" si="52"/>
        <v>0.504</v>
      </c>
      <c r="D847" s="10">
        <f>_xlfn.RANK.EQ($C847,$C$2:$C$1759,0)+COUNTIF($C$2:C847,C847)-1</f>
        <v>842</v>
      </c>
      <c r="G847">
        <v>846</v>
      </c>
      <c r="H847" t="str">
        <f t="shared" si="53"/>
        <v>Michael Patrick Jann</v>
      </c>
      <c r="I847">
        <f>COUNTIF(Table13[director_name],Director!$H847)</f>
        <v>1</v>
      </c>
      <c r="J847" s="8">
        <f t="shared" si="54"/>
        <v>6.5</v>
      </c>
      <c r="K847" s="12">
        <f t="shared" si="55"/>
        <v>0.504</v>
      </c>
    </row>
    <row r="848" spans="1:11" x14ac:dyDescent="0.35">
      <c r="A848" s="2" t="s">
        <v>18292</v>
      </c>
      <c r="B848" s="8">
        <f>AVERAGEIF(cleaned_data!$A$2:$A$3799,Director!$A848,cleaned_data!$H$2:$H$3799)</f>
        <v>6.8</v>
      </c>
      <c r="C848" s="12">
        <f t="shared" si="52"/>
        <v>0.63800000000000001</v>
      </c>
      <c r="D848" s="10">
        <f>_xlfn.RANK.EQ($C848,$C$2:$C$1759,0)+COUNTIF($C$2:C848,C848)-1</f>
        <v>609</v>
      </c>
      <c r="G848">
        <v>847</v>
      </c>
      <c r="H848" t="str">
        <f t="shared" si="53"/>
        <v>Michael Spierig</v>
      </c>
      <c r="I848">
        <f>COUNTIF(Table13[director_name],Director!$H848)</f>
        <v>1</v>
      </c>
      <c r="J848" s="8">
        <f t="shared" si="54"/>
        <v>6.5</v>
      </c>
      <c r="K848" s="12">
        <f t="shared" si="55"/>
        <v>0.504</v>
      </c>
    </row>
    <row r="849" spans="1:11" x14ac:dyDescent="0.35">
      <c r="A849" s="2" t="s">
        <v>16075</v>
      </c>
      <c r="B849" s="8">
        <f>AVERAGEIF(cleaned_data!$A$2:$A$3799,Director!$A849,cleaned_data!$H$2:$H$3799)</f>
        <v>5.6</v>
      </c>
      <c r="C849" s="12">
        <f t="shared" si="52"/>
        <v>0.19800000000000001</v>
      </c>
      <c r="D849" s="10">
        <f>_xlfn.RANK.EQ($C849,$C$2:$C$1759,0)+COUNTIF($C$2:C849,C849)-1</f>
        <v>1392</v>
      </c>
      <c r="G849">
        <v>848</v>
      </c>
      <c r="H849" t="str">
        <f t="shared" si="53"/>
        <v>Mike Figgis</v>
      </c>
      <c r="I849">
        <f>COUNTIF(Table13[director_name],Director!$H849)</f>
        <v>2</v>
      </c>
      <c r="J849" s="8">
        <f t="shared" si="54"/>
        <v>6.5</v>
      </c>
      <c r="K849" s="12">
        <f t="shared" si="55"/>
        <v>0.504</v>
      </c>
    </row>
    <row r="850" spans="1:11" x14ac:dyDescent="0.35">
      <c r="A850" s="2" t="s">
        <v>22868</v>
      </c>
      <c r="B850" s="8">
        <f>AVERAGEIF(cleaned_data!$A$2:$A$3799,Director!$A850,cleaned_data!$H$2:$H$3799)</f>
        <v>7.2</v>
      </c>
      <c r="C850" s="12">
        <f t="shared" si="52"/>
        <v>0.81100000000000005</v>
      </c>
      <c r="D850" s="10">
        <f>_xlfn.RANK.EQ($C850,$C$2:$C$1759,0)+COUNTIF($C$2:C850,C850)-1</f>
        <v>301</v>
      </c>
      <c r="G850">
        <v>849</v>
      </c>
      <c r="H850" t="str">
        <f t="shared" si="53"/>
        <v>Mike Flanagan</v>
      </c>
      <c r="I850">
        <f>COUNTIF(Table13[director_name],Director!$H850)</f>
        <v>1</v>
      </c>
      <c r="J850" s="8">
        <f t="shared" si="54"/>
        <v>6.5</v>
      </c>
      <c r="K850" s="12">
        <f t="shared" si="55"/>
        <v>0.504</v>
      </c>
    </row>
    <row r="851" spans="1:11" x14ac:dyDescent="0.35">
      <c r="A851" s="2" t="s">
        <v>15981</v>
      </c>
      <c r="B851" s="8">
        <f>AVERAGEIF(cleaned_data!$A$2:$A$3799,Director!$A851,cleaned_data!$H$2:$H$3799)</f>
        <v>7.9</v>
      </c>
      <c r="C851" s="12">
        <f t="shared" si="52"/>
        <v>0.96899999999999997</v>
      </c>
      <c r="D851" s="10">
        <f>_xlfn.RANK.EQ($C851,$C$2:$C$1759,0)+COUNTIF($C$2:C851,C851)-1</f>
        <v>51</v>
      </c>
      <c r="G851">
        <v>850</v>
      </c>
      <c r="H851" t="str">
        <f t="shared" si="53"/>
        <v>Mike McCoy</v>
      </c>
      <c r="I851">
        <f>COUNTIF(Table13[director_name],Director!$H851)</f>
        <v>1</v>
      </c>
      <c r="J851" s="8">
        <f t="shared" si="54"/>
        <v>6.5</v>
      </c>
      <c r="K851" s="12">
        <f t="shared" si="55"/>
        <v>0.504</v>
      </c>
    </row>
    <row r="852" spans="1:11" x14ac:dyDescent="0.35">
      <c r="A852" s="2" t="s">
        <v>2728</v>
      </c>
      <c r="B852" s="8">
        <f>AVERAGEIF(cleaned_data!$A$2:$A$3799,Director!$A852,cleaned_data!$H$2:$H$3799)</f>
        <v>7.2</v>
      </c>
      <c r="C852" s="12">
        <f t="shared" si="52"/>
        <v>0.81100000000000005</v>
      </c>
      <c r="D852" s="10">
        <f>_xlfn.RANK.EQ($C852,$C$2:$C$1759,0)+COUNTIF($C$2:C852,C852)-1</f>
        <v>302</v>
      </c>
      <c r="G852">
        <v>851</v>
      </c>
      <c r="H852" t="str">
        <f t="shared" si="53"/>
        <v>Mitch Davis</v>
      </c>
      <c r="I852">
        <f>COUNTIF(Table13[director_name],Director!$H852)</f>
        <v>1</v>
      </c>
      <c r="J852" s="8">
        <f t="shared" si="54"/>
        <v>6.5</v>
      </c>
      <c r="K852" s="12">
        <f t="shared" si="55"/>
        <v>0.504</v>
      </c>
    </row>
    <row r="853" spans="1:11" x14ac:dyDescent="0.35">
      <c r="A853" s="2" t="s">
        <v>3376</v>
      </c>
      <c r="B853" s="8">
        <f>AVERAGEIF(cleaned_data!$A$2:$A$3799,Director!$A853,cleaned_data!$H$2:$H$3799)</f>
        <v>5.8500000000000005</v>
      </c>
      <c r="C853" s="12">
        <f t="shared" si="52"/>
        <v>0.27100000000000002</v>
      </c>
      <c r="D853" s="10">
        <f>_xlfn.RANK.EQ($C853,$C$2:$C$1759,0)+COUNTIF($C$2:C853,C853)-1</f>
        <v>1281</v>
      </c>
      <c r="G853">
        <v>852</v>
      </c>
      <c r="H853" t="str">
        <f t="shared" si="53"/>
        <v>Niels Arden Oplev</v>
      </c>
      <c r="I853">
        <f>COUNTIF(Table13[director_name],Director!$H853)</f>
        <v>1</v>
      </c>
      <c r="J853" s="8">
        <f t="shared" si="54"/>
        <v>6.5</v>
      </c>
      <c r="K853" s="12">
        <f t="shared" si="55"/>
        <v>0.504</v>
      </c>
    </row>
    <row r="854" spans="1:11" x14ac:dyDescent="0.35">
      <c r="A854" s="2" t="s">
        <v>11357</v>
      </c>
      <c r="B854" s="8">
        <f>AVERAGEIF(cleaned_data!$A$2:$A$3799,Director!$A854,cleaned_data!$H$2:$H$3799)</f>
        <v>6.1</v>
      </c>
      <c r="C854" s="12">
        <f t="shared" si="52"/>
        <v>0.35099999999999998</v>
      </c>
      <c r="D854" s="10">
        <f>_xlfn.RANK.EQ($C854,$C$2:$C$1759,0)+COUNTIF($C$2:C854,C854)-1</f>
        <v>1118</v>
      </c>
      <c r="G854">
        <v>853</v>
      </c>
      <c r="H854" t="str">
        <f t="shared" si="53"/>
        <v>Pete Jones</v>
      </c>
      <c r="I854">
        <f>COUNTIF(Table13[director_name],Director!$H854)</f>
        <v>1</v>
      </c>
      <c r="J854" s="8">
        <f t="shared" si="54"/>
        <v>6.5</v>
      </c>
      <c r="K854" s="12">
        <f t="shared" si="55"/>
        <v>0.504</v>
      </c>
    </row>
    <row r="855" spans="1:11" x14ac:dyDescent="0.35">
      <c r="A855" s="2" t="s">
        <v>7852</v>
      </c>
      <c r="B855" s="8">
        <f>AVERAGEIF(cleaned_data!$A$2:$A$3799,Director!$A855,cleaned_data!$H$2:$H$3799)</f>
        <v>6.5</v>
      </c>
      <c r="C855" s="12">
        <f t="shared" si="52"/>
        <v>0.504</v>
      </c>
      <c r="D855" s="10">
        <f>_xlfn.RANK.EQ($C855,$C$2:$C$1759,0)+COUNTIF($C$2:C855,C855)-1</f>
        <v>843</v>
      </c>
      <c r="G855">
        <v>854</v>
      </c>
      <c r="H855" t="str">
        <f t="shared" si="53"/>
        <v>Peter Faiman</v>
      </c>
      <c r="I855">
        <f>COUNTIF(Table13[director_name],Director!$H855)</f>
        <v>1</v>
      </c>
      <c r="J855" s="8">
        <f t="shared" si="54"/>
        <v>6.5</v>
      </c>
      <c r="K855" s="12">
        <f t="shared" si="55"/>
        <v>0.504</v>
      </c>
    </row>
    <row r="856" spans="1:11" x14ac:dyDescent="0.35">
      <c r="A856" s="2" t="s">
        <v>9914</v>
      </c>
      <c r="B856" s="8">
        <f>AVERAGEIF(cleaned_data!$A$2:$A$3799,Director!$A856,cleaned_data!$H$2:$H$3799)</f>
        <v>6.4</v>
      </c>
      <c r="C856" s="12">
        <f t="shared" si="52"/>
        <v>0.46400000000000002</v>
      </c>
      <c r="D856" s="10">
        <f>_xlfn.RANK.EQ($C856,$C$2:$C$1759,0)+COUNTIF($C$2:C856,C856)-1</f>
        <v>927</v>
      </c>
      <c r="G856">
        <v>855</v>
      </c>
      <c r="H856" t="str">
        <f t="shared" si="53"/>
        <v>Peter Kassovitz</v>
      </c>
      <c r="I856">
        <f>COUNTIF(Table13[director_name],Director!$H856)</f>
        <v>1</v>
      </c>
      <c r="J856" s="8">
        <f t="shared" si="54"/>
        <v>6.5</v>
      </c>
      <c r="K856" s="12">
        <f t="shared" si="55"/>
        <v>0.504</v>
      </c>
    </row>
    <row r="857" spans="1:11" x14ac:dyDescent="0.35">
      <c r="A857" s="2" t="s">
        <v>21206</v>
      </c>
      <c r="B857" s="8">
        <f>AVERAGEIF(cleaned_data!$A$2:$A$3799,Director!$A857,cleaned_data!$H$2:$H$3799)</f>
        <v>6.2</v>
      </c>
      <c r="C857" s="12">
        <f t="shared" si="52"/>
        <v>0.39100000000000001</v>
      </c>
      <c r="D857" s="10">
        <f>_xlfn.RANK.EQ($C857,$C$2:$C$1759,0)+COUNTIF($C$2:C857,C857)-1</f>
        <v>1052</v>
      </c>
      <c r="G857">
        <v>856</v>
      </c>
      <c r="H857" t="str">
        <f t="shared" si="53"/>
        <v>Ric Roman Waugh</v>
      </c>
      <c r="I857">
        <f>COUNTIF(Table13[director_name],Director!$H857)</f>
        <v>1</v>
      </c>
      <c r="J857" s="8">
        <f t="shared" si="54"/>
        <v>6.5</v>
      </c>
      <c r="K857" s="12">
        <f t="shared" si="55"/>
        <v>0.504</v>
      </c>
    </row>
    <row r="858" spans="1:11" x14ac:dyDescent="0.35">
      <c r="A858" s="2" t="s">
        <v>8197</v>
      </c>
      <c r="B858" s="8">
        <f>AVERAGEIF(cleaned_data!$A$2:$A$3799,Director!$A858,cleaned_data!$H$2:$H$3799)</f>
        <v>7.2</v>
      </c>
      <c r="C858" s="12">
        <f t="shared" si="52"/>
        <v>0.81100000000000005</v>
      </c>
      <c r="D858" s="10">
        <f>_xlfn.RANK.EQ($C858,$C$2:$C$1759,0)+COUNTIF($C$2:C858,C858)-1</f>
        <v>303</v>
      </c>
      <c r="G858">
        <v>857</v>
      </c>
      <c r="H858" t="str">
        <f t="shared" si="53"/>
        <v>Rich Cowan</v>
      </c>
      <c r="I858">
        <f>COUNTIF(Table13[director_name],Director!$H858)</f>
        <v>1</v>
      </c>
      <c r="J858" s="8">
        <f t="shared" si="54"/>
        <v>6.5</v>
      </c>
      <c r="K858" s="12">
        <f t="shared" si="55"/>
        <v>0.504</v>
      </c>
    </row>
    <row r="859" spans="1:11" x14ac:dyDescent="0.35">
      <c r="A859" s="2" t="s">
        <v>876</v>
      </c>
      <c r="B859" s="8">
        <f>AVERAGEIF(cleaned_data!$A$2:$A$3799,Director!$A859,cleaned_data!$H$2:$H$3799)</f>
        <v>5.6599999999999993</v>
      </c>
      <c r="C859" s="12">
        <f t="shared" si="52"/>
        <v>0.22700000000000001</v>
      </c>
      <c r="D859" s="10">
        <f>_xlfn.RANK.EQ($C859,$C$2:$C$1759,0)+COUNTIF($C$2:C859,C859)-1</f>
        <v>1359</v>
      </c>
      <c r="G859">
        <v>858</v>
      </c>
      <c r="H859" t="str">
        <f t="shared" si="53"/>
        <v>Robert B. Weide</v>
      </c>
      <c r="I859">
        <f>COUNTIF(Table13[director_name],Director!$H859)</f>
        <v>1</v>
      </c>
      <c r="J859" s="8">
        <f t="shared" si="54"/>
        <v>6.5</v>
      </c>
      <c r="K859" s="12">
        <f t="shared" si="55"/>
        <v>0.504</v>
      </c>
    </row>
    <row r="860" spans="1:11" x14ac:dyDescent="0.35">
      <c r="A860" s="2" t="s">
        <v>6963</v>
      </c>
      <c r="B860" s="8">
        <f>AVERAGEIF(cleaned_data!$A$2:$A$3799,Director!$A860,cleaned_data!$H$2:$H$3799)</f>
        <v>6.6999999999999993</v>
      </c>
      <c r="C860" s="12">
        <f t="shared" si="52"/>
        <v>0.59899999999999998</v>
      </c>
      <c r="D860" s="10">
        <f>_xlfn.RANK.EQ($C860,$C$2:$C$1759,0)+COUNTIF($C$2:C860,C860)-1</f>
        <v>705</v>
      </c>
      <c r="G860">
        <v>859</v>
      </c>
      <c r="H860" t="str">
        <f t="shared" si="53"/>
        <v>Robert Cary</v>
      </c>
      <c r="I860">
        <f>COUNTIF(Table13[director_name],Director!$H860)</f>
        <v>1</v>
      </c>
      <c r="J860" s="8">
        <f t="shared" si="54"/>
        <v>6.5</v>
      </c>
      <c r="K860" s="12">
        <f t="shared" si="55"/>
        <v>0.504</v>
      </c>
    </row>
    <row r="861" spans="1:11" x14ac:dyDescent="0.35">
      <c r="A861" s="2" t="s">
        <v>646</v>
      </c>
      <c r="B861" s="8">
        <f>AVERAGEIF(cleaned_data!$A$2:$A$3799,Director!$A861,cleaned_data!$H$2:$H$3799)</f>
        <v>6.5499999999999989</v>
      </c>
      <c r="C861" s="12">
        <f t="shared" si="52"/>
        <v>0.54100000000000004</v>
      </c>
      <c r="D861" s="10">
        <f>_xlfn.RANK.EQ($C861,$C$2:$C$1759,0)+COUNTIF($C$2:C861,C861)-1</f>
        <v>806</v>
      </c>
      <c r="G861">
        <v>860</v>
      </c>
      <c r="H861" t="str">
        <f t="shared" si="53"/>
        <v>Roger Spottiswoode</v>
      </c>
      <c r="I861">
        <f>COUNTIF(Table13[director_name],Director!$H861)</f>
        <v>3</v>
      </c>
      <c r="J861" s="8">
        <f t="shared" si="54"/>
        <v>6.5</v>
      </c>
      <c r="K861" s="12">
        <f t="shared" si="55"/>
        <v>0.504</v>
      </c>
    </row>
    <row r="862" spans="1:11" x14ac:dyDescent="0.35">
      <c r="A862" s="2" t="s">
        <v>10240</v>
      </c>
      <c r="B862" s="8">
        <f>AVERAGEIF(cleaned_data!$A$2:$A$3799,Director!$A862,cleaned_data!$H$2:$H$3799)</f>
        <v>5.4</v>
      </c>
      <c r="C862" s="12">
        <f t="shared" si="52"/>
        <v>0.157</v>
      </c>
      <c r="D862" s="10">
        <f>_xlfn.RANK.EQ($C862,$C$2:$C$1759,0)+COUNTIF($C$2:C862,C862)-1</f>
        <v>1472</v>
      </c>
      <c r="G862">
        <v>861</v>
      </c>
      <c r="H862" t="str">
        <f t="shared" si="53"/>
        <v>Rowdy Herrington</v>
      </c>
      <c r="I862">
        <f>COUNTIF(Table13[director_name],Director!$H862)</f>
        <v>1</v>
      </c>
      <c r="J862" s="8">
        <f t="shared" si="54"/>
        <v>6.5</v>
      </c>
      <c r="K862" s="12">
        <f t="shared" si="55"/>
        <v>0.504</v>
      </c>
    </row>
    <row r="863" spans="1:11" x14ac:dyDescent="0.35">
      <c r="A863" s="2" t="s">
        <v>12008</v>
      </c>
      <c r="B863" s="8">
        <f>AVERAGEIF(cleaned_data!$A$2:$A$3799,Director!$A863,cleaned_data!$H$2:$H$3799)</f>
        <v>7.1</v>
      </c>
      <c r="C863" s="12">
        <f t="shared" si="52"/>
        <v>0.77100000000000002</v>
      </c>
      <c r="D863" s="10">
        <f>_xlfn.RANK.EQ($C863,$C$2:$C$1759,0)+COUNTIF($C$2:C863,C863)-1</f>
        <v>377</v>
      </c>
      <c r="G863">
        <v>862</v>
      </c>
      <c r="H863" t="str">
        <f t="shared" si="53"/>
        <v>Russell Mulcahy</v>
      </c>
      <c r="I863">
        <f>COUNTIF(Table13[director_name],Director!$H863)</f>
        <v>3</v>
      </c>
      <c r="J863" s="8">
        <f t="shared" si="54"/>
        <v>6.5</v>
      </c>
      <c r="K863" s="12">
        <f t="shared" si="55"/>
        <v>0.504</v>
      </c>
    </row>
    <row r="864" spans="1:11" x14ac:dyDescent="0.35">
      <c r="A864" s="2" t="s">
        <v>6891</v>
      </c>
      <c r="B864" s="8">
        <f>AVERAGEIF(cleaned_data!$A$2:$A$3799,Director!$A864,cleaned_data!$H$2:$H$3799)</f>
        <v>7</v>
      </c>
      <c r="C864" s="12">
        <f t="shared" si="52"/>
        <v>0.72199999999999998</v>
      </c>
      <c r="D864" s="10">
        <f>_xlfn.RANK.EQ($C864,$C$2:$C$1759,0)+COUNTIF($C$2:C864,C864)-1</f>
        <v>459</v>
      </c>
      <c r="G864">
        <v>863</v>
      </c>
      <c r="H864" t="str">
        <f t="shared" si="53"/>
        <v>Scott Frank</v>
      </c>
      <c r="I864">
        <f>COUNTIF(Table13[director_name],Director!$H864)</f>
        <v>1</v>
      </c>
      <c r="J864" s="8">
        <f t="shared" si="54"/>
        <v>6.5</v>
      </c>
      <c r="K864" s="12">
        <f t="shared" si="55"/>
        <v>0.504</v>
      </c>
    </row>
    <row r="865" spans="1:11" x14ac:dyDescent="0.35">
      <c r="A865" s="2" t="s">
        <v>4252</v>
      </c>
      <c r="B865" s="8">
        <f>AVERAGEIF(cleaned_data!$A$2:$A$3799,Director!$A865,cleaned_data!$H$2:$H$3799)</f>
        <v>6.1</v>
      </c>
      <c r="C865" s="12">
        <f t="shared" si="52"/>
        <v>0.35099999999999998</v>
      </c>
      <c r="D865" s="10">
        <f>_xlfn.RANK.EQ($C865,$C$2:$C$1759,0)+COUNTIF($C$2:C865,C865)-1</f>
        <v>1119</v>
      </c>
      <c r="G865">
        <v>864</v>
      </c>
      <c r="H865" t="str">
        <f t="shared" si="53"/>
        <v>Scott Speer</v>
      </c>
      <c r="I865">
        <f>COUNTIF(Table13[director_name],Director!$H865)</f>
        <v>1</v>
      </c>
      <c r="J865" s="8">
        <f t="shared" si="54"/>
        <v>6.5</v>
      </c>
      <c r="K865" s="12">
        <f t="shared" si="55"/>
        <v>0.504</v>
      </c>
    </row>
    <row r="866" spans="1:11" x14ac:dyDescent="0.35">
      <c r="A866" s="2" t="s">
        <v>5199</v>
      </c>
      <c r="B866" s="8">
        <f>AVERAGEIF(cleaned_data!$A$2:$A$3799,Director!$A866,cleaned_data!$H$2:$H$3799)</f>
        <v>7.3</v>
      </c>
      <c r="C866" s="12">
        <f t="shared" si="52"/>
        <v>0.84899999999999998</v>
      </c>
      <c r="D866" s="10">
        <f>_xlfn.RANK.EQ($C866,$C$2:$C$1759,0)+COUNTIF($C$2:C866,C866)-1</f>
        <v>250</v>
      </c>
      <c r="G866">
        <v>865</v>
      </c>
      <c r="H866" t="str">
        <f t="shared" si="53"/>
        <v>Scott Waugh</v>
      </c>
      <c r="I866">
        <f>COUNTIF(Table13[director_name],Director!$H866)</f>
        <v>1</v>
      </c>
      <c r="J866" s="8">
        <f t="shared" si="54"/>
        <v>6.5</v>
      </c>
      <c r="K866" s="12">
        <f t="shared" si="55"/>
        <v>0.504</v>
      </c>
    </row>
    <row r="867" spans="1:11" x14ac:dyDescent="0.35">
      <c r="A867" s="2" t="s">
        <v>18660</v>
      </c>
      <c r="B867" s="8">
        <f>AVERAGEIF(cleaned_data!$A$2:$A$3799,Director!$A867,cleaned_data!$H$2:$H$3799)</f>
        <v>7.7</v>
      </c>
      <c r="C867" s="12">
        <f t="shared" si="52"/>
        <v>0.94</v>
      </c>
      <c r="D867" s="10">
        <f>_xlfn.RANK.EQ($C867,$C$2:$C$1759,0)+COUNTIF($C$2:C867,C867)-1</f>
        <v>95</v>
      </c>
      <c r="G867">
        <v>866</v>
      </c>
      <c r="H867" t="str">
        <f t="shared" si="53"/>
        <v>Sean McNamara</v>
      </c>
      <c r="I867">
        <f>COUNTIF(Table13[director_name],Director!$H867)</f>
        <v>2</v>
      </c>
      <c r="J867" s="8">
        <f t="shared" si="54"/>
        <v>6.5</v>
      </c>
      <c r="K867" s="12">
        <f t="shared" si="55"/>
        <v>0.504</v>
      </c>
    </row>
    <row r="868" spans="1:11" x14ac:dyDescent="0.35">
      <c r="A868" s="2" t="s">
        <v>9843</v>
      </c>
      <c r="B868" s="8">
        <f>AVERAGEIF(cleaned_data!$A$2:$A$3799,Director!$A868,cleaned_data!$H$2:$H$3799)</f>
        <v>5.5</v>
      </c>
      <c r="C868" s="12">
        <f t="shared" si="52"/>
        <v>0.17899999999999999</v>
      </c>
      <c r="D868" s="10">
        <f>_xlfn.RANK.EQ($C868,$C$2:$C$1759,0)+COUNTIF($C$2:C868,C868)-1</f>
        <v>1432</v>
      </c>
      <c r="G868">
        <v>867</v>
      </c>
      <c r="H868" t="str">
        <f t="shared" si="53"/>
        <v>Seth MacFarlane</v>
      </c>
      <c r="I868">
        <f>COUNTIF(Table13[director_name],Director!$H868)</f>
        <v>3</v>
      </c>
      <c r="J868" s="8">
        <f t="shared" si="54"/>
        <v>6.5</v>
      </c>
      <c r="K868" s="12">
        <f t="shared" si="55"/>
        <v>0.504</v>
      </c>
    </row>
    <row r="869" spans="1:11" x14ac:dyDescent="0.35">
      <c r="A869" s="2" t="s">
        <v>21724</v>
      </c>
      <c r="B869" s="8">
        <f>AVERAGEIF(cleaned_data!$A$2:$A$3799,Director!$A869,cleaned_data!$H$2:$H$3799)</f>
        <v>3.6</v>
      </c>
      <c r="C869" s="12">
        <f t="shared" si="52"/>
        <v>2.1000000000000001E-2</v>
      </c>
      <c r="D869" s="10">
        <f>_xlfn.RANK.EQ($C869,$C$2:$C$1759,0)+COUNTIF($C$2:C869,C869)-1</f>
        <v>1719</v>
      </c>
      <c r="G869">
        <v>868</v>
      </c>
      <c r="H869" t="str">
        <f t="shared" si="53"/>
        <v>Sol Tryon</v>
      </c>
      <c r="I869">
        <f>COUNTIF(Table13[director_name],Director!$H869)</f>
        <v>1</v>
      </c>
      <c r="J869" s="8">
        <f t="shared" si="54"/>
        <v>6.5</v>
      </c>
      <c r="K869" s="12">
        <f t="shared" si="55"/>
        <v>0.504</v>
      </c>
    </row>
    <row r="870" spans="1:11" x14ac:dyDescent="0.35">
      <c r="A870" s="2" t="s">
        <v>1399</v>
      </c>
      <c r="B870" s="8">
        <f>AVERAGEIF(cleaned_data!$A$2:$A$3799,Director!$A870,cleaned_data!$H$2:$H$3799)</f>
        <v>7.15</v>
      </c>
      <c r="C870" s="12">
        <f t="shared" si="52"/>
        <v>0.80500000000000005</v>
      </c>
      <c r="D870" s="10">
        <f>_xlfn.RANK.EQ($C870,$C$2:$C$1759,0)+COUNTIF($C$2:C870,C870)-1</f>
        <v>338</v>
      </c>
      <c r="G870">
        <v>869</v>
      </c>
      <c r="H870" t="str">
        <f t="shared" si="53"/>
        <v>Susan Seidelman</v>
      </c>
      <c r="I870">
        <f>COUNTIF(Table13[director_name],Director!$H870)</f>
        <v>1</v>
      </c>
      <c r="J870" s="8">
        <f t="shared" si="54"/>
        <v>6.5</v>
      </c>
      <c r="K870" s="12">
        <f t="shared" si="55"/>
        <v>0.504</v>
      </c>
    </row>
    <row r="871" spans="1:11" x14ac:dyDescent="0.35">
      <c r="A871" s="2" t="s">
        <v>12514</v>
      </c>
      <c r="B871" s="8">
        <f>AVERAGEIF(cleaned_data!$A$2:$A$3799,Director!$A871,cleaned_data!$H$2:$H$3799)</f>
        <v>7</v>
      </c>
      <c r="C871" s="12">
        <f t="shared" si="52"/>
        <v>0.72199999999999998</v>
      </c>
      <c r="D871" s="10">
        <f>_xlfn.RANK.EQ($C871,$C$2:$C$1759,0)+COUNTIF($C$2:C871,C871)-1</f>
        <v>460</v>
      </c>
      <c r="G871">
        <v>870</v>
      </c>
      <c r="H871" t="str">
        <f t="shared" si="53"/>
        <v>Teddy Chan</v>
      </c>
      <c r="I871">
        <f>COUNTIF(Table13[director_name],Director!$H871)</f>
        <v>1</v>
      </c>
      <c r="J871" s="8">
        <f t="shared" si="54"/>
        <v>6.5</v>
      </c>
      <c r="K871" s="12">
        <f t="shared" si="55"/>
        <v>0.504</v>
      </c>
    </row>
    <row r="872" spans="1:11" x14ac:dyDescent="0.35">
      <c r="A872" s="2" t="s">
        <v>22557</v>
      </c>
      <c r="B872" s="8">
        <f>AVERAGEIF(cleaned_data!$A$2:$A$3799,Director!$A872,cleaned_data!$H$2:$H$3799)</f>
        <v>6.8</v>
      </c>
      <c r="C872" s="12">
        <f t="shared" si="52"/>
        <v>0.63800000000000001</v>
      </c>
      <c r="D872" s="10">
        <f>_xlfn.RANK.EQ($C872,$C$2:$C$1759,0)+COUNTIF($C$2:C872,C872)-1</f>
        <v>610</v>
      </c>
      <c r="G872">
        <v>871</v>
      </c>
      <c r="H872" t="str">
        <f t="shared" si="53"/>
        <v>Tim Chambers</v>
      </c>
      <c r="I872">
        <f>COUNTIF(Table13[director_name],Director!$H872)</f>
        <v>1</v>
      </c>
      <c r="J872" s="8">
        <f t="shared" si="54"/>
        <v>6.5</v>
      </c>
      <c r="K872" s="12">
        <f t="shared" si="55"/>
        <v>0.504</v>
      </c>
    </row>
    <row r="873" spans="1:11" x14ac:dyDescent="0.35">
      <c r="A873" s="2" t="s">
        <v>62</v>
      </c>
      <c r="B873" s="8">
        <f>AVERAGEIF(cleaned_data!$A$2:$A$3799,Director!$A873,cleaned_data!$H$2:$H$3799)</f>
        <v>6.6</v>
      </c>
      <c r="C873" s="12">
        <f t="shared" si="52"/>
        <v>0.55300000000000005</v>
      </c>
      <c r="D873" s="10">
        <f>_xlfn.RANK.EQ($C873,$C$2:$C$1759,0)+COUNTIF($C$2:C873,C873)-1</f>
        <v>764</v>
      </c>
      <c r="G873">
        <v>872</v>
      </c>
      <c r="H873" t="str">
        <f t="shared" si="53"/>
        <v>Tom Hanks</v>
      </c>
      <c r="I873">
        <f>COUNTIF(Table13[director_name],Director!$H873)</f>
        <v>2</v>
      </c>
      <c r="J873" s="8">
        <f t="shared" si="54"/>
        <v>6.5</v>
      </c>
      <c r="K873" s="12">
        <f t="shared" si="55"/>
        <v>0.504</v>
      </c>
    </row>
    <row r="874" spans="1:11" x14ac:dyDescent="0.35">
      <c r="A874" s="2" t="s">
        <v>6710</v>
      </c>
      <c r="B874" s="8">
        <f>AVERAGEIF(cleaned_data!$A$2:$A$3799,Director!$A874,cleaned_data!$H$2:$H$3799)</f>
        <v>4</v>
      </c>
      <c r="C874" s="12">
        <f t="shared" si="52"/>
        <v>3.2000000000000001E-2</v>
      </c>
      <c r="D874" s="10">
        <f>_xlfn.RANK.EQ($C874,$C$2:$C$1759,0)+COUNTIF($C$2:C874,C874)-1</f>
        <v>1699</v>
      </c>
      <c r="G874">
        <v>873</v>
      </c>
      <c r="H874" t="str">
        <f t="shared" si="53"/>
        <v>Michael Winterbottom</v>
      </c>
      <c r="I874">
        <f>COUNTIF(Table13[director_name],Director!$H874)</f>
        <v>5</v>
      </c>
      <c r="J874" s="8">
        <f t="shared" si="54"/>
        <v>6.4799999999999995</v>
      </c>
      <c r="K874" s="12">
        <f t="shared" si="55"/>
        <v>0.503</v>
      </c>
    </row>
    <row r="875" spans="1:11" x14ac:dyDescent="0.35">
      <c r="A875" s="2" t="s">
        <v>299</v>
      </c>
      <c r="B875" s="8">
        <f>AVERAGEIF(cleaned_data!$A$2:$A$3799,Director!$A875,cleaned_data!$H$2:$H$3799)</f>
        <v>6.9</v>
      </c>
      <c r="C875" s="12">
        <f t="shared" si="52"/>
        <v>0.68100000000000005</v>
      </c>
      <c r="D875" s="10">
        <f>_xlfn.RANK.EQ($C875,$C$2:$C$1759,0)+COUNTIF($C$2:C875,C875)-1</f>
        <v>539</v>
      </c>
      <c r="G875">
        <v>874</v>
      </c>
      <c r="H875" t="str">
        <f t="shared" si="53"/>
        <v>Peyton Reed</v>
      </c>
      <c r="I875">
        <f>COUNTIF(Table13[director_name],Director!$H875)</f>
        <v>4</v>
      </c>
      <c r="J875" s="8">
        <f t="shared" si="54"/>
        <v>6.4749999999999996</v>
      </c>
      <c r="K875" s="12">
        <f t="shared" si="55"/>
        <v>0.502</v>
      </c>
    </row>
    <row r="876" spans="1:11" x14ac:dyDescent="0.35">
      <c r="A876" s="2" t="s">
        <v>6111</v>
      </c>
      <c r="B876" s="8">
        <f>AVERAGEIF(cleaned_data!$A$2:$A$3799,Director!$A876,cleaned_data!$H$2:$H$3799)</f>
        <v>7</v>
      </c>
      <c r="C876" s="12">
        <f t="shared" si="52"/>
        <v>0.72199999999999998</v>
      </c>
      <c r="D876" s="10">
        <f>_xlfn.RANK.EQ($C876,$C$2:$C$1759,0)+COUNTIF($C$2:C876,C876)-1</f>
        <v>461</v>
      </c>
      <c r="G876">
        <v>875</v>
      </c>
      <c r="H876" t="str">
        <f t="shared" si="53"/>
        <v>Tobe Hooper</v>
      </c>
      <c r="I876">
        <f>COUNTIF(Table13[director_name],Director!$H876)</f>
        <v>4</v>
      </c>
      <c r="J876" s="8">
        <f t="shared" si="54"/>
        <v>6.4749999999999996</v>
      </c>
      <c r="K876" s="12">
        <f t="shared" si="55"/>
        <v>0.502</v>
      </c>
    </row>
    <row r="877" spans="1:11" x14ac:dyDescent="0.35">
      <c r="A877" s="2" t="s">
        <v>3552</v>
      </c>
      <c r="B877" s="8">
        <f>AVERAGEIF(cleaned_data!$A$2:$A$3799,Director!$A877,cleaned_data!$H$2:$H$3799)</f>
        <v>5.6</v>
      </c>
      <c r="C877" s="12">
        <f t="shared" si="52"/>
        <v>0.19800000000000001</v>
      </c>
      <c r="D877" s="10">
        <f>_xlfn.RANK.EQ($C877,$C$2:$C$1759,0)+COUNTIF($C$2:C877,C877)-1</f>
        <v>1393</v>
      </c>
      <c r="G877">
        <v>876</v>
      </c>
      <c r="H877" t="str">
        <f t="shared" si="53"/>
        <v>David Koepp</v>
      </c>
      <c r="I877">
        <f>COUNTIF(Table13[director_name],Director!$H877)</f>
        <v>5</v>
      </c>
      <c r="J877" s="8">
        <f t="shared" si="54"/>
        <v>6.4599999999999991</v>
      </c>
      <c r="K877" s="12">
        <f t="shared" si="55"/>
        <v>0.5</v>
      </c>
    </row>
    <row r="878" spans="1:11" x14ac:dyDescent="0.35">
      <c r="A878" s="2" t="s">
        <v>10259</v>
      </c>
      <c r="B878" s="8">
        <f>AVERAGEIF(cleaned_data!$A$2:$A$3799,Director!$A878,cleaned_data!$H$2:$H$3799)</f>
        <v>2.8</v>
      </c>
      <c r="C878" s="12">
        <f t="shared" si="52"/>
        <v>3.0000000000000001E-3</v>
      </c>
      <c r="D878" s="10">
        <f>_xlfn.RANK.EQ($C878,$C$2:$C$1759,0)+COUNTIF($C$2:C878,C878)-1</f>
        <v>1749</v>
      </c>
      <c r="G878">
        <v>877</v>
      </c>
      <c r="H878" t="str">
        <f t="shared" si="53"/>
        <v>Frank Miller</v>
      </c>
      <c r="I878">
        <f>COUNTIF(Table13[director_name],Director!$H878)</f>
        <v>3</v>
      </c>
      <c r="J878" s="8">
        <f t="shared" si="54"/>
        <v>6.4666666666666659</v>
      </c>
      <c r="K878" s="12">
        <f t="shared" si="55"/>
        <v>0.5</v>
      </c>
    </row>
    <row r="879" spans="1:11" x14ac:dyDescent="0.35">
      <c r="A879" s="2" t="s">
        <v>14965</v>
      </c>
      <c r="B879" s="8">
        <f>AVERAGEIF(cleaned_data!$A$2:$A$3799,Director!$A879,cleaned_data!$H$2:$H$3799)</f>
        <v>5.9</v>
      </c>
      <c r="C879" s="12">
        <f t="shared" si="52"/>
        <v>0.27200000000000002</v>
      </c>
      <c r="D879" s="10">
        <f>_xlfn.RANK.EQ($C879,$C$2:$C$1759,0)+COUNTIF($C$2:C879,C879)-1</f>
        <v>1255</v>
      </c>
      <c r="G879">
        <v>878</v>
      </c>
      <c r="H879" t="str">
        <f t="shared" si="53"/>
        <v>Jay Duplass</v>
      </c>
      <c r="I879">
        <f>COUNTIF(Table13[director_name],Director!$H879)</f>
        <v>3</v>
      </c>
      <c r="J879" s="8">
        <f t="shared" si="54"/>
        <v>6.4666666666666659</v>
      </c>
      <c r="K879" s="12">
        <f t="shared" si="55"/>
        <v>0.5</v>
      </c>
    </row>
    <row r="880" spans="1:11" x14ac:dyDescent="0.35">
      <c r="A880" s="2" t="s">
        <v>14139</v>
      </c>
      <c r="B880" s="8">
        <f>AVERAGEIF(cleaned_data!$A$2:$A$3799,Director!$A880,cleaned_data!$H$2:$H$3799)</f>
        <v>7.8</v>
      </c>
      <c r="C880" s="12">
        <f t="shared" si="52"/>
        <v>0.95699999999999996</v>
      </c>
      <c r="D880" s="10">
        <f>_xlfn.RANK.EQ($C880,$C$2:$C$1759,0)+COUNTIF($C$2:C880,C880)-1</f>
        <v>66</v>
      </c>
      <c r="G880">
        <v>879</v>
      </c>
      <c r="H880" t="str">
        <f t="shared" si="53"/>
        <v>Richard Lester</v>
      </c>
      <c r="I880">
        <f>COUNTIF(Table13[director_name],Director!$H880)</f>
        <v>3</v>
      </c>
      <c r="J880" s="8">
        <f t="shared" si="54"/>
        <v>6.4666666666666659</v>
      </c>
      <c r="K880" s="12">
        <f t="shared" si="55"/>
        <v>0.5</v>
      </c>
    </row>
    <row r="881" spans="1:11" x14ac:dyDescent="0.35">
      <c r="A881" s="2" t="s">
        <v>3912</v>
      </c>
      <c r="B881" s="8">
        <f>AVERAGEIF(cleaned_data!$A$2:$A$3799,Director!$A881,cleaned_data!$H$2:$H$3799)</f>
        <v>6.1999999999999993</v>
      </c>
      <c r="C881" s="12">
        <f t="shared" si="52"/>
        <v>0.38900000000000001</v>
      </c>
      <c r="D881" s="10">
        <f>_xlfn.RANK.EQ($C881,$C$2:$C$1759,0)+COUNTIF($C$2:C881,C881)-1</f>
        <v>1072</v>
      </c>
      <c r="G881">
        <v>880</v>
      </c>
      <c r="H881" t="str">
        <f t="shared" si="53"/>
        <v>Barry Sonnenfeld</v>
      </c>
      <c r="I881">
        <f>COUNTIF(Table13[director_name],Director!$H881)</f>
        <v>7</v>
      </c>
      <c r="J881" s="8">
        <f t="shared" si="54"/>
        <v>6.4571428571428564</v>
      </c>
      <c r="K881" s="12">
        <f t="shared" si="55"/>
        <v>0.499</v>
      </c>
    </row>
    <row r="882" spans="1:11" x14ac:dyDescent="0.35">
      <c r="A882" s="2" t="s">
        <v>13498</v>
      </c>
      <c r="B882" s="8">
        <f>AVERAGEIF(cleaned_data!$A$2:$A$3799,Director!$A882,cleaned_data!$H$2:$H$3799)</f>
        <v>5.4</v>
      </c>
      <c r="C882" s="12">
        <f t="shared" si="52"/>
        <v>0.157</v>
      </c>
      <c r="D882" s="10">
        <f>_xlfn.RANK.EQ($C882,$C$2:$C$1759,0)+COUNTIF($C$2:C882,C882)-1</f>
        <v>1473</v>
      </c>
      <c r="G882">
        <v>881</v>
      </c>
      <c r="H882" t="str">
        <f t="shared" si="53"/>
        <v>Brett Ratner</v>
      </c>
      <c r="I882">
        <f>COUNTIF(Table13[director_name],Director!$H882)</f>
        <v>9</v>
      </c>
      <c r="J882" s="8">
        <f t="shared" si="54"/>
        <v>6.4555555555555557</v>
      </c>
      <c r="K882" s="12">
        <f t="shared" si="55"/>
        <v>0.499</v>
      </c>
    </row>
    <row r="883" spans="1:11" x14ac:dyDescent="0.35">
      <c r="A883" s="2" t="s">
        <v>1500</v>
      </c>
      <c r="B883" s="8">
        <f>AVERAGEIF(cleaned_data!$A$2:$A$3799,Director!$A883,cleaned_data!$H$2:$H$3799)</f>
        <v>5.6999999999999993</v>
      </c>
      <c r="C883" s="12">
        <f t="shared" si="52"/>
        <v>0.23</v>
      </c>
      <c r="D883" s="10">
        <f>_xlfn.RANK.EQ($C883,$C$2:$C$1759,0)+COUNTIF($C$2:C883,C883)-1</f>
        <v>1351</v>
      </c>
      <c r="G883">
        <v>882</v>
      </c>
      <c r="H883" t="str">
        <f t="shared" si="53"/>
        <v>Anne Fontaine</v>
      </c>
      <c r="I883">
        <f>COUNTIF(Table13[director_name],Director!$H883)</f>
        <v>2</v>
      </c>
      <c r="J883" s="8">
        <f t="shared" si="54"/>
        <v>6.45</v>
      </c>
      <c r="K883" s="12">
        <f t="shared" si="55"/>
        <v>0.495</v>
      </c>
    </row>
    <row r="884" spans="1:11" x14ac:dyDescent="0.35">
      <c r="A884" s="2" t="s">
        <v>19139</v>
      </c>
      <c r="B884" s="8">
        <f>AVERAGEIF(cleaned_data!$A$2:$A$3799,Director!$A884,cleaned_data!$H$2:$H$3799)</f>
        <v>7.5</v>
      </c>
      <c r="C884" s="12">
        <f t="shared" si="52"/>
        <v>0.89300000000000002</v>
      </c>
      <c r="D884" s="10">
        <f>_xlfn.RANK.EQ($C884,$C$2:$C$1759,0)+COUNTIF($C$2:C884,C884)-1</f>
        <v>173</v>
      </c>
      <c r="G884">
        <v>883</v>
      </c>
      <c r="H884" t="str">
        <f t="shared" si="53"/>
        <v>Bibo Bergeron</v>
      </c>
      <c r="I884">
        <f>COUNTIF(Table13[director_name],Director!$H884)</f>
        <v>2</v>
      </c>
      <c r="J884" s="8">
        <f t="shared" si="54"/>
        <v>6.45</v>
      </c>
      <c r="K884" s="12">
        <f t="shared" si="55"/>
        <v>0.495</v>
      </c>
    </row>
    <row r="885" spans="1:11" x14ac:dyDescent="0.35">
      <c r="A885" s="2" t="s">
        <v>10607</v>
      </c>
      <c r="B885" s="8">
        <f>AVERAGEIF(cleaned_data!$A$2:$A$3799,Director!$A885,cleaned_data!$H$2:$H$3799)</f>
        <v>6.1</v>
      </c>
      <c r="C885" s="12">
        <f t="shared" si="52"/>
        <v>0.35099999999999998</v>
      </c>
      <c r="D885" s="10">
        <f>_xlfn.RANK.EQ($C885,$C$2:$C$1759,0)+COUNTIF($C$2:C885,C885)-1</f>
        <v>1120</v>
      </c>
      <c r="G885">
        <v>884</v>
      </c>
      <c r="H885" t="str">
        <f t="shared" si="53"/>
        <v>C. Jay Cox</v>
      </c>
      <c r="I885">
        <f>COUNTIF(Table13[director_name],Director!$H885)</f>
        <v>2</v>
      </c>
      <c r="J885" s="8">
        <f t="shared" si="54"/>
        <v>6.45</v>
      </c>
      <c r="K885" s="12">
        <f t="shared" si="55"/>
        <v>0.495</v>
      </c>
    </row>
    <row r="886" spans="1:11" x14ac:dyDescent="0.35">
      <c r="A886" s="2" t="s">
        <v>21753</v>
      </c>
      <c r="B886" s="8">
        <f>AVERAGEIF(cleaned_data!$A$2:$A$3799,Director!$A886,cleaned_data!$H$2:$H$3799)</f>
        <v>8.1999999999999993</v>
      </c>
      <c r="C886" s="12">
        <f t="shared" si="52"/>
        <v>0.98599999999999999</v>
      </c>
      <c r="D886" s="10">
        <f>_xlfn.RANK.EQ($C886,$C$2:$C$1759,0)+COUNTIF($C$2:C886,C886)-1</f>
        <v>22</v>
      </c>
      <c r="G886">
        <v>885</v>
      </c>
      <c r="H886" t="str">
        <f t="shared" si="53"/>
        <v>Gurinder Chadha</v>
      </c>
      <c r="I886">
        <f>COUNTIF(Table13[director_name],Director!$H886)</f>
        <v>2</v>
      </c>
      <c r="J886" s="8">
        <f t="shared" si="54"/>
        <v>6.45</v>
      </c>
      <c r="K886" s="12">
        <f t="shared" si="55"/>
        <v>0.495</v>
      </c>
    </row>
    <row r="887" spans="1:11" x14ac:dyDescent="0.35">
      <c r="A887" s="2" t="s">
        <v>15298</v>
      </c>
      <c r="B887" s="8">
        <f>AVERAGEIF(cleaned_data!$A$2:$A$3799,Director!$A887,cleaned_data!$H$2:$H$3799)</f>
        <v>5.7</v>
      </c>
      <c r="C887" s="12">
        <f t="shared" si="52"/>
        <v>0.23300000000000001</v>
      </c>
      <c r="D887" s="10">
        <f>_xlfn.RANK.EQ($C887,$C$2:$C$1759,0)+COUNTIF($C$2:C887,C887)-1</f>
        <v>1336</v>
      </c>
      <c r="G887">
        <v>886</v>
      </c>
      <c r="H887" t="str">
        <f t="shared" si="53"/>
        <v>John Curran</v>
      </c>
      <c r="I887">
        <f>COUNTIF(Table13[director_name],Director!$H887)</f>
        <v>2</v>
      </c>
      <c r="J887" s="8">
        <f t="shared" si="54"/>
        <v>6.45</v>
      </c>
      <c r="K887" s="12">
        <f t="shared" si="55"/>
        <v>0.495</v>
      </c>
    </row>
    <row r="888" spans="1:11" x14ac:dyDescent="0.35">
      <c r="A888" s="2" t="s">
        <v>19898</v>
      </c>
      <c r="B888" s="8">
        <f>AVERAGEIF(cleaned_data!$A$2:$A$3799,Director!$A888,cleaned_data!$H$2:$H$3799)</f>
        <v>7.6</v>
      </c>
      <c r="C888" s="12">
        <f t="shared" si="52"/>
        <v>0.91500000000000004</v>
      </c>
      <c r="D888" s="10">
        <f>_xlfn.RANK.EQ($C888,$C$2:$C$1759,0)+COUNTIF($C$2:C888,C888)-1</f>
        <v>134</v>
      </c>
      <c r="G888">
        <v>887</v>
      </c>
      <c r="H888" t="str">
        <f t="shared" si="53"/>
        <v>William Friedkin</v>
      </c>
      <c r="I888">
        <f>COUNTIF(Table13[director_name],Director!$H888)</f>
        <v>4</v>
      </c>
      <c r="J888" s="8">
        <f t="shared" si="54"/>
        <v>6.45</v>
      </c>
      <c r="K888" s="12">
        <f t="shared" si="55"/>
        <v>0.495</v>
      </c>
    </row>
    <row r="889" spans="1:11" x14ac:dyDescent="0.35">
      <c r="A889" s="2" t="s">
        <v>96</v>
      </c>
      <c r="B889" s="8">
        <f>AVERAGEIF(cleaned_data!$A$2:$A$3799,Director!$A889,cleaned_data!$H$2:$H$3799)</f>
        <v>7.8666666666666671</v>
      </c>
      <c r="C889" s="12">
        <f t="shared" si="52"/>
        <v>0.96799999999999997</v>
      </c>
      <c r="D889" s="10">
        <f>_xlfn.RANK.EQ($C889,$C$2:$C$1759,0)+COUNTIF($C$2:C889,C889)-1</f>
        <v>55</v>
      </c>
      <c r="G889">
        <v>888</v>
      </c>
      <c r="H889" t="str">
        <f t="shared" si="53"/>
        <v>Howard Zieff</v>
      </c>
      <c r="I889">
        <f>COUNTIF(Table13[director_name],Director!$H889)</f>
        <v>2</v>
      </c>
      <c r="J889" s="8">
        <f t="shared" si="54"/>
        <v>6.4499999999999993</v>
      </c>
      <c r="K889" s="12">
        <f t="shared" si="55"/>
        <v>0.49099999999999999</v>
      </c>
    </row>
    <row r="890" spans="1:11" x14ac:dyDescent="0.35">
      <c r="A890" s="2" t="s">
        <v>12863</v>
      </c>
      <c r="B890" s="8">
        <f>AVERAGEIF(cleaned_data!$A$2:$A$3799,Director!$A890,cleaned_data!$H$2:$H$3799)</f>
        <v>7</v>
      </c>
      <c r="C890" s="12">
        <f t="shared" si="52"/>
        <v>0.72199999999999998</v>
      </c>
      <c r="D890" s="10">
        <f>_xlfn.RANK.EQ($C890,$C$2:$C$1759,0)+COUNTIF($C$2:C890,C890)-1</f>
        <v>462</v>
      </c>
      <c r="G890">
        <v>889</v>
      </c>
      <c r="H890" t="str">
        <f t="shared" si="53"/>
        <v>Irwin Winkler</v>
      </c>
      <c r="I890">
        <f>COUNTIF(Table13[director_name],Director!$H890)</f>
        <v>4</v>
      </c>
      <c r="J890" s="8">
        <f t="shared" si="54"/>
        <v>6.4499999999999993</v>
      </c>
      <c r="K890" s="12">
        <f t="shared" si="55"/>
        <v>0.49099999999999999</v>
      </c>
    </row>
    <row r="891" spans="1:11" x14ac:dyDescent="0.35">
      <c r="A891" s="2" t="s">
        <v>10540</v>
      </c>
      <c r="B891" s="8">
        <f>AVERAGEIF(cleaned_data!$A$2:$A$3799,Director!$A891,cleaned_data!$H$2:$H$3799)</f>
        <v>8.1999999999999993</v>
      </c>
      <c r="C891" s="12">
        <f t="shared" si="52"/>
        <v>0.98599999999999999</v>
      </c>
      <c r="D891" s="10">
        <f>_xlfn.RANK.EQ($C891,$C$2:$C$1759,0)+COUNTIF($C$2:C891,C891)-1</f>
        <v>23</v>
      </c>
      <c r="G891">
        <v>890</v>
      </c>
      <c r="H891" t="str">
        <f t="shared" si="53"/>
        <v>Miguel Arteta</v>
      </c>
      <c r="I891">
        <f>COUNTIF(Table13[director_name],Director!$H891)</f>
        <v>4</v>
      </c>
      <c r="J891" s="8">
        <f t="shared" si="54"/>
        <v>6.4499999999999993</v>
      </c>
      <c r="K891" s="12">
        <f t="shared" si="55"/>
        <v>0.49099999999999999</v>
      </c>
    </row>
    <row r="892" spans="1:11" x14ac:dyDescent="0.35">
      <c r="A892" s="2" t="s">
        <v>3218</v>
      </c>
      <c r="B892" s="8">
        <f>AVERAGEIF(cleaned_data!$A$2:$A$3799,Director!$A892,cleaned_data!$H$2:$H$3799)</f>
        <v>6.6</v>
      </c>
      <c r="C892" s="12">
        <f t="shared" si="52"/>
        <v>0.55300000000000005</v>
      </c>
      <c r="D892" s="10">
        <f>_xlfn.RANK.EQ($C892,$C$2:$C$1759,0)+COUNTIF($C$2:C892,C892)-1</f>
        <v>765</v>
      </c>
      <c r="G892">
        <v>891</v>
      </c>
      <c r="H892" t="str">
        <f t="shared" si="53"/>
        <v>Mira Nair</v>
      </c>
      <c r="I892">
        <f>COUNTIF(Table13[director_name],Director!$H892)</f>
        <v>4</v>
      </c>
      <c r="J892" s="8">
        <f t="shared" si="54"/>
        <v>6.4499999999999993</v>
      </c>
      <c r="K892" s="12">
        <f t="shared" si="55"/>
        <v>0.49099999999999999</v>
      </c>
    </row>
    <row r="893" spans="1:11" x14ac:dyDescent="0.35">
      <c r="A893" s="2" t="s">
        <v>12360</v>
      </c>
      <c r="B893" s="8">
        <f>AVERAGEIF(cleaned_data!$A$2:$A$3799,Director!$A893,cleaned_data!$H$2:$H$3799)</f>
        <v>7.1</v>
      </c>
      <c r="C893" s="12">
        <f t="shared" si="52"/>
        <v>0.77100000000000002</v>
      </c>
      <c r="D893" s="10">
        <f>_xlfn.RANK.EQ($C893,$C$2:$C$1759,0)+COUNTIF($C$2:C893,C893)-1</f>
        <v>378</v>
      </c>
      <c r="G893">
        <v>892</v>
      </c>
      <c r="H893" t="str">
        <f t="shared" si="53"/>
        <v>Nicholas Stoller</v>
      </c>
      <c r="I893">
        <f>COUNTIF(Table13[director_name],Director!$H893)</f>
        <v>4</v>
      </c>
      <c r="J893" s="8">
        <f t="shared" si="54"/>
        <v>6.4499999999999993</v>
      </c>
      <c r="K893" s="12">
        <f t="shared" si="55"/>
        <v>0.49099999999999999</v>
      </c>
    </row>
    <row r="894" spans="1:11" x14ac:dyDescent="0.35">
      <c r="A894" s="2" t="s">
        <v>13503</v>
      </c>
      <c r="B894" s="8">
        <f>AVERAGEIF(cleaned_data!$A$2:$A$3799,Director!$A894,cleaned_data!$H$2:$H$3799)</f>
        <v>6.9</v>
      </c>
      <c r="C894" s="12">
        <f t="shared" si="52"/>
        <v>0.68100000000000005</v>
      </c>
      <c r="D894" s="10">
        <f>_xlfn.RANK.EQ($C894,$C$2:$C$1759,0)+COUNTIF($C$2:C894,C894)-1</f>
        <v>540</v>
      </c>
      <c r="G894">
        <v>893</v>
      </c>
      <c r="H894" t="str">
        <f t="shared" si="53"/>
        <v>Stephen Norrington</v>
      </c>
      <c r="I894">
        <f>COUNTIF(Table13[director_name],Director!$H894)</f>
        <v>2</v>
      </c>
      <c r="J894" s="8">
        <f t="shared" si="54"/>
        <v>6.4499999999999993</v>
      </c>
      <c r="K894" s="12">
        <f t="shared" si="55"/>
        <v>0.49099999999999999</v>
      </c>
    </row>
    <row r="895" spans="1:11" x14ac:dyDescent="0.35">
      <c r="A895" s="2" t="s">
        <v>6171</v>
      </c>
      <c r="B895" s="8">
        <f>AVERAGEIF(cleaned_data!$A$2:$A$3799,Director!$A895,cleaned_data!$H$2:$H$3799)</f>
        <v>5.55</v>
      </c>
      <c r="C895" s="12">
        <f t="shared" si="52"/>
        <v>0.19500000000000001</v>
      </c>
      <c r="D895" s="10">
        <f>_xlfn.RANK.EQ($C895,$C$2:$C$1759,0)+COUNTIF($C$2:C895,C895)-1</f>
        <v>1414</v>
      </c>
      <c r="G895">
        <v>894</v>
      </c>
      <c r="H895" t="str">
        <f t="shared" si="53"/>
        <v>Warren Beatty</v>
      </c>
      <c r="I895">
        <f>COUNTIF(Table13[director_name],Director!$H895)</f>
        <v>2</v>
      </c>
      <c r="J895" s="8">
        <f t="shared" si="54"/>
        <v>6.4499999999999993</v>
      </c>
      <c r="K895" s="12">
        <f t="shared" si="55"/>
        <v>0.49099999999999999</v>
      </c>
    </row>
    <row r="896" spans="1:11" x14ac:dyDescent="0.35">
      <c r="A896" s="2" t="s">
        <v>5882</v>
      </c>
      <c r="B896" s="8">
        <f>AVERAGEIF(cleaned_data!$A$2:$A$3799,Director!$A896,cleaned_data!$H$2:$H$3799)</f>
        <v>6.7333333333333343</v>
      </c>
      <c r="C896" s="12">
        <f t="shared" si="52"/>
        <v>0.626</v>
      </c>
      <c r="D896" s="10">
        <f>_xlfn.RANK.EQ($C896,$C$2:$C$1759,0)+COUNTIF($C$2:C896,C896)-1</f>
        <v>657</v>
      </c>
      <c r="G896">
        <v>895</v>
      </c>
      <c r="H896" t="str">
        <f t="shared" si="53"/>
        <v>Jerry Zucker</v>
      </c>
      <c r="I896">
        <f>COUNTIF(Table13[director_name],Director!$H896)</f>
        <v>3</v>
      </c>
      <c r="J896" s="8">
        <f t="shared" si="54"/>
        <v>6.4333333333333336</v>
      </c>
      <c r="K896" s="12">
        <f t="shared" si="55"/>
        <v>0.49</v>
      </c>
    </row>
    <row r="897" spans="1:11" x14ac:dyDescent="0.35">
      <c r="A897" s="2" t="s">
        <v>15390</v>
      </c>
      <c r="B897" s="8">
        <f>AVERAGEIF(cleaned_data!$A$2:$A$3799,Director!$A897,cleaned_data!$H$2:$H$3799)</f>
        <v>5.9</v>
      </c>
      <c r="C897" s="12">
        <f t="shared" si="52"/>
        <v>0.27200000000000002</v>
      </c>
      <c r="D897" s="10">
        <f>_xlfn.RANK.EQ($C897,$C$2:$C$1759,0)+COUNTIF($C$2:C897,C897)-1</f>
        <v>1256</v>
      </c>
      <c r="G897">
        <v>896</v>
      </c>
      <c r="H897" t="str">
        <f t="shared" si="53"/>
        <v>Shana Feste</v>
      </c>
      <c r="I897">
        <f>COUNTIF(Table13[director_name],Director!$H897)</f>
        <v>3</v>
      </c>
      <c r="J897" s="8">
        <f t="shared" si="54"/>
        <v>6.4333333333333336</v>
      </c>
      <c r="K897" s="12">
        <f t="shared" si="55"/>
        <v>0.49</v>
      </c>
    </row>
    <row r="898" spans="1:11" x14ac:dyDescent="0.35">
      <c r="A898" s="2" t="s">
        <v>10786</v>
      </c>
      <c r="B898" s="8">
        <f>AVERAGEIF(cleaned_data!$A$2:$A$3799,Director!$A898,cleaned_data!$H$2:$H$3799)</f>
        <v>6.3</v>
      </c>
      <c r="C898" s="12">
        <f t="shared" si="52"/>
        <v>0.42199999999999999</v>
      </c>
      <c r="D898" s="10">
        <f>_xlfn.RANK.EQ($C898,$C$2:$C$1759,0)+COUNTIF($C$2:C898,C898)-1</f>
        <v>990</v>
      </c>
      <c r="G898">
        <v>897</v>
      </c>
      <c r="H898" t="str">
        <f t="shared" si="53"/>
        <v>Burr Steers</v>
      </c>
      <c r="I898">
        <f>COUNTIF(Table13[director_name],Director!$H898)</f>
        <v>4</v>
      </c>
      <c r="J898" s="8">
        <f t="shared" si="54"/>
        <v>6.4249999999999998</v>
      </c>
      <c r="K898" s="12">
        <f t="shared" si="55"/>
        <v>0.48899999999999999</v>
      </c>
    </row>
    <row r="899" spans="1:11" x14ac:dyDescent="0.35">
      <c r="A899" s="2" t="s">
        <v>6667</v>
      </c>
      <c r="B899" s="8">
        <f>AVERAGEIF(cleaned_data!$A$2:$A$3799,Director!$A899,cleaned_data!$H$2:$H$3799)</f>
        <v>6.9</v>
      </c>
      <c r="C899" s="12">
        <f t="shared" ref="C899:C962" si="56">_xlfn.PERCENTRANK.EXC($B$2:$B$1759,$B899)</f>
        <v>0.68100000000000005</v>
      </c>
      <c r="D899" s="10">
        <f>_xlfn.RANK.EQ($C899,$C$2:$C$1759,0)+COUNTIF($C$2:C899,C899)-1</f>
        <v>541</v>
      </c>
      <c r="G899">
        <v>898</v>
      </c>
      <c r="H899" t="str">
        <f t="shared" ref="H899:H962" si="57">INDEX($A$2:$A$1759, MATCH($G899,$D$2:$D$1759,0))</f>
        <v>Frank Marshall</v>
      </c>
      <c r="I899">
        <f>COUNTIF(Table13[director_name],Director!$H899)</f>
        <v>4</v>
      </c>
      <c r="J899" s="8">
        <f t="shared" ref="J899:J962" si="58">INDEX($B$2:$B$1759,MATCH($G899,$D$2:$D$1759,0))</f>
        <v>6.4249999999999998</v>
      </c>
      <c r="K899" s="12">
        <f t="shared" ref="K899:K962" si="59">INDEX($C$2:$C$1759,MATCH($G899,$D$2:$D$1759,0))</f>
        <v>0.48899999999999999</v>
      </c>
    </row>
    <row r="900" spans="1:11" x14ac:dyDescent="0.35">
      <c r="A900" s="2" t="s">
        <v>23429</v>
      </c>
      <c r="B900" s="8">
        <f>AVERAGEIF(cleaned_data!$A$2:$A$3799,Director!$A900,cleaned_data!$H$2:$H$3799)</f>
        <v>7.5</v>
      </c>
      <c r="C900" s="12">
        <f t="shared" si="56"/>
        <v>0.89300000000000002</v>
      </c>
      <c r="D900" s="10">
        <f>_xlfn.RANK.EQ($C900,$C$2:$C$1759,0)+COUNTIF($C$2:C900,C900)-1</f>
        <v>174</v>
      </c>
      <c r="G900">
        <v>899</v>
      </c>
      <c r="H900" t="str">
        <f t="shared" si="57"/>
        <v>Frank Oz</v>
      </c>
      <c r="I900">
        <f>COUNTIF(Table13[director_name],Director!$H900)</f>
        <v>7</v>
      </c>
      <c r="J900" s="8">
        <f t="shared" si="58"/>
        <v>6.4142857142857137</v>
      </c>
      <c r="K900" s="12">
        <f t="shared" si="59"/>
        <v>0.48799999999999999</v>
      </c>
    </row>
    <row r="901" spans="1:11" x14ac:dyDescent="0.35">
      <c r="A901" s="2" t="s">
        <v>19077</v>
      </c>
      <c r="B901" s="8">
        <f>AVERAGEIF(cleaned_data!$A$2:$A$3799,Director!$A901,cleaned_data!$H$2:$H$3799)</f>
        <v>7.1</v>
      </c>
      <c r="C901" s="12">
        <f t="shared" si="56"/>
        <v>0.77100000000000002</v>
      </c>
      <c r="D901" s="10">
        <f>_xlfn.RANK.EQ($C901,$C$2:$C$1759,0)+COUNTIF($C$2:C901,C901)-1</f>
        <v>379</v>
      </c>
      <c r="G901">
        <v>900</v>
      </c>
      <c r="H901" t="str">
        <f t="shared" si="57"/>
        <v>Adam Rapp</v>
      </c>
      <c r="I901">
        <f>COUNTIF(Table13[director_name],Director!$H901)</f>
        <v>1</v>
      </c>
      <c r="J901" s="8">
        <f t="shared" si="58"/>
        <v>6.4</v>
      </c>
      <c r="K901" s="12">
        <f t="shared" si="59"/>
        <v>0.46400000000000002</v>
      </c>
    </row>
    <row r="902" spans="1:11" x14ac:dyDescent="0.35">
      <c r="A902" s="2" t="s">
        <v>408</v>
      </c>
      <c r="B902" s="8">
        <f>AVERAGEIF(cleaned_data!$A$2:$A$3799,Director!$A902,cleaned_data!$H$2:$H$3799)</f>
        <v>6.8400000000000007</v>
      </c>
      <c r="C902" s="12">
        <f t="shared" si="56"/>
        <v>0.66600000000000004</v>
      </c>
      <c r="D902" s="10">
        <f>_xlfn.RANK.EQ($C902,$C$2:$C$1759,0)+COUNTIF($C$2:C902,C902)-1</f>
        <v>585</v>
      </c>
      <c r="G902">
        <v>901</v>
      </c>
      <c r="H902" t="str">
        <f t="shared" si="57"/>
        <v>Adrian Lyne</v>
      </c>
      <c r="I902">
        <f>COUNTIF(Table13[director_name],Director!$H902)</f>
        <v>4</v>
      </c>
      <c r="J902" s="8">
        <f t="shared" si="58"/>
        <v>6.4</v>
      </c>
      <c r="K902" s="12">
        <f t="shared" si="59"/>
        <v>0.46400000000000002</v>
      </c>
    </row>
    <row r="903" spans="1:11" x14ac:dyDescent="0.35">
      <c r="A903" s="2" t="s">
        <v>7930</v>
      </c>
      <c r="B903" s="8">
        <f>AVERAGEIF(cleaned_data!$A$2:$A$3799,Director!$A903,cleaned_data!$H$2:$H$3799)</f>
        <v>5.6</v>
      </c>
      <c r="C903" s="12">
        <f t="shared" si="56"/>
        <v>0.19800000000000001</v>
      </c>
      <c r="D903" s="10">
        <f>_xlfn.RANK.EQ($C903,$C$2:$C$1759,0)+COUNTIF($C$2:C903,C903)-1</f>
        <v>1394</v>
      </c>
      <c r="G903">
        <v>902</v>
      </c>
      <c r="H903" t="str">
        <f t="shared" si="57"/>
        <v>Allison Anders</v>
      </c>
      <c r="I903">
        <f>COUNTIF(Table13[director_name],Director!$H903)</f>
        <v>2</v>
      </c>
      <c r="J903" s="8">
        <f t="shared" si="58"/>
        <v>6.4</v>
      </c>
      <c r="K903" s="12">
        <f t="shared" si="59"/>
        <v>0.46400000000000002</v>
      </c>
    </row>
    <row r="904" spans="1:11" x14ac:dyDescent="0.35">
      <c r="A904" s="2" t="s">
        <v>8690</v>
      </c>
      <c r="B904" s="8">
        <f>AVERAGEIF(cleaned_data!$A$2:$A$3799,Director!$A904,cleaned_data!$H$2:$H$3799)</f>
        <v>5.6</v>
      </c>
      <c r="C904" s="12">
        <f t="shared" si="56"/>
        <v>0.19800000000000001</v>
      </c>
      <c r="D904" s="10">
        <f>_xlfn.RANK.EQ($C904,$C$2:$C$1759,0)+COUNTIF($C$2:C904,C904)-1</f>
        <v>1395</v>
      </c>
      <c r="G904">
        <v>903</v>
      </c>
      <c r="H904" t="str">
        <f t="shared" si="57"/>
        <v>Bille August</v>
      </c>
      <c r="I904">
        <f>COUNTIF(Table13[director_name],Director!$H904)</f>
        <v>1</v>
      </c>
      <c r="J904" s="8">
        <f t="shared" si="58"/>
        <v>6.4</v>
      </c>
      <c r="K904" s="12">
        <f t="shared" si="59"/>
        <v>0.46400000000000002</v>
      </c>
    </row>
    <row r="905" spans="1:11" x14ac:dyDescent="0.35">
      <c r="A905" s="2" t="s">
        <v>14704</v>
      </c>
      <c r="B905" s="8">
        <f>AVERAGEIF(cleaned_data!$A$2:$A$3799,Director!$A905,cleaned_data!$H$2:$H$3799)</f>
        <v>7</v>
      </c>
      <c r="C905" s="12">
        <f t="shared" si="56"/>
        <v>0.72199999999999998</v>
      </c>
      <c r="D905" s="10">
        <f>_xlfn.RANK.EQ($C905,$C$2:$C$1759,0)+COUNTIF($C$2:C905,C905)-1</f>
        <v>463</v>
      </c>
      <c r="G905">
        <v>904</v>
      </c>
      <c r="H905" t="str">
        <f t="shared" si="57"/>
        <v>Bob Saget</v>
      </c>
      <c r="I905">
        <f>COUNTIF(Table13[director_name],Director!$H905)</f>
        <v>1</v>
      </c>
      <c r="J905" s="8">
        <f t="shared" si="58"/>
        <v>6.4</v>
      </c>
      <c r="K905" s="12">
        <f t="shared" si="59"/>
        <v>0.46400000000000002</v>
      </c>
    </row>
    <row r="906" spans="1:11" x14ac:dyDescent="0.35">
      <c r="A906" s="2" t="s">
        <v>19088</v>
      </c>
      <c r="B906" s="8">
        <f>AVERAGEIF(cleaned_data!$A$2:$A$3799,Director!$A906,cleaned_data!$H$2:$H$3799)</f>
        <v>6.7</v>
      </c>
      <c r="C906" s="12">
        <f t="shared" si="56"/>
        <v>0.6</v>
      </c>
      <c r="D906" s="10">
        <f>_xlfn.RANK.EQ($C906,$C$2:$C$1759,0)+COUNTIF($C$2:C906,C906)-1</f>
        <v>683</v>
      </c>
      <c r="G906">
        <v>905</v>
      </c>
      <c r="H906" t="str">
        <f t="shared" si="57"/>
        <v>Brian Koppelman</v>
      </c>
      <c r="I906">
        <f>COUNTIF(Table13[director_name],Director!$H906)</f>
        <v>1</v>
      </c>
      <c r="J906" s="8">
        <f t="shared" si="58"/>
        <v>6.4</v>
      </c>
      <c r="K906" s="12">
        <f t="shared" si="59"/>
        <v>0.46400000000000002</v>
      </c>
    </row>
    <row r="907" spans="1:11" x14ac:dyDescent="0.35">
      <c r="A907" s="2" t="s">
        <v>4794</v>
      </c>
      <c r="B907" s="8">
        <f>AVERAGEIF(cleaned_data!$A$2:$A$3799,Director!$A907,cleaned_data!$H$2:$H$3799)</f>
        <v>5.6</v>
      </c>
      <c r="C907" s="12">
        <f t="shared" si="56"/>
        <v>0.19800000000000001</v>
      </c>
      <c r="D907" s="10">
        <f>_xlfn.RANK.EQ($C907,$C$2:$C$1759,0)+COUNTIF($C$2:C907,C907)-1</f>
        <v>1396</v>
      </c>
      <c r="G907">
        <v>906</v>
      </c>
      <c r="H907" t="str">
        <f t="shared" si="57"/>
        <v>Chris Miller</v>
      </c>
      <c r="I907">
        <f>COUNTIF(Table13[director_name],Director!$H907)</f>
        <v>2</v>
      </c>
      <c r="J907" s="8">
        <f t="shared" si="58"/>
        <v>6.4</v>
      </c>
      <c r="K907" s="12">
        <f t="shared" si="59"/>
        <v>0.46400000000000002</v>
      </c>
    </row>
    <row r="908" spans="1:11" x14ac:dyDescent="0.35">
      <c r="A908" s="2" t="s">
        <v>18709</v>
      </c>
      <c r="B908" s="8">
        <f>AVERAGEIF(cleaned_data!$A$2:$A$3799,Director!$A908,cleaned_data!$H$2:$H$3799)</f>
        <v>6.1</v>
      </c>
      <c r="C908" s="12">
        <f t="shared" si="56"/>
        <v>0.35099999999999998</v>
      </c>
      <c r="D908" s="10">
        <f>_xlfn.RANK.EQ($C908,$C$2:$C$1759,0)+COUNTIF($C$2:C908,C908)-1</f>
        <v>1121</v>
      </c>
      <c r="G908">
        <v>907</v>
      </c>
      <c r="H908" t="str">
        <f t="shared" si="57"/>
        <v>Craig Zobel</v>
      </c>
      <c r="I908">
        <f>COUNTIF(Table13[director_name],Director!$H908)</f>
        <v>1</v>
      </c>
      <c r="J908" s="8">
        <f t="shared" si="58"/>
        <v>6.4</v>
      </c>
      <c r="K908" s="12">
        <f t="shared" si="59"/>
        <v>0.46400000000000002</v>
      </c>
    </row>
    <row r="909" spans="1:11" x14ac:dyDescent="0.35">
      <c r="A909" s="2" t="s">
        <v>6977</v>
      </c>
      <c r="B909" s="8">
        <f>AVERAGEIF(cleaned_data!$A$2:$A$3799,Director!$A909,cleaned_data!$H$2:$H$3799)</f>
        <v>6.8999999999999995</v>
      </c>
      <c r="C909" s="12">
        <f t="shared" si="56"/>
        <v>0.68</v>
      </c>
      <c r="D909" s="10">
        <f>_xlfn.RANK.EQ($C909,$C$2:$C$1759,0)+COUNTIF($C$2:C909,C909)-1</f>
        <v>562</v>
      </c>
      <c r="G909">
        <v>908</v>
      </c>
      <c r="H909" t="str">
        <f t="shared" si="57"/>
        <v>Damian Nieman</v>
      </c>
      <c r="I909">
        <f>COUNTIF(Table13[director_name],Director!$H909)</f>
        <v>1</v>
      </c>
      <c r="J909" s="8">
        <f t="shared" si="58"/>
        <v>6.4</v>
      </c>
      <c r="K909" s="12">
        <f t="shared" si="59"/>
        <v>0.46400000000000002</v>
      </c>
    </row>
    <row r="910" spans="1:11" x14ac:dyDescent="0.35">
      <c r="A910" s="2" t="s">
        <v>4777</v>
      </c>
      <c r="B910" s="8">
        <f>AVERAGEIF(cleaned_data!$A$2:$A$3799,Director!$A910,cleaned_data!$H$2:$H$3799)</f>
        <v>5.3</v>
      </c>
      <c r="C910" s="12">
        <f t="shared" si="56"/>
        <v>0.13200000000000001</v>
      </c>
      <c r="D910" s="10">
        <f>_xlfn.RANK.EQ($C910,$C$2:$C$1759,0)+COUNTIF($C$2:C910,C910)-1</f>
        <v>1510</v>
      </c>
      <c r="G910">
        <v>909</v>
      </c>
      <c r="H910" t="str">
        <f t="shared" si="57"/>
        <v>Dan Rush</v>
      </c>
      <c r="I910">
        <f>COUNTIF(Table13[director_name],Director!$H910)</f>
        <v>1</v>
      </c>
      <c r="J910" s="8">
        <f t="shared" si="58"/>
        <v>6.4</v>
      </c>
      <c r="K910" s="12">
        <f t="shared" si="59"/>
        <v>0.46400000000000002</v>
      </c>
    </row>
    <row r="911" spans="1:11" x14ac:dyDescent="0.35">
      <c r="A911" s="2" t="s">
        <v>12120</v>
      </c>
      <c r="B911" s="8">
        <f>AVERAGEIF(cleaned_data!$A$2:$A$3799,Director!$A911,cleaned_data!$H$2:$H$3799)</f>
        <v>5.85</v>
      </c>
      <c r="C911" s="12">
        <f t="shared" si="56"/>
        <v>0.27</v>
      </c>
      <c r="D911" s="10">
        <f>_xlfn.RANK.EQ($C911,$C$2:$C$1759,0)+COUNTIF($C$2:C911,C911)-1</f>
        <v>1282</v>
      </c>
      <c r="G911">
        <v>910</v>
      </c>
      <c r="H911" t="str">
        <f t="shared" si="57"/>
        <v>Daniel Myrick</v>
      </c>
      <c r="I911">
        <f>COUNTIF(Table13[director_name],Director!$H911)</f>
        <v>1</v>
      </c>
      <c r="J911" s="8">
        <f t="shared" si="58"/>
        <v>6.4</v>
      </c>
      <c r="K911" s="12">
        <f t="shared" si="59"/>
        <v>0.46400000000000002</v>
      </c>
    </row>
    <row r="912" spans="1:11" x14ac:dyDescent="0.35">
      <c r="A912" s="2" t="s">
        <v>22045</v>
      </c>
      <c r="B912" s="8">
        <f>AVERAGEIF(cleaned_data!$A$2:$A$3799,Director!$A912,cleaned_data!$H$2:$H$3799)</f>
        <v>5.7</v>
      </c>
      <c r="C912" s="12">
        <f t="shared" si="56"/>
        <v>0.23300000000000001</v>
      </c>
      <c r="D912" s="10">
        <f>_xlfn.RANK.EQ($C912,$C$2:$C$1759,0)+COUNTIF($C$2:C912,C912)-1</f>
        <v>1337</v>
      </c>
      <c r="G912">
        <v>911</v>
      </c>
      <c r="H912" t="str">
        <f t="shared" si="57"/>
        <v>David G. Evans</v>
      </c>
      <c r="I912">
        <f>COUNTIF(Table13[director_name],Director!$H912)</f>
        <v>1</v>
      </c>
      <c r="J912" s="8">
        <f t="shared" si="58"/>
        <v>6.4</v>
      </c>
      <c r="K912" s="12">
        <f t="shared" si="59"/>
        <v>0.46400000000000002</v>
      </c>
    </row>
    <row r="913" spans="1:11" x14ac:dyDescent="0.35">
      <c r="A913" s="2" t="s">
        <v>17305</v>
      </c>
      <c r="B913" s="8">
        <f>AVERAGEIF(cleaned_data!$A$2:$A$3799,Director!$A913,cleaned_data!$H$2:$H$3799)</f>
        <v>5.8</v>
      </c>
      <c r="C913" s="12">
        <f t="shared" si="56"/>
        <v>0.252</v>
      </c>
      <c r="D913" s="10">
        <f>_xlfn.RANK.EQ($C913,$C$2:$C$1759,0)+COUNTIF($C$2:C913,C913)-1</f>
        <v>1301</v>
      </c>
      <c r="G913">
        <v>912</v>
      </c>
      <c r="H913" t="str">
        <f t="shared" si="57"/>
        <v>Dean Israelite</v>
      </c>
      <c r="I913">
        <f>COUNTIF(Table13[director_name],Director!$H913)</f>
        <v>1</v>
      </c>
      <c r="J913" s="8">
        <f t="shared" si="58"/>
        <v>6.4</v>
      </c>
      <c r="K913" s="12">
        <f t="shared" si="59"/>
        <v>0.46400000000000002</v>
      </c>
    </row>
    <row r="914" spans="1:11" x14ac:dyDescent="0.35">
      <c r="A914" s="2" t="s">
        <v>19507</v>
      </c>
      <c r="B914" s="8">
        <f>AVERAGEIF(cleaned_data!$A$2:$A$3799,Director!$A914,cleaned_data!$H$2:$H$3799)</f>
        <v>5.9</v>
      </c>
      <c r="C914" s="12">
        <f t="shared" si="56"/>
        <v>0.27200000000000002</v>
      </c>
      <c r="D914" s="10">
        <f>_xlfn.RANK.EQ($C914,$C$2:$C$1759,0)+COUNTIF($C$2:C914,C914)-1</f>
        <v>1257</v>
      </c>
      <c r="G914">
        <v>913</v>
      </c>
      <c r="H914" t="str">
        <f t="shared" si="57"/>
        <v>E. Elias Merhige</v>
      </c>
      <c r="I914">
        <f>COUNTIF(Table13[director_name],Director!$H914)</f>
        <v>2</v>
      </c>
      <c r="J914" s="8">
        <f t="shared" si="58"/>
        <v>6.4</v>
      </c>
      <c r="K914" s="12">
        <f t="shared" si="59"/>
        <v>0.46400000000000002</v>
      </c>
    </row>
    <row r="915" spans="1:11" x14ac:dyDescent="0.35">
      <c r="A915" s="2" t="s">
        <v>15394</v>
      </c>
      <c r="B915" s="8">
        <f>AVERAGEIF(cleaned_data!$A$2:$A$3799,Director!$A915,cleaned_data!$H$2:$H$3799)</f>
        <v>4.7</v>
      </c>
      <c r="C915" s="12">
        <f t="shared" si="56"/>
        <v>6.7000000000000004E-2</v>
      </c>
      <c r="D915" s="10">
        <f>_xlfn.RANK.EQ($C915,$C$2:$C$1759,0)+COUNTIF($C$2:C915,C915)-1</f>
        <v>1635</v>
      </c>
      <c r="G915">
        <v>914</v>
      </c>
      <c r="H915" t="str">
        <f t="shared" si="57"/>
        <v>Edward Norton</v>
      </c>
      <c r="I915">
        <f>COUNTIF(Table13[director_name],Director!$H915)</f>
        <v>1</v>
      </c>
      <c r="J915" s="8">
        <f t="shared" si="58"/>
        <v>6.4</v>
      </c>
      <c r="K915" s="12">
        <f t="shared" si="59"/>
        <v>0.46400000000000002</v>
      </c>
    </row>
    <row r="916" spans="1:11" x14ac:dyDescent="0.35">
      <c r="A916" s="2" t="s">
        <v>2271</v>
      </c>
      <c r="B916" s="8">
        <f>AVERAGEIF(cleaned_data!$A$2:$A$3799,Director!$A916,cleaned_data!$H$2:$H$3799)</f>
        <v>7.2333333333333343</v>
      </c>
      <c r="C916" s="12">
        <f t="shared" si="56"/>
        <v>0.84199999999999997</v>
      </c>
      <c r="D916" s="10">
        <f>_xlfn.RANK.EQ($C916,$C$2:$C$1759,0)+COUNTIF($C$2:C916,C916)-1</f>
        <v>277</v>
      </c>
      <c r="G916">
        <v>915</v>
      </c>
      <c r="H916" t="str">
        <f t="shared" si="57"/>
        <v>Emma-Kate Croghan</v>
      </c>
      <c r="I916">
        <f>COUNTIF(Table13[director_name],Director!$H916)</f>
        <v>1</v>
      </c>
      <c r="J916" s="8">
        <f t="shared" si="58"/>
        <v>6.4</v>
      </c>
      <c r="K916" s="12">
        <f t="shared" si="59"/>
        <v>0.46400000000000002</v>
      </c>
    </row>
    <row r="917" spans="1:11" x14ac:dyDescent="0.35">
      <c r="A917" s="2" t="s">
        <v>11441</v>
      </c>
      <c r="B917" s="8">
        <f>AVERAGEIF(cleaned_data!$A$2:$A$3799,Director!$A917,cleaned_data!$H$2:$H$3799)</f>
        <v>7.5</v>
      </c>
      <c r="C917" s="12">
        <f t="shared" si="56"/>
        <v>0.89300000000000002</v>
      </c>
      <c r="D917" s="10">
        <f>_xlfn.RANK.EQ($C917,$C$2:$C$1759,0)+COUNTIF($C$2:C917,C917)-1</f>
        <v>175</v>
      </c>
      <c r="G917">
        <v>916</v>
      </c>
      <c r="H917" t="str">
        <f t="shared" si="57"/>
        <v>Eric Styles</v>
      </c>
      <c r="I917">
        <f>COUNTIF(Table13[director_name],Director!$H917)</f>
        <v>1</v>
      </c>
      <c r="J917" s="8">
        <f t="shared" si="58"/>
        <v>6.4</v>
      </c>
      <c r="K917" s="12">
        <f t="shared" si="59"/>
        <v>0.46400000000000002</v>
      </c>
    </row>
    <row r="918" spans="1:11" x14ac:dyDescent="0.35">
      <c r="A918" s="2" t="s">
        <v>10593</v>
      </c>
      <c r="B918" s="8">
        <f>AVERAGEIF(cleaned_data!$A$2:$A$3799,Director!$A918,cleaned_data!$H$2:$H$3799)</f>
        <v>4.5999999999999996</v>
      </c>
      <c r="C918" s="12">
        <f t="shared" si="56"/>
        <v>0.06</v>
      </c>
      <c r="D918" s="10">
        <f>_xlfn.RANK.EQ($C918,$C$2:$C$1759,0)+COUNTIF($C$2:C918,C918)-1</f>
        <v>1647</v>
      </c>
      <c r="G918">
        <v>917</v>
      </c>
      <c r="H918" t="str">
        <f t="shared" si="57"/>
        <v>Floyd Mutrux</v>
      </c>
      <c r="I918">
        <f>COUNTIF(Table13[director_name],Director!$H918)</f>
        <v>1</v>
      </c>
      <c r="J918" s="8">
        <f t="shared" si="58"/>
        <v>6.4</v>
      </c>
      <c r="K918" s="12">
        <f t="shared" si="59"/>
        <v>0.46400000000000002</v>
      </c>
    </row>
    <row r="919" spans="1:11" x14ac:dyDescent="0.35">
      <c r="A919" s="2" t="s">
        <v>22817</v>
      </c>
      <c r="B919" s="8">
        <f>AVERAGEIF(cleaned_data!$A$2:$A$3799,Director!$A919,cleaned_data!$H$2:$H$3799)</f>
        <v>7.6</v>
      </c>
      <c r="C919" s="12">
        <f t="shared" si="56"/>
        <v>0.91500000000000004</v>
      </c>
      <c r="D919" s="10">
        <f>_xlfn.RANK.EQ($C919,$C$2:$C$1759,0)+COUNTIF($C$2:C919,C919)-1</f>
        <v>135</v>
      </c>
      <c r="G919">
        <v>918</v>
      </c>
      <c r="H919" t="str">
        <f t="shared" si="57"/>
        <v>Frank Nissen</v>
      </c>
      <c r="I919">
        <f>COUNTIF(Table13[director_name],Director!$H919)</f>
        <v>1</v>
      </c>
      <c r="J919" s="8">
        <f t="shared" si="58"/>
        <v>6.4</v>
      </c>
      <c r="K919" s="12">
        <f t="shared" si="59"/>
        <v>0.46400000000000002</v>
      </c>
    </row>
    <row r="920" spans="1:11" x14ac:dyDescent="0.35">
      <c r="A920" s="2" t="s">
        <v>3880</v>
      </c>
      <c r="B920" s="8">
        <f>AVERAGEIF(cleaned_data!$A$2:$A$3799,Director!$A920,cleaned_data!$H$2:$H$3799)</f>
        <v>5.1749999999999998</v>
      </c>
      <c r="C920" s="12">
        <f t="shared" si="56"/>
        <v>0.113</v>
      </c>
      <c r="D920" s="10">
        <f>_xlfn.RANK.EQ($C920,$C$2:$C$1759,0)+COUNTIF($C$2:C920,C920)-1</f>
        <v>1559</v>
      </c>
      <c r="G920">
        <v>919</v>
      </c>
      <c r="H920" t="str">
        <f t="shared" si="57"/>
        <v>Gareth Edwards</v>
      </c>
      <c r="I920">
        <f>COUNTIF(Table13[director_name],Director!$H920)</f>
        <v>1</v>
      </c>
      <c r="J920" s="8">
        <f t="shared" si="58"/>
        <v>6.4</v>
      </c>
      <c r="K920" s="12">
        <f t="shared" si="59"/>
        <v>0.46400000000000002</v>
      </c>
    </row>
    <row r="921" spans="1:11" x14ac:dyDescent="0.35">
      <c r="A921" s="2" t="s">
        <v>16212</v>
      </c>
      <c r="B921" s="8">
        <f>AVERAGEIF(cleaned_data!$A$2:$A$3799,Director!$A921,cleaned_data!$H$2:$H$3799)</f>
        <v>5.6</v>
      </c>
      <c r="C921" s="12">
        <f t="shared" si="56"/>
        <v>0.19800000000000001</v>
      </c>
      <c r="D921" s="10">
        <f>_xlfn.RANK.EQ($C921,$C$2:$C$1759,0)+COUNTIF($C$2:C921,C921)-1</f>
        <v>1397</v>
      </c>
      <c r="G921">
        <v>920</v>
      </c>
      <c r="H921" t="str">
        <f t="shared" si="57"/>
        <v>Heidi Ewing</v>
      </c>
      <c r="I921">
        <f>COUNTIF(Table13[director_name],Director!$H921)</f>
        <v>1</v>
      </c>
      <c r="J921" s="8">
        <f t="shared" si="58"/>
        <v>6.4</v>
      </c>
      <c r="K921" s="12">
        <f t="shared" si="59"/>
        <v>0.46400000000000002</v>
      </c>
    </row>
    <row r="922" spans="1:11" x14ac:dyDescent="0.35">
      <c r="A922" s="2" t="s">
        <v>2709</v>
      </c>
      <c r="B922" s="8">
        <f>AVERAGEIF(cleaned_data!$A$2:$A$3799,Director!$A922,cleaned_data!$H$2:$H$3799)</f>
        <v>7</v>
      </c>
      <c r="C922" s="12">
        <f t="shared" si="56"/>
        <v>0.72199999999999998</v>
      </c>
      <c r="D922" s="10">
        <f>_xlfn.RANK.EQ($C922,$C$2:$C$1759,0)+COUNTIF($C$2:C922,C922)-1</f>
        <v>464</v>
      </c>
      <c r="G922">
        <v>921</v>
      </c>
      <c r="H922" t="str">
        <f t="shared" si="57"/>
        <v>Hironobu Sakaguchi</v>
      </c>
      <c r="I922">
        <f>COUNTIF(Table13[director_name],Director!$H922)</f>
        <v>1</v>
      </c>
      <c r="J922" s="8">
        <f t="shared" si="58"/>
        <v>6.4</v>
      </c>
      <c r="K922" s="12">
        <f t="shared" si="59"/>
        <v>0.46400000000000002</v>
      </c>
    </row>
    <row r="923" spans="1:11" x14ac:dyDescent="0.35">
      <c r="A923" s="2" t="s">
        <v>6588</v>
      </c>
      <c r="B923" s="8">
        <f>AVERAGEIF(cleaned_data!$A$2:$A$3799,Director!$A923,cleaned_data!$H$2:$H$3799)</f>
        <v>5.8</v>
      </c>
      <c r="C923" s="12">
        <f t="shared" si="56"/>
        <v>0.252</v>
      </c>
      <c r="D923" s="10">
        <f>_xlfn.RANK.EQ($C923,$C$2:$C$1759,0)+COUNTIF($C$2:C923,C923)-1</f>
        <v>1302</v>
      </c>
      <c r="G923">
        <v>922</v>
      </c>
      <c r="H923" t="str">
        <f t="shared" si="57"/>
        <v>Hsiao-Hsien Hou</v>
      </c>
      <c r="I923">
        <f>COUNTIF(Table13[director_name],Director!$H923)</f>
        <v>1</v>
      </c>
      <c r="J923" s="8">
        <f t="shared" si="58"/>
        <v>6.4</v>
      </c>
      <c r="K923" s="12">
        <f t="shared" si="59"/>
        <v>0.46400000000000002</v>
      </c>
    </row>
    <row r="924" spans="1:11" x14ac:dyDescent="0.35">
      <c r="A924" s="2" t="s">
        <v>20333</v>
      </c>
      <c r="B924" s="8">
        <f>AVERAGEIF(cleaned_data!$A$2:$A$3799,Director!$A924,cleaned_data!$H$2:$H$3799)</f>
        <v>6.9</v>
      </c>
      <c r="C924" s="12">
        <f t="shared" si="56"/>
        <v>0.68100000000000005</v>
      </c>
      <c r="D924" s="10">
        <f>_xlfn.RANK.EQ($C924,$C$2:$C$1759,0)+COUNTIF($C$2:C924,C924)-1</f>
        <v>542</v>
      </c>
      <c r="G924">
        <v>923</v>
      </c>
      <c r="H924" t="str">
        <f t="shared" si="57"/>
        <v>Hugh Hudson</v>
      </c>
      <c r="I924">
        <f>COUNTIF(Table13[director_name],Director!$H924)</f>
        <v>2</v>
      </c>
      <c r="J924" s="8">
        <f t="shared" si="58"/>
        <v>6.4</v>
      </c>
      <c r="K924" s="12">
        <f t="shared" si="59"/>
        <v>0.46400000000000002</v>
      </c>
    </row>
    <row r="925" spans="1:11" x14ac:dyDescent="0.35">
      <c r="A925" s="2" t="s">
        <v>6297</v>
      </c>
      <c r="B925" s="8">
        <f>AVERAGEIF(cleaned_data!$A$2:$A$3799,Director!$A925,cleaned_data!$H$2:$H$3799)</f>
        <v>6.1999999999999993</v>
      </c>
      <c r="C925" s="12">
        <f t="shared" si="56"/>
        <v>0.38900000000000001</v>
      </c>
      <c r="D925" s="10">
        <f>_xlfn.RANK.EQ($C925,$C$2:$C$1759,0)+COUNTIF($C$2:C925,C925)-1</f>
        <v>1073</v>
      </c>
      <c r="G925">
        <v>924</v>
      </c>
      <c r="H925" t="str">
        <f t="shared" si="57"/>
        <v>James Watkins</v>
      </c>
      <c r="I925">
        <f>COUNTIF(Table13[director_name],Director!$H925)</f>
        <v>1</v>
      </c>
      <c r="J925" s="8">
        <f t="shared" si="58"/>
        <v>6.4</v>
      </c>
      <c r="K925" s="12">
        <f t="shared" si="59"/>
        <v>0.46400000000000002</v>
      </c>
    </row>
    <row r="926" spans="1:11" x14ac:dyDescent="0.35">
      <c r="A926" s="2" t="s">
        <v>7754</v>
      </c>
      <c r="B926" s="8">
        <f>AVERAGEIF(cleaned_data!$A$2:$A$3799,Director!$A926,cleaned_data!$H$2:$H$3799)</f>
        <v>5.9</v>
      </c>
      <c r="C926" s="12">
        <f t="shared" si="56"/>
        <v>0.27200000000000002</v>
      </c>
      <c r="D926" s="10">
        <f>_xlfn.RANK.EQ($C926,$C$2:$C$1759,0)+COUNTIF($C$2:C926,C926)-1</f>
        <v>1258</v>
      </c>
      <c r="G926">
        <v>925</v>
      </c>
      <c r="H926" t="str">
        <f t="shared" si="57"/>
        <v>Jeb Stuart</v>
      </c>
      <c r="I926">
        <f>COUNTIF(Table13[director_name],Director!$H926)</f>
        <v>1</v>
      </c>
      <c r="J926" s="8">
        <f t="shared" si="58"/>
        <v>6.4</v>
      </c>
      <c r="K926" s="12">
        <f t="shared" si="59"/>
        <v>0.46400000000000002</v>
      </c>
    </row>
    <row r="927" spans="1:11" x14ac:dyDescent="0.35">
      <c r="A927" s="2" t="s">
        <v>857</v>
      </c>
      <c r="B927" s="8">
        <f>AVERAGEIF(cleaned_data!$A$2:$A$3799,Director!$A927,cleaned_data!$H$2:$H$3799)</f>
        <v>7.1833333333333336</v>
      </c>
      <c r="C927" s="12">
        <f t="shared" si="56"/>
        <v>0.81100000000000005</v>
      </c>
      <c r="D927" s="10">
        <f>_xlfn.RANK.EQ($C927,$C$2:$C$1759,0)+COUNTIF($C$2:C927,C927)-1</f>
        <v>304</v>
      </c>
      <c r="G927">
        <v>926</v>
      </c>
      <c r="H927" t="str">
        <f t="shared" si="57"/>
        <v>Jim Field Smith</v>
      </c>
      <c r="I927">
        <f>COUNTIF(Table13[director_name],Director!$H927)</f>
        <v>1</v>
      </c>
      <c r="J927" s="8">
        <f t="shared" si="58"/>
        <v>6.4</v>
      </c>
      <c r="K927" s="12">
        <f t="shared" si="59"/>
        <v>0.46400000000000002</v>
      </c>
    </row>
    <row r="928" spans="1:11" x14ac:dyDescent="0.35">
      <c r="A928" s="2" t="s">
        <v>12551</v>
      </c>
      <c r="B928" s="8">
        <f>AVERAGEIF(cleaned_data!$A$2:$A$3799,Director!$A928,cleaned_data!$H$2:$H$3799)</f>
        <v>2.8</v>
      </c>
      <c r="C928" s="12">
        <f t="shared" si="56"/>
        <v>3.0000000000000001E-3</v>
      </c>
      <c r="D928" s="10">
        <f>_xlfn.RANK.EQ($C928,$C$2:$C$1759,0)+COUNTIF($C$2:C928,C928)-1</f>
        <v>1750</v>
      </c>
      <c r="G928">
        <v>927</v>
      </c>
      <c r="H928" t="str">
        <f t="shared" si="57"/>
        <v>Jonathan Kaplan</v>
      </c>
      <c r="I928">
        <f>COUNTIF(Table13[director_name],Director!$H928)</f>
        <v>1</v>
      </c>
      <c r="J928" s="8">
        <f t="shared" si="58"/>
        <v>6.4</v>
      </c>
      <c r="K928" s="12">
        <f t="shared" si="59"/>
        <v>0.46400000000000002</v>
      </c>
    </row>
    <row r="929" spans="1:11" x14ac:dyDescent="0.35">
      <c r="A929" s="2" t="s">
        <v>13573</v>
      </c>
      <c r="B929" s="8">
        <f>AVERAGEIF(cleaned_data!$A$2:$A$3799,Director!$A929,cleaned_data!$H$2:$H$3799)</f>
        <v>7.1</v>
      </c>
      <c r="C929" s="12">
        <f t="shared" si="56"/>
        <v>0.77100000000000002</v>
      </c>
      <c r="D929" s="10">
        <f>_xlfn.RANK.EQ($C929,$C$2:$C$1759,0)+COUNTIF($C$2:C929,C929)-1</f>
        <v>380</v>
      </c>
      <c r="G929">
        <v>928</v>
      </c>
      <c r="H929" t="str">
        <f t="shared" si="57"/>
        <v>Kevin Spacey</v>
      </c>
      <c r="I929">
        <f>COUNTIF(Table13[director_name],Director!$H929)</f>
        <v>2</v>
      </c>
      <c r="J929" s="8">
        <f t="shared" si="58"/>
        <v>6.4</v>
      </c>
      <c r="K929" s="12">
        <f t="shared" si="59"/>
        <v>0.46400000000000002</v>
      </c>
    </row>
    <row r="930" spans="1:11" x14ac:dyDescent="0.35">
      <c r="A930" s="2" t="s">
        <v>4066</v>
      </c>
      <c r="B930" s="8">
        <f>AVERAGEIF(cleaned_data!$A$2:$A$3799,Director!$A930,cleaned_data!$H$2:$H$3799)</f>
        <v>6.166666666666667</v>
      </c>
      <c r="C930" s="12">
        <f t="shared" si="56"/>
        <v>0.38600000000000001</v>
      </c>
      <c r="D930" s="10">
        <f>_xlfn.RANK.EQ($C930,$C$2:$C$1759,0)+COUNTIF($C$2:C930,C930)-1</f>
        <v>1079</v>
      </c>
      <c r="G930">
        <v>929</v>
      </c>
      <c r="H930" t="str">
        <f t="shared" si="57"/>
        <v>Kyle Balda</v>
      </c>
      <c r="I930">
        <f>COUNTIF(Table13[director_name],Director!$H930)</f>
        <v>1</v>
      </c>
      <c r="J930" s="8">
        <f t="shared" si="58"/>
        <v>6.4</v>
      </c>
      <c r="K930" s="12">
        <f t="shared" si="59"/>
        <v>0.46400000000000002</v>
      </c>
    </row>
    <row r="931" spans="1:11" x14ac:dyDescent="0.35">
      <c r="A931" s="2" t="s">
        <v>4748</v>
      </c>
      <c r="B931" s="8">
        <f>AVERAGEIF(cleaned_data!$A$2:$A$3799,Director!$A931,cleaned_data!$H$2:$H$3799)</f>
        <v>5.8</v>
      </c>
      <c r="C931" s="12">
        <f t="shared" si="56"/>
        <v>0.252</v>
      </c>
      <c r="D931" s="10">
        <f>_xlfn.RANK.EQ($C931,$C$2:$C$1759,0)+COUNTIF($C$2:C931,C931)-1</f>
        <v>1303</v>
      </c>
      <c r="G931">
        <v>930</v>
      </c>
      <c r="H931" t="str">
        <f t="shared" si="57"/>
        <v>MÃ¥ns MÃ¥rlind</v>
      </c>
      <c r="I931">
        <f>COUNTIF(Table13[director_name],Director!$H931)</f>
        <v>1</v>
      </c>
      <c r="J931" s="8">
        <f t="shared" si="58"/>
        <v>6.4</v>
      </c>
      <c r="K931" s="12">
        <f t="shared" si="59"/>
        <v>0.46400000000000002</v>
      </c>
    </row>
    <row r="932" spans="1:11" x14ac:dyDescent="0.35">
      <c r="A932" s="2" t="s">
        <v>3511</v>
      </c>
      <c r="B932" s="8">
        <f>AVERAGEIF(cleaned_data!$A$2:$A$3799,Director!$A932,cleaned_data!$H$2:$H$3799)</f>
        <v>6.1</v>
      </c>
      <c r="C932" s="12">
        <f t="shared" si="56"/>
        <v>0.35099999999999998</v>
      </c>
      <c r="D932" s="10">
        <f>_xlfn.RANK.EQ($C932,$C$2:$C$1759,0)+COUNTIF($C$2:C932,C932)-1</f>
        <v>1122</v>
      </c>
      <c r="G932">
        <v>931</v>
      </c>
      <c r="H932" t="str">
        <f t="shared" si="57"/>
        <v>Michael Corrente</v>
      </c>
      <c r="I932">
        <f>COUNTIF(Table13[director_name],Director!$H932)</f>
        <v>2</v>
      </c>
      <c r="J932" s="8">
        <f t="shared" si="58"/>
        <v>6.4</v>
      </c>
      <c r="K932" s="12">
        <f t="shared" si="59"/>
        <v>0.46400000000000002</v>
      </c>
    </row>
    <row r="933" spans="1:11" x14ac:dyDescent="0.35">
      <c r="A933" s="2" t="s">
        <v>9305</v>
      </c>
      <c r="B933" s="8">
        <f>AVERAGEIF(cleaned_data!$A$2:$A$3799,Director!$A933,cleaned_data!$H$2:$H$3799)</f>
        <v>5.4</v>
      </c>
      <c r="C933" s="12">
        <f t="shared" si="56"/>
        <v>0.157</v>
      </c>
      <c r="D933" s="10">
        <f>_xlfn.RANK.EQ($C933,$C$2:$C$1759,0)+COUNTIF($C$2:C933,C933)-1</f>
        <v>1474</v>
      </c>
      <c r="G933">
        <v>932</v>
      </c>
      <c r="H933" t="str">
        <f t="shared" si="57"/>
        <v>Noel Marshall</v>
      </c>
      <c r="I933">
        <f>COUNTIF(Table13[director_name],Director!$H933)</f>
        <v>1</v>
      </c>
      <c r="J933" s="8">
        <f t="shared" si="58"/>
        <v>6.4</v>
      </c>
      <c r="K933" s="12">
        <f t="shared" si="59"/>
        <v>0.46400000000000002</v>
      </c>
    </row>
    <row r="934" spans="1:11" x14ac:dyDescent="0.35">
      <c r="A934" s="2" t="s">
        <v>4554</v>
      </c>
      <c r="B934" s="8">
        <f>AVERAGEIF(cleaned_data!$A$2:$A$3799,Director!$A934,cleaned_data!$H$2:$H$3799)</f>
        <v>5.95</v>
      </c>
      <c r="C934" s="12">
        <f t="shared" si="56"/>
        <v>0.30399999999999999</v>
      </c>
      <c r="D934" s="10">
        <f>_xlfn.RANK.EQ($C934,$C$2:$C$1759,0)+COUNTIF($C$2:C934,C934)-1</f>
        <v>1219</v>
      </c>
      <c r="G934">
        <v>933</v>
      </c>
      <c r="H934" t="str">
        <f t="shared" si="57"/>
        <v>Peter Atencio</v>
      </c>
      <c r="I934">
        <f>COUNTIF(Table13[director_name],Director!$H934)</f>
        <v>1</v>
      </c>
      <c r="J934" s="8">
        <f t="shared" si="58"/>
        <v>6.4</v>
      </c>
      <c r="K934" s="12">
        <f t="shared" si="59"/>
        <v>0.46400000000000002</v>
      </c>
    </row>
    <row r="935" spans="1:11" x14ac:dyDescent="0.35">
      <c r="A935" s="2" t="s">
        <v>16644</v>
      </c>
      <c r="B935" s="8">
        <f>AVERAGEIF(cleaned_data!$A$2:$A$3799,Director!$A935,cleaned_data!$H$2:$H$3799)</f>
        <v>6.3</v>
      </c>
      <c r="C935" s="12">
        <f t="shared" si="56"/>
        <v>0.42199999999999999</v>
      </c>
      <c r="D935" s="10">
        <f>_xlfn.RANK.EQ($C935,$C$2:$C$1759,0)+COUNTIF($C$2:C935,C935)-1</f>
        <v>991</v>
      </c>
      <c r="G935">
        <v>934</v>
      </c>
      <c r="H935" t="str">
        <f t="shared" si="57"/>
        <v>Phil Alden Robinson</v>
      </c>
      <c r="I935">
        <f>COUNTIF(Table13[director_name],Director!$H935)</f>
        <v>1</v>
      </c>
      <c r="J935" s="8">
        <f t="shared" si="58"/>
        <v>6.4</v>
      </c>
      <c r="K935" s="12">
        <f t="shared" si="59"/>
        <v>0.46400000000000002</v>
      </c>
    </row>
    <row r="936" spans="1:11" x14ac:dyDescent="0.35">
      <c r="A936" s="2" t="s">
        <v>2859</v>
      </c>
      <c r="B936" s="8">
        <f>AVERAGEIF(cleaned_data!$A$2:$A$3799,Director!$A936,cleaned_data!$H$2:$H$3799)</f>
        <v>7.166666666666667</v>
      </c>
      <c r="C936" s="12">
        <f t="shared" si="56"/>
        <v>0.80800000000000005</v>
      </c>
      <c r="D936" s="10">
        <f>_xlfn.RANK.EQ($C936,$C$2:$C$1759,0)+COUNTIF($C$2:C936,C936)-1</f>
        <v>335</v>
      </c>
      <c r="G936">
        <v>935</v>
      </c>
      <c r="H936" t="str">
        <f t="shared" si="57"/>
        <v>Ramaa Mosley</v>
      </c>
      <c r="I936">
        <f>COUNTIF(Table13[director_name],Director!$H936)</f>
        <v>1</v>
      </c>
      <c r="J936" s="8">
        <f t="shared" si="58"/>
        <v>6.4</v>
      </c>
      <c r="K936" s="12">
        <f t="shared" si="59"/>
        <v>0.46400000000000002</v>
      </c>
    </row>
    <row r="937" spans="1:11" x14ac:dyDescent="0.35">
      <c r="A937" s="2" t="s">
        <v>4149</v>
      </c>
      <c r="B937" s="8">
        <f>AVERAGEIF(cleaned_data!$A$2:$A$3799,Director!$A937,cleaned_data!$H$2:$H$3799)</f>
        <v>5.3</v>
      </c>
      <c r="C937" s="12">
        <f t="shared" si="56"/>
        <v>0.13200000000000001</v>
      </c>
      <c r="D937" s="10">
        <f>_xlfn.RANK.EQ($C937,$C$2:$C$1759,0)+COUNTIF($C$2:C937,C937)-1</f>
        <v>1511</v>
      </c>
      <c r="G937">
        <v>936</v>
      </c>
      <c r="H937" t="str">
        <f t="shared" si="57"/>
        <v>Ray Lawrence</v>
      </c>
      <c r="I937">
        <f>COUNTIF(Table13[director_name],Director!$H937)</f>
        <v>1</v>
      </c>
      <c r="J937" s="8">
        <f t="shared" si="58"/>
        <v>6.4</v>
      </c>
      <c r="K937" s="12">
        <f t="shared" si="59"/>
        <v>0.46400000000000002</v>
      </c>
    </row>
    <row r="938" spans="1:11" x14ac:dyDescent="0.35">
      <c r="A938" s="2" t="s">
        <v>12184</v>
      </c>
      <c r="B938" s="8">
        <f>AVERAGEIF(cleaned_data!$A$2:$A$3799,Director!$A938,cleaned_data!$H$2:$H$3799)</f>
        <v>5.8</v>
      </c>
      <c r="C938" s="12">
        <f t="shared" si="56"/>
        <v>0.252</v>
      </c>
      <c r="D938" s="10">
        <f>_xlfn.RANK.EQ($C938,$C$2:$C$1759,0)+COUNTIF($C$2:C938,C938)-1</f>
        <v>1304</v>
      </c>
      <c r="G938">
        <v>937</v>
      </c>
      <c r="H938" t="str">
        <f t="shared" si="57"/>
        <v>Rick Famuyiwa</v>
      </c>
      <c r="I938">
        <f>COUNTIF(Table13[director_name],Director!$H938)</f>
        <v>4</v>
      </c>
      <c r="J938" s="8">
        <f t="shared" si="58"/>
        <v>6.4</v>
      </c>
      <c r="K938" s="12">
        <f t="shared" si="59"/>
        <v>0.46400000000000002</v>
      </c>
    </row>
    <row r="939" spans="1:11" x14ac:dyDescent="0.35">
      <c r="A939" s="2" t="s">
        <v>8528</v>
      </c>
      <c r="B939" s="8">
        <f>AVERAGEIF(cleaned_data!$A$2:$A$3799,Director!$A939,cleaned_data!$H$2:$H$3799)</f>
        <v>5.3</v>
      </c>
      <c r="C939" s="12">
        <f t="shared" si="56"/>
        <v>0.13200000000000001</v>
      </c>
      <c r="D939" s="10">
        <f>_xlfn.RANK.EQ($C939,$C$2:$C$1759,0)+COUNTIF($C$2:C939,C939)-1</f>
        <v>1512</v>
      </c>
      <c r="G939">
        <v>938</v>
      </c>
      <c r="H939" t="str">
        <f t="shared" si="57"/>
        <v>Ricky Gervais</v>
      </c>
      <c r="I939">
        <f>COUNTIF(Table13[director_name],Director!$H939)</f>
        <v>1</v>
      </c>
      <c r="J939" s="8">
        <f t="shared" si="58"/>
        <v>6.4</v>
      </c>
      <c r="K939" s="12">
        <f t="shared" si="59"/>
        <v>0.46400000000000002</v>
      </c>
    </row>
    <row r="940" spans="1:11" x14ac:dyDescent="0.35">
      <c r="A940" s="2" t="s">
        <v>23919</v>
      </c>
      <c r="B940" s="8">
        <f>AVERAGEIF(cleaned_data!$A$2:$A$3799,Director!$A940,cleaned_data!$H$2:$H$3799)</f>
        <v>7.6</v>
      </c>
      <c r="C940" s="12">
        <f t="shared" si="56"/>
        <v>0.91500000000000004</v>
      </c>
      <c r="D940" s="10">
        <f>_xlfn.RANK.EQ($C940,$C$2:$C$1759,0)+COUNTIF($C$2:C940,C940)-1</f>
        <v>136</v>
      </c>
      <c r="G940">
        <v>939</v>
      </c>
      <c r="H940" t="str">
        <f t="shared" si="57"/>
        <v>Robert Moresco</v>
      </c>
      <c r="I940">
        <f>COUNTIF(Table13[director_name],Director!$H940)</f>
        <v>1</v>
      </c>
      <c r="J940" s="8">
        <f t="shared" si="58"/>
        <v>6.4</v>
      </c>
      <c r="K940" s="12">
        <f t="shared" si="59"/>
        <v>0.46400000000000002</v>
      </c>
    </row>
    <row r="941" spans="1:11" x14ac:dyDescent="0.35">
      <c r="A941" s="2" t="s">
        <v>2339</v>
      </c>
      <c r="B941" s="8">
        <f>AVERAGEIF(cleaned_data!$A$2:$A$3799,Director!$A941,cleaned_data!$H$2:$H$3799)</f>
        <v>5.9499999999999993</v>
      </c>
      <c r="C941" s="12">
        <f t="shared" si="56"/>
        <v>0.30199999999999999</v>
      </c>
      <c r="D941" s="10">
        <f>_xlfn.RANK.EQ($C941,$C$2:$C$1759,0)+COUNTIF($C$2:C941,C941)-1</f>
        <v>1226</v>
      </c>
      <c r="G941">
        <v>940</v>
      </c>
      <c r="H941" t="str">
        <f t="shared" si="57"/>
        <v>Steve Antin</v>
      </c>
      <c r="I941">
        <f>COUNTIF(Table13[director_name],Director!$H941)</f>
        <v>1</v>
      </c>
      <c r="J941" s="8">
        <f t="shared" si="58"/>
        <v>6.4</v>
      </c>
      <c r="K941" s="12">
        <f t="shared" si="59"/>
        <v>0.46400000000000002</v>
      </c>
    </row>
    <row r="942" spans="1:11" x14ac:dyDescent="0.35">
      <c r="A942" s="2" t="s">
        <v>4229</v>
      </c>
      <c r="B942" s="8">
        <f>AVERAGEIF(cleaned_data!$A$2:$A$3799,Director!$A942,cleaned_data!$H$2:$H$3799)</f>
        <v>7.7</v>
      </c>
      <c r="C942" s="12">
        <f t="shared" si="56"/>
        <v>0.94</v>
      </c>
      <c r="D942" s="10">
        <f>_xlfn.RANK.EQ($C942,$C$2:$C$1759,0)+COUNTIF($C$2:C942,C942)-1</f>
        <v>96</v>
      </c>
      <c r="G942">
        <v>941</v>
      </c>
      <c r="H942" t="str">
        <f t="shared" si="57"/>
        <v>Stuart Baird</v>
      </c>
      <c r="I942">
        <f>COUNTIF(Table13[director_name],Director!$H942)</f>
        <v>2</v>
      </c>
      <c r="J942" s="8">
        <f t="shared" si="58"/>
        <v>6.4</v>
      </c>
      <c r="K942" s="12">
        <f t="shared" si="59"/>
        <v>0.46400000000000002</v>
      </c>
    </row>
    <row r="943" spans="1:11" x14ac:dyDescent="0.35">
      <c r="A943" s="2" t="s">
        <v>7348</v>
      </c>
      <c r="B943" s="8">
        <f>AVERAGEIF(cleaned_data!$A$2:$A$3799,Director!$A943,cleaned_data!$H$2:$H$3799)</f>
        <v>5.6999999999999993</v>
      </c>
      <c r="C943" s="12">
        <f t="shared" si="56"/>
        <v>0.23</v>
      </c>
      <c r="D943" s="10">
        <f>_xlfn.RANK.EQ($C943,$C$2:$C$1759,0)+COUNTIF($C$2:C943,C943)-1</f>
        <v>1352</v>
      </c>
      <c r="G943">
        <v>942</v>
      </c>
      <c r="H943" t="str">
        <f t="shared" si="57"/>
        <v>Susan Stroman</v>
      </c>
      <c r="I943">
        <f>COUNTIF(Table13[director_name],Director!$H943)</f>
        <v>1</v>
      </c>
      <c r="J943" s="8">
        <f t="shared" si="58"/>
        <v>6.4</v>
      </c>
      <c r="K943" s="12">
        <f t="shared" si="59"/>
        <v>0.46400000000000002</v>
      </c>
    </row>
    <row r="944" spans="1:11" x14ac:dyDescent="0.35">
      <c r="A944" s="2" t="s">
        <v>528</v>
      </c>
      <c r="B944" s="8">
        <f>AVERAGEIF(cleaned_data!$A$2:$A$3799,Director!$A944,cleaned_data!$H$2:$H$3799)</f>
        <v>6.68</v>
      </c>
      <c r="C944" s="12">
        <f t="shared" si="56"/>
        <v>0.59799999999999998</v>
      </c>
      <c r="D944" s="10">
        <f>_xlfn.RANK.EQ($C944,$C$2:$C$1759,0)+COUNTIF($C$2:C944,C944)-1</f>
        <v>706</v>
      </c>
      <c r="G944">
        <v>943</v>
      </c>
      <c r="H944" t="str">
        <f t="shared" si="57"/>
        <v>Douglas McGrath</v>
      </c>
      <c r="I944">
        <f>COUNTIF(Table13[director_name],Director!$H944)</f>
        <v>3</v>
      </c>
      <c r="J944" s="8">
        <f t="shared" si="58"/>
        <v>6.3999999999999995</v>
      </c>
      <c r="K944" s="12">
        <f t="shared" si="59"/>
        <v>0.46200000000000002</v>
      </c>
    </row>
    <row r="945" spans="1:11" x14ac:dyDescent="0.35">
      <c r="A945" s="2" t="s">
        <v>7302</v>
      </c>
      <c r="B945" s="8">
        <f>AVERAGEIF(cleaned_data!$A$2:$A$3799,Director!$A945,cleaned_data!$H$2:$H$3799)</f>
        <v>5.7</v>
      </c>
      <c r="C945" s="12">
        <f t="shared" si="56"/>
        <v>0.23300000000000001</v>
      </c>
      <c r="D945" s="10">
        <f>_xlfn.RANK.EQ($C945,$C$2:$C$1759,0)+COUNTIF($C$2:C945,C945)-1</f>
        <v>1338</v>
      </c>
      <c r="G945">
        <v>944</v>
      </c>
      <c r="H945" t="str">
        <f t="shared" si="57"/>
        <v>Joe Dante</v>
      </c>
      <c r="I945">
        <f>COUNTIF(Table13[director_name],Director!$H945)</f>
        <v>6</v>
      </c>
      <c r="J945" s="8">
        <f t="shared" si="58"/>
        <v>6.3999999999999995</v>
      </c>
      <c r="K945" s="12">
        <f t="shared" si="59"/>
        <v>0.46200000000000002</v>
      </c>
    </row>
    <row r="946" spans="1:11" x14ac:dyDescent="0.35">
      <c r="A946" s="2" t="s">
        <v>7134</v>
      </c>
      <c r="B946" s="8">
        <f>AVERAGEIF(cleaned_data!$A$2:$A$3799,Director!$A946,cleaned_data!$H$2:$H$3799)</f>
        <v>6.7799999999999994</v>
      </c>
      <c r="C946" s="12">
        <f t="shared" si="56"/>
        <v>0.63600000000000001</v>
      </c>
      <c r="D946" s="10">
        <f>_xlfn.RANK.EQ($C946,$C$2:$C$1759,0)+COUNTIF($C$2:C946,C946)-1</f>
        <v>639</v>
      </c>
      <c r="G946">
        <v>945</v>
      </c>
      <c r="H946" t="str">
        <f t="shared" si="57"/>
        <v>Mimi Leder</v>
      </c>
      <c r="I946">
        <f>COUNTIF(Table13[director_name],Director!$H946)</f>
        <v>3</v>
      </c>
      <c r="J946" s="8">
        <f t="shared" si="58"/>
        <v>6.3999999999999995</v>
      </c>
      <c r="K946" s="12">
        <f t="shared" si="59"/>
        <v>0.46200000000000002</v>
      </c>
    </row>
    <row r="947" spans="1:11" x14ac:dyDescent="0.35">
      <c r="A947" s="2" t="s">
        <v>120</v>
      </c>
      <c r="B947" s="8">
        <f>AVERAGEIF(cleaned_data!$A$2:$A$3799,Director!$A947,cleaned_data!$H$2:$H$3799)</f>
        <v>6.4</v>
      </c>
      <c r="C947" s="12">
        <f t="shared" si="56"/>
        <v>0.46400000000000002</v>
      </c>
      <c r="D947" s="10">
        <f>_xlfn.RANK.EQ($C947,$C$2:$C$1759,0)+COUNTIF($C$2:C947,C947)-1</f>
        <v>928</v>
      </c>
      <c r="G947">
        <v>946</v>
      </c>
      <c r="H947" t="str">
        <f t="shared" si="57"/>
        <v>Richard Kelly</v>
      </c>
      <c r="I947">
        <f>COUNTIF(Table13[director_name],Director!$H947)</f>
        <v>3</v>
      </c>
      <c r="J947" s="8">
        <f t="shared" si="58"/>
        <v>6.3999999999999995</v>
      </c>
      <c r="K947" s="12">
        <f t="shared" si="59"/>
        <v>0.46200000000000002</v>
      </c>
    </row>
    <row r="948" spans="1:11" x14ac:dyDescent="0.35">
      <c r="A948" s="2" t="s">
        <v>11871</v>
      </c>
      <c r="B948" s="8">
        <f>AVERAGEIF(cleaned_data!$A$2:$A$3799,Director!$A948,cleaned_data!$H$2:$H$3799)</f>
        <v>5.2</v>
      </c>
      <c r="C948" s="12">
        <f t="shared" si="56"/>
        <v>0.115</v>
      </c>
      <c r="D948" s="10">
        <f>_xlfn.RANK.EQ($C948,$C$2:$C$1759,0)+COUNTIF($C$2:C948,C948)-1</f>
        <v>1550</v>
      </c>
      <c r="G948">
        <v>947</v>
      </c>
      <c r="H948" t="str">
        <f t="shared" si="57"/>
        <v>Edward Burns</v>
      </c>
      <c r="I948">
        <f>COUNTIF(Table13[director_name],Director!$H948)</f>
        <v>3</v>
      </c>
      <c r="J948" s="8">
        <f t="shared" si="58"/>
        <v>6.3666666666666671</v>
      </c>
      <c r="K948" s="12">
        <f t="shared" si="59"/>
        <v>0.45900000000000002</v>
      </c>
    </row>
    <row r="949" spans="1:11" x14ac:dyDescent="0.35">
      <c r="A949" s="2" t="s">
        <v>20280</v>
      </c>
      <c r="B949" s="8">
        <f>AVERAGEIF(cleaned_data!$A$2:$A$3799,Director!$A949,cleaned_data!$H$2:$H$3799)</f>
        <v>5.7</v>
      </c>
      <c r="C949" s="12">
        <f t="shared" si="56"/>
        <v>0.23300000000000001</v>
      </c>
      <c r="D949" s="10">
        <f>_xlfn.RANK.EQ($C949,$C$2:$C$1759,0)+COUNTIF($C$2:C949,C949)-1</f>
        <v>1339</v>
      </c>
      <c r="G949">
        <v>948</v>
      </c>
      <c r="H949" t="str">
        <f t="shared" si="57"/>
        <v>George P. Cosmatos</v>
      </c>
      <c r="I949">
        <f>COUNTIF(Table13[director_name],Director!$H949)</f>
        <v>3</v>
      </c>
      <c r="J949" s="8">
        <f t="shared" si="58"/>
        <v>6.3666666666666671</v>
      </c>
      <c r="K949" s="12">
        <f t="shared" si="59"/>
        <v>0.45900000000000002</v>
      </c>
    </row>
    <row r="950" spans="1:11" x14ac:dyDescent="0.35">
      <c r="A950" s="2" t="s">
        <v>21703</v>
      </c>
      <c r="B950" s="8">
        <f>AVERAGEIF(cleaned_data!$A$2:$A$3799,Director!$A950,cleaned_data!$H$2:$H$3799)</f>
        <v>6.2</v>
      </c>
      <c r="C950" s="12">
        <f t="shared" si="56"/>
        <v>0.39100000000000001</v>
      </c>
      <c r="D950" s="10">
        <f>_xlfn.RANK.EQ($C950,$C$2:$C$1759,0)+COUNTIF($C$2:C950,C950)-1</f>
        <v>1053</v>
      </c>
      <c r="G950">
        <v>949</v>
      </c>
      <c r="H950" t="str">
        <f t="shared" si="57"/>
        <v>Jeff Wadlow</v>
      </c>
      <c r="I950">
        <f>COUNTIF(Table13[director_name],Director!$H950)</f>
        <v>3</v>
      </c>
      <c r="J950" s="8">
        <f t="shared" si="58"/>
        <v>6.3666666666666671</v>
      </c>
      <c r="K950" s="12">
        <f t="shared" si="59"/>
        <v>0.45900000000000002</v>
      </c>
    </row>
    <row r="951" spans="1:11" x14ac:dyDescent="0.35">
      <c r="A951" s="2" t="s">
        <v>20711</v>
      </c>
      <c r="B951" s="8">
        <f>AVERAGEIF(cleaned_data!$A$2:$A$3799,Director!$A951,cleaned_data!$H$2:$H$3799)</f>
        <v>7.5</v>
      </c>
      <c r="C951" s="12">
        <f t="shared" si="56"/>
        <v>0.89300000000000002</v>
      </c>
      <c r="D951" s="10">
        <f>_xlfn.RANK.EQ($C951,$C$2:$C$1759,0)+COUNTIF($C$2:C951,C951)-1</f>
        <v>176</v>
      </c>
      <c r="G951">
        <v>950</v>
      </c>
      <c r="H951" t="str">
        <f t="shared" si="57"/>
        <v>John Hamburg</v>
      </c>
      <c r="I951">
        <f>COUNTIF(Table13[director_name],Director!$H951)</f>
        <v>3</v>
      </c>
      <c r="J951" s="8">
        <f t="shared" si="58"/>
        <v>6.3666666666666671</v>
      </c>
      <c r="K951" s="12">
        <f t="shared" si="59"/>
        <v>0.45900000000000002</v>
      </c>
    </row>
    <row r="952" spans="1:11" x14ac:dyDescent="0.35">
      <c r="A952" s="2" t="s">
        <v>21791</v>
      </c>
      <c r="B952" s="8">
        <f>AVERAGEIF(cleaned_data!$A$2:$A$3799,Director!$A952,cleaned_data!$H$2:$H$3799)</f>
        <v>6.8</v>
      </c>
      <c r="C952" s="12">
        <f t="shared" si="56"/>
        <v>0.63800000000000001</v>
      </c>
      <c r="D952" s="10">
        <f>_xlfn.RANK.EQ($C952,$C$2:$C$1759,0)+COUNTIF($C$2:C952,C952)-1</f>
        <v>611</v>
      </c>
      <c r="G952">
        <v>951</v>
      </c>
      <c r="H952" t="str">
        <f t="shared" si="57"/>
        <v>Timur Bekmambetov</v>
      </c>
      <c r="I952">
        <f>COUNTIF(Table13[director_name],Director!$H952)</f>
        <v>3</v>
      </c>
      <c r="J952" s="8">
        <f t="shared" si="58"/>
        <v>6.3666666666666671</v>
      </c>
      <c r="K952" s="12">
        <f t="shared" si="59"/>
        <v>0.45900000000000002</v>
      </c>
    </row>
    <row r="953" spans="1:11" x14ac:dyDescent="0.35">
      <c r="A953" s="2" t="s">
        <v>8417</v>
      </c>
      <c r="B953" s="8">
        <f>AVERAGEIF(cleaned_data!$A$2:$A$3799,Director!$A953,cleaned_data!$H$2:$H$3799)</f>
        <v>6.666666666666667</v>
      </c>
      <c r="C953" s="12">
        <f t="shared" si="56"/>
        <v>0.59199999999999997</v>
      </c>
      <c r="D953" s="10">
        <f>_xlfn.RANK.EQ($C953,$C$2:$C$1759,0)+COUNTIF($C$2:C953,C953)-1</f>
        <v>713</v>
      </c>
      <c r="G953">
        <v>952</v>
      </c>
      <c r="H953" t="str">
        <f t="shared" si="57"/>
        <v>Darren Lynn Bousman</v>
      </c>
      <c r="I953">
        <f>COUNTIF(Table13[director_name],Director!$H953)</f>
        <v>4</v>
      </c>
      <c r="J953" s="8">
        <f t="shared" si="58"/>
        <v>6.35</v>
      </c>
      <c r="K953" s="12">
        <f t="shared" si="59"/>
        <v>0.45600000000000002</v>
      </c>
    </row>
    <row r="954" spans="1:11" x14ac:dyDescent="0.35">
      <c r="A954" s="2" t="s">
        <v>17041</v>
      </c>
      <c r="B954" s="8">
        <f>AVERAGEIF(cleaned_data!$A$2:$A$3799,Director!$A954,cleaned_data!$H$2:$H$3799)</f>
        <v>7.6000000000000005</v>
      </c>
      <c r="C954" s="12">
        <f t="shared" si="56"/>
        <v>0.93</v>
      </c>
      <c r="D954" s="10">
        <f>_xlfn.RANK.EQ($C954,$C$2:$C$1759,0)+COUNTIF($C$2:C954,C954)-1</f>
        <v>122</v>
      </c>
      <c r="G954">
        <v>953</v>
      </c>
      <c r="H954" t="str">
        <f t="shared" si="57"/>
        <v>Morgan J. Freeman</v>
      </c>
      <c r="I954">
        <f>COUNTIF(Table13[director_name],Director!$H954)</f>
        <v>2</v>
      </c>
      <c r="J954" s="8">
        <f t="shared" si="58"/>
        <v>6.35</v>
      </c>
      <c r="K954" s="12">
        <f t="shared" si="59"/>
        <v>0.45600000000000002</v>
      </c>
    </row>
    <row r="955" spans="1:11" x14ac:dyDescent="0.35">
      <c r="A955" s="2" t="s">
        <v>3572</v>
      </c>
      <c r="B955" s="8">
        <f>AVERAGEIF(cleaned_data!$A$2:$A$3799,Director!$A955,cleaned_data!$H$2:$H$3799)</f>
        <v>6</v>
      </c>
      <c r="C955" s="12">
        <f t="shared" si="56"/>
        <v>0.312</v>
      </c>
      <c r="D955" s="10">
        <f>_xlfn.RANK.EQ($C955,$C$2:$C$1759,0)+COUNTIF($C$2:C955,C955)-1</f>
        <v>1189</v>
      </c>
      <c r="G955">
        <v>954</v>
      </c>
      <c r="H955" t="str">
        <f t="shared" si="57"/>
        <v>Phyllida Lloyd</v>
      </c>
      <c r="I955">
        <f>COUNTIF(Table13[director_name],Director!$H955)</f>
        <v>2</v>
      </c>
      <c r="J955" s="8">
        <f t="shared" si="58"/>
        <v>6.35</v>
      </c>
      <c r="K955" s="12">
        <f t="shared" si="59"/>
        <v>0.45600000000000002</v>
      </c>
    </row>
    <row r="956" spans="1:11" x14ac:dyDescent="0.35">
      <c r="A956" s="2" t="s">
        <v>1453</v>
      </c>
      <c r="B956" s="8">
        <f>AVERAGEIF(cleaned_data!$A$2:$A$3799,Director!$A956,cleaned_data!$H$2:$H$3799)</f>
        <v>5.9</v>
      </c>
      <c r="C956" s="12">
        <f t="shared" si="56"/>
        <v>0.27200000000000002</v>
      </c>
      <c r="D956" s="10">
        <f>_xlfn.RANK.EQ($C956,$C$2:$C$1759,0)+COUNTIF($C$2:C956,C956)-1</f>
        <v>1259</v>
      </c>
      <c r="G956">
        <v>955</v>
      </c>
      <c r="H956" t="str">
        <f t="shared" si="57"/>
        <v>Steven Zaillian</v>
      </c>
      <c r="I956">
        <f>COUNTIF(Table13[director_name],Director!$H956)</f>
        <v>2</v>
      </c>
      <c r="J956" s="8">
        <f t="shared" si="58"/>
        <v>6.35</v>
      </c>
      <c r="K956" s="12">
        <f t="shared" si="59"/>
        <v>0.45600000000000002</v>
      </c>
    </row>
    <row r="957" spans="1:11" x14ac:dyDescent="0.35">
      <c r="A957" s="2" t="s">
        <v>7109</v>
      </c>
      <c r="B957" s="8">
        <f>AVERAGEIF(cleaned_data!$A$2:$A$3799,Director!$A957,cleaned_data!$H$2:$H$3799)</f>
        <v>6.6</v>
      </c>
      <c r="C957" s="12">
        <f t="shared" si="56"/>
        <v>0.55300000000000005</v>
      </c>
      <c r="D957" s="10">
        <f>_xlfn.RANK.EQ($C957,$C$2:$C$1759,0)+COUNTIF($C$2:C957,C957)-1</f>
        <v>766</v>
      </c>
      <c r="G957">
        <v>956</v>
      </c>
      <c r="H957" t="str">
        <f t="shared" si="57"/>
        <v>Tony Goldwyn</v>
      </c>
      <c r="I957">
        <f>COUNTIF(Table13[director_name],Director!$H957)</f>
        <v>2</v>
      </c>
      <c r="J957" s="8">
        <f t="shared" si="58"/>
        <v>6.35</v>
      </c>
      <c r="K957" s="12">
        <f t="shared" si="59"/>
        <v>0.45600000000000002</v>
      </c>
    </row>
    <row r="958" spans="1:11" x14ac:dyDescent="0.35">
      <c r="A958" s="2" t="s">
        <v>13720</v>
      </c>
      <c r="B958" s="8">
        <f>AVERAGEIF(cleaned_data!$A$2:$A$3799,Director!$A958,cleaned_data!$H$2:$H$3799)</f>
        <v>6.1</v>
      </c>
      <c r="C958" s="12">
        <f t="shared" si="56"/>
        <v>0.35099999999999998</v>
      </c>
      <c r="D958" s="10">
        <f>_xlfn.RANK.EQ($C958,$C$2:$C$1759,0)+COUNTIF($C$2:C958,C958)-1</f>
        <v>1123</v>
      </c>
      <c r="G958">
        <v>957</v>
      </c>
      <c r="H958" t="str">
        <f t="shared" si="57"/>
        <v>Joel Schumacher</v>
      </c>
      <c r="I958">
        <f>COUNTIF(Table13[director_name],Director!$H958)</f>
        <v>12</v>
      </c>
      <c r="J958" s="8">
        <f t="shared" si="58"/>
        <v>6.3416666666666659</v>
      </c>
      <c r="K958" s="12">
        <f t="shared" si="59"/>
        <v>0.45500000000000002</v>
      </c>
    </row>
    <row r="959" spans="1:11" x14ac:dyDescent="0.35">
      <c r="A959" s="2" t="s">
        <v>9650</v>
      </c>
      <c r="B959" s="8">
        <f>AVERAGEIF(cleaned_data!$A$2:$A$3799,Director!$A959,cleaned_data!$H$2:$H$3799)</f>
        <v>7.5</v>
      </c>
      <c r="C959" s="12">
        <f t="shared" si="56"/>
        <v>0.89300000000000002</v>
      </c>
      <c r="D959" s="10">
        <f>_xlfn.RANK.EQ($C959,$C$2:$C$1759,0)+COUNTIF($C$2:C959,C959)-1</f>
        <v>177</v>
      </c>
      <c r="G959">
        <v>958</v>
      </c>
      <c r="H959" t="str">
        <f t="shared" si="57"/>
        <v>Robert Schwentke</v>
      </c>
      <c r="I959">
        <f>COUNTIF(Table13[director_name],Director!$H959)</f>
        <v>6</v>
      </c>
      <c r="J959" s="8">
        <f t="shared" si="58"/>
        <v>6.3499999999999988</v>
      </c>
      <c r="K959" s="12">
        <f t="shared" si="59"/>
        <v>0.45500000000000002</v>
      </c>
    </row>
    <row r="960" spans="1:11" x14ac:dyDescent="0.35">
      <c r="A960" s="2" t="s">
        <v>24078</v>
      </c>
      <c r="B960" s="8">
        <f>AVERAGEIF(cleaned_data!$A$2:$A$3799,Director!$A960,cleaned_data!$H$2:$H$3799)</f>
        <v>7.4</v>
      </c>
      <c r="C960" s="12">
        <f t="shared" si="56"/>
        <v>0.874</v>
      </c>
      <c r="D960" s="10">
        <f>_xlfn.RANK.EQ($C960,$C$2:$C$1759,0)+COUNTIF($C$2:C960,C960)-1</f>
        <v>209</v>
      </c>
      <c r="G960">
        <v>959</v>
      </c>
      <c r="H960" t="str">
        <f t="shared" si="57"/>
        <v>Ben Stiller</v>
      </c>
      <c r="I960">
        <f>COUNTIF(Table13[director_name],Director!$H960)</f>
        <v>5</v>
      </c>
      <c r="J960" s="8">
        <f t="shared" si="58"/>
        <v>6.3400000000000007</v>
      </c>
      <c r="K960" s="12">
        <f t="shared" si="59"/>
        <v>0.45400000000000001</v>
      </c>
    </row>
    <row r="961" spans="1:11" x14ac:dyDescent="0.35">
      <c r="A961" s="2" t="s">
        <v>18009</v>
      </c>
      <c r="B961" s="8">
        <f>AVERAGEIF(cleaned_data!$A$2:$A$3799,Director!$A961,cleaned_data!$H$2:$H$3799)</f>
        <v>3.3</v>
      </c>
      <c r="C961" s="12">
        <f t="shared" si="56"/>
        <v>1.0999999999999999E-2</v>
      </c>
      <c r="D961" s="10">
        <f>_xlfn.RANK.EQ($C961,$C$2:$C$1759,0)+COUNTIF($C$2:C961,C961)-1</f>
        <v>1736</v>
      </c>
      <c r="G961">
        <v>960</v>
      </c>
      <c r="H961" t="str">
        <f t="shared" si="57"/>
        <v>Joe Johnston</v>
      </c>
      <c r="I961">
        <f>COUNTIF(Table13[director_name],Director!$H961)</f>
        <v>4</v>
      </c>
      <c r="J961" s="8">
        <f t="shared" si="58"/>
        <v>6.3250000000000002</v>
      </c>
      <c r="K961" s="12">
        <f t="shared" si="59"/>
        <v>0.45300000000000001</v>
      </c>
    </row>
    <row r="962" spans="1:11" x14ac:dyDescent="0.35">
      <c r="A962" s="2" t="s">
        <v>15645</v>
      </c>
      <c r="B962" s="8">
        <f>AVERAGEIF(cleaned_data!$A$2:$A$3799,Director!$A962,cleaned_data!$H$2:$H$3799)</f>
        <v>4.9000000000000004</v>
      </c>
      <c r="C962" s="12">
        <f t="shared" si="56"/>
        <v>8.4000000000000005E-2</v>
      </c>
      <c r="D962" s="10">
        <f>_xlfn.RANK.EQ($C962,$C$2:$C$1759,0)+COUNTIF($C$2:C962,C962)-1</f>
        <v>1608</v>
      </c>
      <c r="G962">
        <v>961</v>
      </c>
      <c r="H962" t="str">
        <f t="shared" si="57"/>
        <v>John Waters</v>
      </c>
      <c r="I962">
        <f>COUNTIF(Table13[director_name],Director!$H962)</f>
        <v>3</v>
      </c>
      <c r="J962" s="8">
        <f t="shared" si="58"/>
        <v>6.333333333333333</v>
      </c>
      <c r="K962" s="12">
        <f t="shared" si="59"/>
        <v>0.45300000000000001</v>
      </c>
    </row>
    <row r="963" spans="1:11" x14ac:dyDescent="0.35">
      <c r="A963" s="2" t="s">
        <v>20380</v>
      </c>
      <c r="B963" s="8">
        <f>AVERAGEIF(cleaned_data!$A$2:$A$3799,Director!$A963,cleaned_data!$H$2:$H$3799)</f>
        <v>2.8</v>
      </c>
      <c r="C963" s="12">
        <f t="shared" ref="C963:C1026" si="60">_xlfn.PERCENTRANK.EXC($B$2:$B$1759,$B963)</f>
        <v>3.0000000000000001E-3</v>
      </c>
      <c r="D963" s="10">
        <f>_xlfn.RANK.EQ($C963,$C$2:$C$1759,0)+COUNTIF($C$2:C963,C963)-1</f>
        <v>1751</v>
      </c>
      <c r="G963">
        <v>962</v>
      </c>
      <c r="H963" t="str">
        <f t="shared" ref="H963:H1026" si="61">INDEX($A$2:$A$1759, MATCH($G963,$D$2:$D$1759,0))</f>
        <v>Victor Salva</v>
      </c>
      <c r="I963">
        <f>COUNTIF(Table13[director_name],Director!$H963)</f>
        <v>3</v>
      </c>
      <c r="J963" s="8">
        <f t="shared" ref="J963:J1026" si="62">INDEX($B$2:$B$1759,MATCH($G963,$D$2:$D$1759,0))</f>
        <v>6.333333333333333</v>
      </c>
      <c r="K963" s="12">
        <f t="shared" ref="K963:K1026" si="63">INDEX($C$2:$C$1759,MATCH($G963,$D$2:$D$1759,0))</f>
        <v>0.45300000000000001</v>
      </c>
    </row>
    <row r="964" spans="1:11" x14ac:dyDescent="0.35">
      <c r="A964" s="2" t="s">
        <v>22543</v>
      </c>
      <c r="B964" s="8">
        <f>AVERAGEIF(cleaned_data!$A$2:$A$3799,Director!$A964,cleaned_data!$H$2:$H$3799)</f>
        <v>6.2</v>
      </c>
      <c r="C964" s="12">
        <f t="shared" si="60"/>
        <v>0.39100000000000001</v>
      </c>
      <c r="D964" s="10">
        <f>_xlfn.RANK.EQ($C964,$C$2:$C$1759,0)+COUNTIF($C$2:C964,C964)-1</f>
        <v>1054</v>
      </c>
      <c r="G964">
        <v>963</v>
      </c>
      <c r="H964" t="str">
        <f t="shared" si="61"/>
        <v>Michael Apted</v>
      </c>
      <c r="I964">
        <f>COUNTIF(Table13[director_name],Director!$H964)</f>
        <v>5</v>
      </c>
      <c r="J964" s="8">
        <f t="shared" si="62"/>
        <v>6.3199999999999994</v>
      </c>
      <c r="K964" s="12">
        <f t="shared" si="63"/>
        <v>0.45200000000000001</v>
      </c>
    </row>
    <row r="965" spans="1:11" x14ac:dyDescent="0.35">
      <c r="A965" s="2" t="s">
        <v>21346</v>
      </c>
      <c r="B965" s="8">
        <f>AVERAGEIF(cleaned_data!$A$2:$A$3799,Director!$A965,cleaned_data!$H$2:$H$3799)</f>
        <v>6.1</v>
      </c>
      <c r="C965" s="12">
        <f t="shared" si="60"/>
        <v>0.35099999999999998</v>
      </c>
      <c r="D965" s="10">
        <f>_xlfn.RANK.EQ($C965,$C$2:$C$1759,0)+COUNTIF($C$2:C965,C965)-1</f>
        <v>1124</v>
      </c>
      <c r="G965">
        <v>964</v>
      </c>
      <c r="H965" t="str">
        <f t="shared" si="61"/>
        <v>Tom Shadyac</v>
      </c>
      <c r="I965">
        <f>COUNTIF(Table13[director_name],Director!$H965)</f>
        <v>7</v>
      </c>
      <c r="J965" s="8">
        <f t="shared" si="62"/>
        <v>6.3142857142857149</v>
      </c>
      <c r="K965" s="12">
        <f t="shared" si="63"/>
        <v>0.45100000000000001</v>
      </c>
    </row>
    <row r="966" spans="1:11" x14ac:dyDescent="0.35">
      <c r="A966" s="2" t="s">
        <v>8514</v>
      </c>
      <c r="B966" s="8">
        <f>AVERAGEIF(cleaned_data!$A$2:$A$3799,Director!$A966,cleaned_data!$H$2:$H$3799)</f>
        <v>5.95</v>
      </c>
      <c r="C966" s="12">
        <f t="shared" si="60"/>
        <v>0.30399999999999999</v>
      </c>
      <c r="D966" s="10">
        <f>_xlfn.RANK.EQ($C966,$C$2:$C$1759,0)+COUNTIF($C$2:C966,C966)-1</f>
        <v>1220</v>
      </c>
      <c r="G966">
        <v>965</v>
      </c>
      <c r="H966" t="str">
        <f t="shared" si="61"/>
        <v>George Hickenlooper</v>
      </c>
      <c r="I966">
        <f>COUNTIF(Table13[director_name],Director!$H966)</f>
        <v>2</v>
      </c>
      <c r="J966" s="8">
        <f t="shared" si="62"/>
        <v>6.3000000000000007</v>
      </c>
      <c r="K966" s="12">
        <f t="shared" si="63"/>
        <v>0.44900000000000001</v>
      </c>
    </row>
    <row r="967" spans="1:11" x14ac:dyDescent="0.35">
      <c r="A967" s="2" t="s">
        <v>3189</v>
      </c>
      <c r="B967" s="8">
        <f>AVERAGEIF(cleaned_data!$A$2:$A$3799,Director!$A967,cleaned_data!$H$2:$H$3799)</f>
        <v>6.4</v>
      </c>
      <c r="C967" s="12">
        <f t="shared" si="60"/>
        <v>0.46400000000000002</v>
      </c>
      <c r="D967" s="10">
        <f>_xlfn.RANK.EQ($C967,$C$2:$C$1759,0)+COUNTIF($C$2:C967,C967)-1</f>
        <v>929</v>
      </c>
      <c r="G967">
        <v>966</v>
      </c>
      <c r="H967" t="str">
        <f t="shared" si="61"/>
        <v>Jared Hess</v>
      </c>
      <c r="I967">
        <f>COUNTIF(Table13[director_name],Director!$H967)</f>
        <v>2</v>
      </c>
      <c r="J967" s="8">
        <f t="shared" si="62"/>
        <v>6.3000000000000007</v>
      </c>
      <c r="K967" s="12">
        <f t="shared" si="63"/>
        <v>0.44900000000000001</v>
      </c>
    </row>
    <row r="968" spans="1:11" x14ac:dyDescent="0.35">
      <c r="A968" s="2" t="s">
        <v>14739</v>
      </c>
      <c r="B968" s="8">
        <f>AVERAGEIF(cleaned_data!$A$2:$A$3799,Director!$A968,cleaned_data!$H$2:$H$3799)</f>
        <v>7.4</v>
      </c>
      <c r="C968" s="12">
        <f t="shared" si="60"/>
        <v>0.874</v>
      </c>
      <c r="D968" s="10">
        <f>_xlfn.RANK.EQ($C968,$C$2:$C$1759,0)+COUNTIF($C$2:C968,C968)-1</f>
        <v>210</v>
      </c>
      <c r="G968">
        <v>967</v>
      </c>
      <c r="H968" t="str">
        <f t="shared" si="61"/>
        <v>John Milius</v>
      </c>
      <c r="I968">
        <f>COUNTIF(Table13[director_name],Director!$H968)</f>
        <v>2</v>
      </c>
      <c r="J968" s="8">
        <f t="shared" si="62"/>
        <v>6.3000000000000007</v>
      </c>
      <c r="K968" s="12">
        <f t="shared" si="63"/>
        <v>0.44900000000000001</v>
      </c>
    </row>
    <row r="969" spans="1:11" x14ac:dyDescent="0.35">
      <c r="A969" s="2" t="s">
        <v>14387</v>
      </c>
      <c r="B969" s="8">
        <f>AVERAGEIF(cleaned_data!$A$2:$A$3799,Director!$A969,cleaned_data!$H$2:$H$3799)</f>
        <v>7.1</v>
      </c>
      <c r="C969" s="12">
        <f t="shared" si="60"/>
        <v>0.77100000000000002</v>
      </c>
      <c r="D969" s="10">
        <f>_xlfn.RANK.EQ($C969,$C$2:$C$1759,0)+COUNTIF($C$2:C969,C969)-1</f>
        <v>381</v>
      </c>
      <c r="G969">
        <v>968</v>
      </c>
      <c r="H969" t="str">
        <f t="shared" si="61"/>
        <v>Jon Lucas</v>
      </c>
      <c r="I969">
        <f>COUNTIF(Table13[director_name],Director!$H969)</f>
        <v>2</v>
      </c>
      <c r="J969" s="8">
        <f t="shared" si="62"/>
        <v>6.3000000000000007</v>
      </c>
      <c r="K969" s="12">
        <f t="shared" si="63"/>
        <v>0.44900000000000001</v>
      </c>
    </row>
    <row r="970" spans="1:11" x14ac:dyDescent="0.35">
      <c r="A970" s="2" t="s">
        <v>443</v>
      </c>
      <c r="B970" s="8">
        <f>AVERAGEIF(cleaned_data!$A$2:$A$3799,Director!$A970,cleaned_data!$H$2:$H$3799)</f>
        <v>6.9166666666666652</v>
      </c>
      <c r="C970" s="12">
        <f t="shared" si="60"/>
        <v>0.70599999999999996</v>
      </c>
      <c r="D970" s="10">
        <f>_xlfn.RANK.EQ($C970,$C$2:$C$1759,0)+COUNTIF($C$2:C970,C970)-1</f>
        <v>516</v>
      </c>
      <c r="G970">
        <v>969</v>
      </c>
      <c r="H970" t="str">
        <f t="shared" si="61"/>
        <v>Alan J. Pakula</v>
      </c>
      <c r="I970">
        <f>COUNTIF(Table13[director_name],Director!$H970)</f>
        <v>2</v>
      </c>
      <c r="J970" s="8">
        <f t="shared" si="62"/>
        <v>6.3</v>
      </c>
      <c r="K970" s="12">
        <f t="shared" si="63"/>
        <v>0.42199999999999999</v>
      </c>
    </row>
    <row r="971" spans="1:11" x14ac:dyDescent="0.35">
      <c r="A971" s="2" t="s">
        <v>12060</v>
      </c>
      <c r="B971" s="8">
        <f>AVERAGEIF(cleaned_data!$A$2:$A$3799,Director!$A971,cleaned_data!$H$2:$H$3799)</f>
        <v>6.2</v>
      </c>
      <c r="C971" s="12">
        <f t="shared" si="60"/>
        <v>0.39100000000000001</v>
      </c>
      <c r="D971" s="10">
        <f>_xlfn.RANK.EQ($C971,$C$2:$C$1759,0)+COUNTIF($C$2:C971,C971)-1</f>
        <v>1055</v>
      </c>
      <c r="G971">
        <v>970</v>
      </c>
      <c r="H971" t="str">
        <f t="shared" si="61"/>
        <v>Antonio Banderas</v>
      </c>
      <c r="I971">
        <f>COUNTIF(Table13[director_name],Director!$H971)</f>
        <v>1</v>
      </c>
      <c r="J971" s="8">
        <f t="shared" si="62"/>
        <v>6.3</v>
      </c>
      <c r="K971" s="12">
        <f t="shared" si="63"/>
        <v>0.42199999999999999</v>
      </c>
    </row>
    <row r="972" spans="1:11" x14ac:dyDescent="0.35">
      <c r="A972" s="2" t="s">
        <v>20372</v>
      </c>
      <c r="B972" s="8">
        <f>AVERAGEIF(cleaned_data!$A$2:$A$3799,Director!$A972,cleaned_data!$H$2:$H$3799)</f>
        <v>6.7</v>
      </c>
      <c r="C972" s="12">
        <f t="shared" si="60"/>
        <v>0.6</v>
      </c>
      <c r="D972" s="10">
        <f>_xlfn.RANK.EQ($C972,$C$2:$C$1759,0)+COUNTIF($C$2:C972,C972)-1</f>
        <v>684</v>
      </c>
      <c r="G972">
        <v>971</v>
      </c>
      <c r="H972" t="str">
        <f t="shared" si="61"/>
        <v>Ben Wheatley</v>
      </c>
      <c r="I972">
        <f>COUNTIF(Table13[director_name],Director!$H972)</f>
        <v>1</v>
      </c>
      <c r="J972" s="8">
        <f t="shared" si="62"/>
        <v>6.3</v>
      </c>
      <c r="K972" s="12">
        <f t="shared" si="63"/>
        <v>0.42199999999999999</v>
      </c>
    </row>
    <row r="973" spans="1:11" x14ac:dyDescent="0.35">
      <c r="A973" s="2" t="s">
        <v>23718</v>
      </c>
      <c r="B973" s="8">
        <f>AVERAGEIF(cleaned_data!$A$2:$A$3799,Director!$A973,cleaned_data!$H$2:$H$3799)</f>
        <v>7</v>
      </c>
      <c r="C973" s="12">
        <f t="shared" si="60"/>
        <v>0.72199999999999998</v>
      </c>
      <c r="D973" s="10">
        <f>_xlfn.RANK.EQ($C973,$C$2:$C$1759,0)+COUNTIF($C$2:C973,C973)-1</f>
        <v>465</v>
      </c>
      <c r="G973">
        <v>972</v>
      </c>
      <c r="H973" t="str">
        <f t="shared" si="61"/>
        <v>Brendan Malloy</v>
      </c>
      <c r="I973">
        <f>COUNTIF(Table13[director_name],Director!$H973)</f>
        <v>1</v>
      </c>
      <c r="J973" s="8">
        <f t="shared" si="62"/>
        <v>6.3</v>
      </c>
      <c r="K973" s="12">
        <f t="shared" si="63"/>
        <v>0.42199999999999999</v>
      </c>
    </row>
    <row r="974" spans="1:11" x14ac:dyDescent="0.35">
      <c r="A974" s="2" t="s">
        <v>3722</v>
      </c>
      <c r="B974" s="8">
        <f>AVERAGEIF(cleaned_data!$A$2:$A$3799,Director!$A974,cleaned_data!$H$2:$H$3799)</f>
        <v>6.8</v>
      </c>
      <c r="C974" s="12">
        <f t="shared" si="60"/>
        <v>0.63800000000000001</v>
      </c>
      <c r="D974" s="10">
        <f>_xlfn.RANK.EQ($C974,$C$2:$C$1759,0)+COUNTIF($C$2:C974,C974)-1</f>
        <v>612</v>
      </c>
      <c r="G974">
        <v>973</v>
      </c>
      <c r="H974" t="str">
        <f t="shared" si="61"/>
        <v>Bruce Campbell</v>
      </c>
      <c r="I974">
        <f>COUNTIF(Table13[director_name],Director!$H974)</f>
        <v>1</v>
      </c>
      <c r="J974" s="8">
        <f t="shared" si="62"/>
        <v>6.3</v>
      </c>
      <c r="K974" s="12">
        <f t="shared" si="63"/>
        <v>0.42199999999999999</v>
      </c>
    </row>
    <row r="975" spans="1:11" x14ac:dyDescent="0.35">
      <c r="A975" s="2" t="s">
        <v>20074</v>
      </c>
      <c r="B975" s="8">
        <f>AVERAGEIF(cleaned_data!$A$2:$A$3799,Director!$A975,cleaned_data!$H$2:$H$3799)</f>
        <v>7</v>
      </c>
      <c r="C975" s="12">
        <f t="shared" si="60"/>
        <v>0.72199999999999998</v>
      </c>
      <c r="D975" s="10">
        <f>_xlfn.RANK.EQ($C975,$C$2:$C$1759,0)+COUNTIF($C$2:C975,C975)-1</f>
        <v>466</v>
      </c>
      <c r="G975">
        <v>974</v>
      </c>
      <c r="H975" t="str">
        <f t="shared" si="61"/>
        <v>Carl Rinsch</v>
      </c>
      <c r="I975">
        <f>COUNTIF(Table13[director_name],Director!$H975)</f>
        <v>1</v>
      </c>
      <c r="J975" s="8">
        <f t="shared" si="62"/>
        <v>6.3</v>
      </c>
      <c r="K975" s="12">
        <f t="shared" si="63"/>
        <v>0.42199999999999999</v>
      </c>
    </row>
    <row r="976" spans="1:11" x14ac:dyDescent="0.35">
      <c r="A976" s="2" t="s">
        <v>13347</v>
      </c>
      <c r="B976" s="8">
        <f>AVERAGEIF(cleaned_data!$A$2:$A$3799,Director!$A976,cleaned_data!$H$2:$H$3799)</f>
        <v>7.5</v>
      </c>
      <c r="C976" s="12">
        <f t="shared" si="60"/>
        <v>0.89300000000000002</v>
      </c>
      <c r="D976" s="10">
        <f>_xlfn.RANK.EQ($C976,$C$2:$C$1759,0)+COUNTIF($C$2:C976,C976)-1</f>
        <v>178</v>
      </c>
      <c r="G976">
        <v>975</v>
      </c>
      <c r="H976" t="str">
        <f t="shared" si="61"/>
        <v>Christopher Cain</v>
      </c>
      <c r="I976">
        <f>COUNTIF(Table13[director_name],Director!$H976)</f>
        <v>2</v>
      </c>
      <c r="J976" s="8">
        <f t="shared" si="62"/>
        <v>6.3</v>
      </c>
      <c r="K976" s="12">
        <f t="shared" si="63"/>
        <v>0.42199999999999999</v>
      </c>
    </row>
    <row r="977" spans="1:11" x14ac:dyDescent="0.35">
      <c r="A977" s="2" t="s">
        <v>7635</v>
      </c>
      <c r="B977" s="8">
        <f>AVERAGEIF(cleaned_data!$A$2:$A$3799,Director!$A977,cleaned_data!$H$2:$H$3799)</f>
        <v>6.9874999999999998</v>
      </c>
      <c r="C977" s="12">
        <f t="shared" si="60"/>
        <v>0.72099999999999997</v>
      </c>
      <c r="D977" s="10">
        <f>_xlfn.RANK.EQ($C977,$C$2:$C$1759,0)+COUNTIF($C$2:C977,C977)-1</f>
        <v>490</v>
      </c>
      <c r="G977">
        <v>976</v>
      </c>
      <c r="H977" t="str">
        <f t="shared" si="61"/>
        <v>Clay Kaytis</v>
      </c>
      <c r="I977">
        <f>COUNTIF(Table13[director_name],Director!$H977)</f>
        <v>1</v>
      </c>
      <c r="J977" s="8">
        <f t="shared" si="62"/>
        <v>6.3</v>
      </c>
      <c r="K977" s="12">
        <f t="shared" si="63"/>
        <v>0.42199999999999999</v>
      </c>
    </row>
    <row r="978" spans="1:11" x14ac:dyDescent="0.35">
      <c r="A978" s="2" t="s">
        <v>8712</v>
      </c>
      <c r="B978" s="8">
        <f>AVERAGEIF(cleaned_data!$A$2:$A$3799,Director!$A978,cleaned_data!$H$2:$H$3799)</f>
        <v>7.3</v>
      </c>
      <c r="C978" s="12">
        <f t="shared" si="60"/>
        <v>0.84899999999999998</v>
      </c>
      <c r="D978" s="10">
        <f>_xlfn.RANK.EQ($C978,$C$2:$C$1759,0)+COUNTIF($C$2:C978,C978)-1</f>
        <v>251</v>
      </c>
      <c r="G978">
        <v>977</v>
      </c>
      <c r="H978" t="str">
        <f t="shared" si="61"/>
        <v>Danny Leiner</v>
      </c>
      <c r="I978">
        <f>COUNTIF(Table13[director_name],Director!$H978)</f>
        <v>2</v>
      </c>
      <c r="J978" s="8">
        <f t="shared" si="62"/>
        <v>6.3</v>
      </c>
      <c r="K978" s="12">
        <f t="shared" si="63"/>
        <v>0.42199999999999999</v>
      </c>
    </row>
    <row r="979" spans="1:11" x14ac:dyDescent="0.35">
      <c r="A979" s="2" t="s">
        <v>20443</v>
      </c>
      <c r="B979" s="8">
        <f>AVERAGEIF(cleaned_data!$A$2:$A$3799,Director!$A979,cleaned_data!$H$2:$H$3799)</f>
        <v>6.6</v>
      </c>
      <c r="C979" s="12">
        <f t="shared" si="60"/>
        <v>0.55300000000000005</v>
      </c>
      <c r="D979" s="10">
        <f>_xlfn.RANK.EQ($C979,$C$2:$C$1759,0)+COUNTIF($C$2:C979,C979)-1</f>
        <v>767</v>
      </c>
      <c r="G979">
        <v>978</v>
      </c>
      <c r="H979" t="str">
        <f t="shared" si="61"/>
        <v>David Nixon</v>
      </c>
      <c r="I979">
        <f>COUNTIF(Table13[director_name],Director!$H979)</f>
        <v>1</v>
      </c>
      <c r="J979" s="8">
        <f t="shared" si="62"/>
        <v>6.3</v>
      </c>
      <c r="K979" s="12">
        <f t="shared" si="63"/>
        <v>0.42199999999999999</v>
      </c>
    </row>
    <row r="980" spans="1:11" x14ac:dyDescent="0.35">
      <c r="A980" s="2" t="s">
        <v>1889</v>
      </c>
      <c r="B980" s="8">
        <f>AVERAGEIF(cleaned_data!$A$2:$A$3799,Director!$A980,cleaned_data!$H$2:$H$3799)</f>
        <v>3.7</v>
      </c>
      <c r="C980" s="12">
        <f t="shared" si="60"/>
        <v>2.5000000000000001E-2</v>
      </c>
      <c r="D980" s="10">
        <f>_xlfn.RANK.EQ($C980,$C$2:$C$1759,0)+COUNTIF($C$2:C980,C980)-1</f>
        <v>1711</v>
      </c>
      <c r="G980">
        <v>979</v>
      </c>
      <c r="H980" t="str">
        <f t="shared" si="61"/>
        <v>Dean Parisot</v>
      </c>
      <c r="I980">
        <f>COUNTIF(Table13[director_name],Director!$H980)</f>
        <v>4</v>
      </c>
      <c r="J980" s="8">
        <f t="shared" si="62"/>
        <v>6.2750000000000004</v>
      </c>
      <c r="K980" s="12">
        <f t="shared" si="63"/>
        <v>0.42199999999999999</v>
      </c>
    </row>
    <row r="981" spans="1:11" x14ac:dyDescent="0.35">
      <c r="A981" s="2" t="s">
        <v>3639</v>
      </c>
      <c r="B981" s="8">
        <f>AVERAGEIF(cleaned_data!$A$2:$A$3799,Director!$A981,cleaned_data!$H$2:$H$3799)</f>
        <v>6.55</v>
      </c>
      <c r="C981" s="12">
        <f t="shared" si="60"/>
        <v>0.54200000000000004</v>
      </c>
      <c r="D981" s="10">
        <f>_xlfn.RANK.EQ($C981,$C$2:$C$1759,0)+COUNTIF($C$2:C981,C981)-1</f>
        <v>803</v>
      </c>
      <c r="G981">
        <v>980</v>
      </c>
      <c r="H981" t="str">
        <f t="shared" si="61"/>
        <v>Dick Richards</v>
      </c>
      <c r="I981">
        <f>COUNTIF(Table13[director_name],Director!$H981)</f>
        <v>1</v>
      </c>
      <c r="J981" s="8">
        <f t="shared" si="62"/>
        <v>6.3</v>
      </c>
      <c r="K981" s="12">
        <f t="shared" si="63"/>
        <v>0.42199999999999999</v>
      </c>
    </row>
    <row r="982" spans="1:11" x14ac:dyDescent="0.35">
      <c r="A982" s="2" t="s">
        <v>7037</v>
      </c>
      <c r="B982" s="8">
        <f>AVERAGEIF(cleaned_data!$A$2:$A$3799,Director!$A982,cleaned_data!$H$2:$H$3799)</f>
        <v>7.25</v>
      </c>
      <c r="C982" s="12">
        <f t="shared" si="60"/>
        <v>0.84299999999999997</v>
      </c>
      <c r="D982" s="10">
        <f>_xlfn.RANK.EQ($C982,$C$2:$C$1759,0)+COUNTIF($C$2:C982,C982)-1</f>
        <v>273</v>
      </c>
      <c r="G982">
        <v>981</v>
      </c>
      <c r="H982" t="str">
        <f t="shared" si="61"/>
        <v>Gary Hardwick</v>
      </c>
      <c r="I982">
        <f>COUNTIF(Table13[director_name],Director!$H982)</f>
        <v>1</v>
      </c>
      <c r="J982" s="8">
        <f t="shared" si="62"/>
        <v>6.3</v>
      </c>
      <c r="K982" s="12">
        <f t="shared" si="63"/>
        <v>0.42199999999999999</v>
      </c>
    </row>
    <row r="983" spans="1:11" x14ac:dyDescent="0.35">
      <c r="A983" s="2" t="s">
        <v>962</v>
      </c>
      <c r="B983" s="8">
        <f>AVERAGEIF(cleaned_data!$A$2:$A$3799,Director!$A983,cleaned_data!$H$2:$H$3799)</f>
        <v>5.9499999999999993</v>
      </c>
      <c r="C983" s="12">
        <f t="shared" si="60"/>
        <v>0.30199999999999999</v>
      </c>
      <c r="D983" s="10">
        <f>_xlfn.RANK.EQ($C983,$C$2:$C$1759,0)+COUNTIF($C$2:C983,C983)-1</f>
        <v>1227</v>
      </c>
      <c r="G983">
        <v>982</v>
      </c>
      <c r="H983" t="str">
        <f t="shared" si="61"/>
        <v>Gary Shore</v>
      </c>
      <c r="I983">
        <f>COUNTIF(Table13[director_name],Director!$H983)</f>
        <v>1</v>
      </c>
      <c r="J983" s="8">
        <f t="shared" si="62"/>
        <v>6.3</v>
      </c>
      <c r="K983" s="12">
        <f t="shared" si="63"/>
        <v>0.42199999999999999</v>
      </c>
    </row>
    <row r="984" spans="1:11" x14ac:dyDescent="0.35">
      <c r="A984" s="2" t="s">
        <v>8351</v>
      </c>
      <c r="B984" s="8">
        <f>AVERAGEIF(cleaned_data!$A$2:$A$3799,Director!$A984,cleaned_data!$H$2:$H$3799)</f>
        <v>7.2</v>
      </c>
      <c r="C984" s="12">
        <f t="shared" si="60"/>
        <v>0.81100000000000005</v>
      </c>
      <c r="D984" s="10">
        <f>_xlfn.RANK.EQ($C984,$C$2:$C$1759,0)+COUNTIF($C$2:C984,C984)-1</f>
        <v>305</v>
      </c>
      <c r="G984">
        <v>983</v>
      </c>
      <c r="H984" t="str">
        <f t="shared" si="61"/>
        <v>Harry Beaumont</v>
      </c>
      <c r="I984">
        <f>COUNTIF(Table13[director_name],Director!$H984)</f>
        <v>1</v>
      </c>
      <c r="J984" s="8">
        <f t="shared" si="62"/>
        <v>6.3</v>
      </c>
      <c r="K984" s="12">
        <f t="shared" si="63"/>
        <v>0.42199999999999999</v>
      </c>
    </row>
    <row r="985" spans="1:11" x14ac:dyDescent="0.35">
      <c r="A985" s="2" t="s">
        <v>320</v>
      </c>
      <c r="B985" s="8">
        <f>AVERAGEIF(cleaned_data!$A$2:$A$3799,Director!$A985,cleaned_data!$H$2:$H$3799)</f>
        <v>8.3000000000000007</v>
      </c>
      <c r="C985" s="12">
        <f t="shared" si="60"/>
        <v>0.99</v>
      </c>
      <c r="D985" s="10">
        <f>_xlfn.RANK.EQ($C985,$C$2:$C$1759,0)+COUNTIF($C$2:C985,C985)-1</f>
        <v>15</v>
      </c>
      <c r="G985">
        <v>984</v>
      </c>
      <c r="H985" t="str">
        <f t="shared" si="61"/>
        <v>Hilary Brougher</v>
      </c>
      <c r="I985">
        <f>COUNTIF(Table13[director_name],Director!$H985)</f>
        <v>1</v>
      </c>
      <c r="J985" s="8">
        <f t="shared" si="62"/>
        <v>6.3</v>
      </c>
      <c r="K985" s="12">
        <f t="shared" si="63"/>
        <v>0.42199999999999999</v>
      </c>
    </row>
    <row r="986" spans="1:11" x14ac:dyDescent="0.35">
      <c r="A986" s="2" t="s">
        <v>14789</v>
      </c>
      <c r="B986" s="8">
        <f>AVERAGEIF(cleaned_data!$A$2:$A$3799,Director!$A986,cleaned_data!$H$2:$H$3799)</f>
        <v>6.1</v>
      </c>
      <c r="C986" s="12">
        <f t="shared" si="60"/>
        <v>0.35099999999999998</v>
      </c>
      <c r="D986" s="10">
        <f>_xlfn.RANK.EQ($C986,$C$2:$C$1759,0)+COUNTIF($C$2:C986,C986)-1</f>
        <v>1125</v>
      </c>
      <c r="G986">
        <v>985</v>
      </c>
      <c r="H986" t="str">
        <f t="shared" si="61"/>
        <v>Ira Sachs</v>
      </c>
      <c r="I986">
        <f>COUNTIF(Table13[director_name],Director!$H986)</f>
        <v>1</v>
      </c>
      <c r="J986" s="8">
        <f t="shared" si="62"/>
        <v>6.3</v>
      </c>
      <c r="K986" s="12">
        <f t="shared" si="63"/>
        <v>0.42199999999999999</v>
      </c>
    </row>
    <row r="987" spans="1:11" x14ac:dyDescent="0.35">
      <c r="A987" s="2" t="s">
        <v>1617</v>
      </c>
      <c r="B987" s="8">
        <f>AVERAGEIF(cleaned_data!$A$2:$A$3799,Director!$A987,cleaned_data!$H$2:$H$3799)</f>
        <v>7</v>
      </c>
      <c r="C987" s="12">
        <f t="shared" si="60"/>
        <v>0.72199999999999998</v>
      </c>
      <c r="D987" s="10">
        <f>_xlfn.RANK.EQ($C987,$C$2:$C$1759,0)+COUNTIF($C$2:C987,C987)-1</f>
        <v>467</v>
      </c>
      <c r="G987">
        <v>986</v>
      </c>
      <c r="H987" t="str">
        <f t="shared" si="61"/>
        <v>Jean-FranÃ§ois Richet</v>
      </c>
      <c r="I987">
        <f>COUNTIF(Table13[director_name],Director!$H987)</f>
        <v>1</v>
      </c>
      <c r="J987" s="8">
        <f t="shared" si="62"/>
        <v>6.3</v>
      </c>
      <c r="K987" s="12">
        <f t="shared" si="63"/>
        <v>0.42199999999999999</v>
      </c>
    </row>
    <row r="988" spans="1:11" x14ac:dyDescent="0.35">
      <c r="A988" s="2" t="s">
        <v>21809</v>
      </c>
      <c r="B988" s="8">
        <f>AVERAGEIF(cleaned_data!$A$2:$A$3799,Director!$A988,cleaned_data!$H$2:$H$3799)</f>
        <v>6.3</v>
      </c>
      <c r="C988" s="12">
        <f t="shared" si="60"/>
        <v>0.42199999999999999</v>
      </c>
      <c r="D988" s="10">
        <f>_xlfn.RANK.EQ($C988,$C$2:$C$1759,0)+COUNTIF($C$2:C988,C988)-1</f>
        <v>992</v>
      </c>
      <c r="G988">
        <v>987</v>
      </c>
      <c r="H988" t="str">
        <f t="shared" si="61"/>
        <v>Jeremy Degruson</v>
      </c>
      <c r="I988">
        <f>COUNTIF(Table13[director_name],Director!$H988)</f>
        <v>1</v>
      </c>
      <c r="J988" s="8">
        <f t="shared" si="62"/>
        <v>6.3</v>
      </c>
      <c r="K988" s="12">
        <f t="shared" si="63"/>
        <v>0.42199999999999999</v>
      </c>
    </row>
    <row r="989" spans="1:11" x14ac:dyDescent="0.35">
      <c r="A989" s="2" t="s">
        <v>13785</v>
      </c>
      <c r="B989" s="8">
        <f>AVERAGEIF(cleaned_data!$A$2:$A$3799,Director!$A989,cleaned_data!$H$2:$H$3799)</f>
        <v>8.3000000000000007</v>
      </c>
      <c r="C989" s="12">
        <f t="shared" si="60"/>
        <v>0.99</v>
      </c>
      <c r="D989" s="10">
        <f>_xlfn.RANK.EQ($C989,$C$2:$C$1759,0)+COUNTIF($C$2:C989,C989)-1</f>
        <v>16</v>
      </c>
      <c r="G989">
        <v>988</v>
      </c>
      <c r="H989" t="str">
        <f t="shared" si="61"/>
        <v>Joe Pytka</v>
      </c>
      <c r="I989">
        <f>COUNTIF(Table13[director_name],Director!$H989)</f>
        <v>1</v>
      </c>
      <c r="J989" s="8">
        <f t="shared" si="62"/>
        <v>6.3</v>
      </c>
      <c r="K989" s="12">
        <f t="shared" si="63"/>
        <v>0.42199999999999999</v>
      </c>
    </row>
    <row r="990" spans="1:11" x14ac:dyDescent="0.35">
      <c r="A990" s="2" t="s">
        <v>14961</v>
      </c>
      <c r="B990" s="8">
        <f>AVERAGEIF(cleaned_data!$A$2:$A$3799,Director!$A990,cleaned_data!$H$2:$H$3799)</f>
        <v>5.9</v>
      </c>
      <c r="C990" s="12">
        <f t="shared" si="60"/>
        <v>0.27200000000000002</v>
      </c>
      <c r="D990" s="10">
        <f>_xlfn.RANK.EQ($C990,$C$2:$C$1759,0)+COUNTIF($C$2:C990,C990)-1</f>
        <v>1260</v>
      </c>
      <c r="G990">
        <v>989</v>
      </c>
      <c r="H990" t="str">
        <f t="shared" si="61"/>
        <v>John Erick Dowdle</v>
      </c>
      <c r="I990">
        <f>COUNTIF(Table13[director_name],Director!$H990)</f>
        <v>4</v>
      </c>
      <c r="J990" s="8">
        <f t="shared" si="62"/>
        <v>6.3</v>
      </c>
      <c r="K990" s="12">
        <f t="shared" si="63"/>
        <v>0.42199999999999999</v>
      </c>
    </row>
    <row r="991" spans="1:11" x14ac:dyDescent="0.35">
      <c r="A991" s="2" t="s">
        <v>1028</v>
      </c>
      <c r="B991" s="8">
        <f>AVERAGEIF(cleaned_data!$A$2:$A$3799,Director!$A991,cleaned_data!$H$2:$H$3799)</f>
        <v>6.5999999999999988</v>
      </c>
      <c r="C991" s="12">
        <f t="shared" si="60"/>
        <v>0.55300000000000005</v>
      </c>
      <c r="D991" s="10">
        <f>_xlfn.RANK.EQ($C991,$C$2:$C$1759,0)+COUNTIF($C$2:C991,C991)-1</f>
        <v>768</v>
      </c>
      <c r="G991">
        <v>990</v>
      </c>
      <c r="H991" t="str">
        <f t="shared" si="61"/>
        <v>Jun Falkenstein</v>
      </c>
      <c r="I991">
        <f>COUNTIF(Table13[director_name],Director!$H991)</f>
        <v>1</v>
      </c>
      <c r="J991" s="8">
        <f t="shared" si="62"/>
        <v>6.3</v>
      </c>
      <c r="K991" s="12">
        <f t="shared" si="63"/>
        <v>0.42199999999999999</v>
      </c>
    </row>
    <row r="992" spans="1:11" x14ac:dyDescent="0.35">
      <c r="A992" s="2" t="s">
        <v>2656</v>
      </c>
      <c r="B992" s="8">
        <f>AVERAGEIF(cleaned_data!$A$2:$A$3799,Director!$A992,cleaned_data!$H$2:$H$3799)</f>
        <v>5.5</v>
      </c>
      <c r="C992" s="12">
        <f t="shared" si="60"/>
        <v>0.17899999999999999</v>
      </c>
      <c r="D992" s="10">
        <f>_xlfn.RANK.EQ($C992,$C$2:$C$1759,0)+COUNTIF($C$2:C992,C992)-1</f>
        <v>1433</v>
      </c>
      <c r="G992">
        <v>991</v>
      </c>
      <c r="H992" t="str">
        <f t="shared" si="61"/>
        <v>Kevin Brodie</v>
      </c>
      <c r="I992">
        <f>COUNTIF(Table13[director_name],Director!$H992)</f>
        <v>1</v>
      </c>
      <c r="J992" s="8">
        <f t="shared" si="62"/>
        <v>6.3</v>
      </c>
      <c r="K992" s="12">
        <f t="shared" si="63"/>
        <v>0.42199999999999999</v>
      </c>
    </row>
    <row r="993" spans="1:11" x14ac:dyDescent="0.35">
      <c r="A993" s="2" t="s">
        <v>19826</v>
      </c>
      <c r="B993" s="8">
        <f>AVERAGEIF(cleaned_data!$A$2:$A$3799,Director!$A993,cleaned_data!$H$2:$H$3799)</f>
        <v>6.7</v>
      </c>
      <c r="C993" s="12">
        <f t="shared" si="60"/>
        <v>0.6</v>
      </c>
      <c r="D993" s="10">
        <f>_xlfn.RANK.EQ($C993,$C$2:$C$1759,0)+COUNTIF($C$2:C993,C993)-1</f>
        <v>685</v>
      </c>
      <c r="G993">
        <v>992</v>
      </c>
      <c r="H993" t="str">
        <f t="shared" si="61"/>
        <v>Lena Dunham</v>
      </c>
      <c r="I993">
        <f>COUNTIF(Table13[director_name],Director!$H993)</f>
        <v>1</v>
      </c>
      <c r="J993" s="8">
        <f t="shared" si="62"/>
        <v>6.3</v>
      </c>
      <c r="K993" s="12">
        <f t="shared" si="63"/>
        <v>0.42199999999999999</v>
      </c>
    </row>
    <row r="994" spans="1:11" x14ac:dyDescent="0.35">
      <c r="A994" s="2" t="s">
        <v>19477</v>
      </c>
      <c r="B994" s="8">
        <f>AVERAGEIF(cleaned_data!$A$2:$A$3799,Director!$A994,cleaned_data!$H$2:$H$3799)</f>
        <v>5.3</v>
      </c>
      <c r="C994" s="12">
        <f t="shared" si="60"/>
        <v>0.13200000000000001</v>
      </c>
      <c r="D994" s="10">
        <f>_xlfn.RANK.EQ($C994,$C$2:$C$1759,0)+COUNTIF($C$2:C994,C994)-1</f>
        <v>1513</v>
      </c>
      <c r="G994">
        <v>993</v>
      </c>
      <c r="H994" t="str">
        <f t="shared" si="61"/>
        <v>Mark Illsley</v>
      </c>
      <c r="I994">
        <f>COUNTIF(Table13[director_name],Director!$H994)</f>
        <v>1</v>
      </c>
      <c r="J994" s="8">
        <f t="shared" si="62"/>
        <v>6.3</v>
      </c>
      <c r="K994" s="12">
        <f t="shared" si="63"/>
        <v>0.42199999999999999</v>
      </c>
    </row>
    <row r="995" spans="1:11" x14ac:dyDescent="0.35">
      <c r="A995" s="2" t="s">
        <v>21520</v>
      </c>
      <c r="B995" s="8">
        <f>AVERAGEIF(cleaned_data!$A$2:$A$3799,Director!$A995,cleaned_data!$H$2:$H$3799)</f>
        <v>5.7</v>
      </c>
      <c r="C995" s="12">
        <f t="shared" si="60"/>
        <v>0.23300000000000001</v>
      </c>
      <c r="D995" s="10">
        <f>_xlfn.RANK.EQ($C995,$C$2:$C$1759,0)+COUNTIF($C$2:C995,C995)-1</f>
        <v>1340</v>
      </c>
      <c r="G995">
        <v>994</v>
      </c>
      <c r="H995" t="str">
        <f t="shared" si="61"/>
        <v>Mark Waters</v>
      </c>
      <c r="I995">
        <f>COUNTIF(Table13[director_name],Director!$H995)</f>
        <v>6</v>
      </c>
      <c r="J995" s="8">
        <f t="shared" si="62"/>
        <v>6.3</v>
      </c>
      <c r="K995" s="12">
        <f t="shared" si="63"/>
        <v>0.42199999999999999</v>
      </c>
    </row>
    <row r="996" spans="1:11" x14ac:dyDescent="0.35">
      <c r="A996" s="2" t="s">
        <v>8052</v>
      </c>
      <c r="B996" s="8">
        <f>AVERAGEIF(cleaned_data!$A$2:$A$3799,Director!$A996,cleaned_data!$H$2:$H$3799)</f>
        <v>6.7666666666666657</v>
      </c>
      <c r="C996" s="12">
        <f t="shared" si="60"/>
        <v>0.63200000000000001</v>
      </c>
      <c r="D996" s="10">
        <f>_xlfn.RANK.EQ($C996,$C$2:$C$1759,0)+COUNTIF($C$2:C996,C996)-1</f>
        <v>647</v>
      </c>
      <c r="G996">
        <v>995</v>
      </c>
      <c r="H996" t="str">
        <f t="shared" si="61"/>
        <v>Michael Dowse</v>
      </c>
      <c r="I996">
        <f>COUNTIF(Table13[director_name],Director!$H996)</f>
        <v>1</v>
      </c>
      <c r="J996" s="8">
        <f t="shared" si="62"/>
        <v>6.3</v>
      </c>
      <c r="K996" s="12">
        <f t="shared" si="63"/>
        <v>0.42199999999999999</v>
      </c>
    </row>
    <row r="997" spans="1:11" x14ac:dyDescent="0.35">
      <c r="A997" s="2" t="s">
        <v>7673</v>
      </c>
      <c r="B997" s="8">
        <f>AVERAGEIF(cleaned_data!$A$2:$A$3799,Director!$A997,cleaned_data!$H$2:$H$3799)</f>
        <v>6</v>
      </c>
      <c r="C997" s="12">
        <f t="shared" si="60"/>
        <v>0.312</v>
      </c>
      <c r="D997" s="10">
        <f>_xlfn.RANK.EQ($C997,$C$2:$C$1759,0)+COUNTIF($C$2:C997,C997)-1</f>
        <v>1190</v>
      </c>
      <c r="G997">
        <v>996</v>
      </c>
      <c r="H997" t="str">
        <f t="shared" si="61"/>
        <v>Michael O. Sajbel</v>
      </c>
      <c r="I997">
        <f>COUNTIF(Table13[director_name],Director!$H997)</f>
        <v>1</v>
      </c>
      <c r="J997" s="8">
        <f t="shared" si="62"/>
        <v>6.3</v>
      </c>
      <c r="K997" s="12">
        <f t="shared" si="63"/>
        <v>0.42199999999999999</v>
      </c>
    </row>
    <row r="998" spans="1:11" x14ac:dyDescent="0.35">
      <c r="A998" s="2" t="s">
        <v>8707</v>
      </c>
      <c r="B998" s="8">
        <f>AVERAGEIF(cleaned_data!$A$2:$A$3799,Director!$A998,cleaned_data!$H$2:$H$3799)</f>
        <v>6</v>
      </c>
      <c r="C998" s="12">
        <f t="shared" si="60"/>
        <v>0.312</v>
      </c>
      <c r="D998" s="10">
        <f>_xlfn.RANK.EQ($C998,$C$2:$C$1759,0)+COUNTIF($C$2:C998,C998)-1</f>
        <v>1191</v>
      </c>
      <c r="G998">
        <v>997</v>
      </c>
      <c r="H998" t="str">
        <f t="shared" si="61"/>
        <v>Miguel Sapochnik</v>
      </c>
      <c r="I998">
        <f>COUNTIF(Table13[director_name],Director!$H998)</f>
        <v>1</v>
      </c>
      <c r="J998" s="8">
        <f t="shared" si="62"/>
        <v>6.3</v>
      </c>
      <c r="K998" s="12">
        <f t="shared" si="63"/>
        <v>0.42199999999999999</v>
      </c>
    </row>
    <row r="999" spans="1:11" x14ac:dyDescent="0.35">
      <c r="A999" s="2" t="s">
        <v>18481</v>
      </c>
      <c r="B999" s="8">
        <f>AVERAGEIF(cleaned_data!$A$2:$A$3799,Director!$A999,cleaned_data!$H$2:$H$3799)</f>
        <v>7.1</v>
      </c>
      <c r="C999" s="12">
        <f t="shared" si="60"/>
        <v>0.77100000000000002</v>
      </c>
      <c r="D999" s="10">
        <f>_xlfn.RANK.EQ($C999,$C$2:$C$1759,0)+COUNTIF($C$2:C999,C999)-1</f>
        <v>382</v>
      </c>
      <c r="G999">
        <v>998</v>
      </c>
      <c r="H999" t="str">
        <f t="shared" si="61"/>
        <v>Nanette Burstein</v>
      </c>
      <c r="I999">
        <f>COUNTIF(Table13[director_name],Director!$H999)</f>
        <v>1</v>
      </c>
      <c r="J999" s="8">
        <f t="shared" si="62"/>
        <v>6.3</v>
      </c>
      <c r="K999" s="12">
        <f t="shared" si="63"/>
        <v>0.42199999999999999</v>
      </c>
    </row>
    <row r="1000" spans="1:11" x14ac:dyDescent="0.35">
      <c r="A1000" s="2" t="s">
        <v>8421</v>
      </c>
      <c r="B1000" s="8">
        <f>AVERAGEIF(cleaned_data!$A$2:$A$3799,Director!$A1000,cleaned_data!$H$2:$H$3799)</f>
        <v>6.7</v>
      </c>
      <c r="C1000" s="12">
        <f t="shared" si="60"/>
        <v>0.6</v>
      </c>
      <c r="D1000" s="10">
        <f>_xlfn.RANK.EQ($C1000,$C$2:$C$1759,0)+COUNTIF($C$2:C1000,C1000)-1</f>
        <v>686</v>
      </c>
      <c r="G1000">
        <v>999</v>
      </c>
      <c r="H1000" t="str">
        <f t="shared" si="61"/>
        <v>Neill Dela Llana</v>
      </c>
      <c r="I1000">
        <f>COUNTIF(Table13[director_name],Director!$H1000)</f>
        <v>1</v>
      </c>
      <c r="J1000" s="8">
        <f t="shared" si="62"/>
        <v>6.3</v>
      </c>
      <c r="K1000" s="12">
        <f t="shared" si="63"/>
        <v>0.42199999999999999</v>
      </c>
    </row>
    <row r="1001" spans="1:11" x14ac:dyDescent="0.35">
      <c r="A1001" s="2" t="s">
        <v>22798</v>
      </c>
      <c r="B1001" s="8">
        <f>AVERAGEIF(cleaned_data!$A$2:$A$3799,Director!$A1001,cleaned_data!$H$2:$H$3799)</f>
        <v>7.7</v>
      </c>
      <c r="C1001" s="12">
        <f t="shared" si="60"/>
        <v>0.94</v>
      </c>
      <c r="D1001" s="10">
        <f>_xlfn.RANK.EQ($C1001,$C$2:$C$1759,0)+COUNTIF($C$2:C1001,C1001)-1</f>
        <v>97</v>
      </c>
      <c r="G1001">
        <v>1000</v>
      </c>
      <c r="H1001" t="str">
        <f t="shared" si="61"/>
        <v>Oren Peli</v>
      </c>
      <c r="I1001">
        <f>COUNTIF(Table13[director_name],Director!$H1001)</f>
        <v>1</v>
      </c>
      <c r="J1001" s="8">
        <f t="shared" si="62"/>
        <v>6.3</v>
      </c>
      <c r="K1001" s="12">
        <f t="shared" si="63"/>
        <v>0.42199999999999999</v>
      </c>
    </row>
    <row r="1002" spans="1:11" x14ac:dyDescent="0.35">
      <c r="A1002" s="2" t="s">
        <v>22785</v>
      </c>
      <c r="B1002" s="8">
        <f>AVERAGEIF(cleaned_data!$A$2:$A$3799,Director!$A1002,cleaned_data!$H$2:$H$3799)</f>
        <v>6.2</v>
      </c>
      <c r="C1002" s="12">
        <f t="shared" si="60"/>
        <v>0.39100000000000001</v>
      </c>
      <c r="D1002" s="10">
        <f>_xlfn.RANK.EQ($C1002,$C$2:$C$1759,0)+COUNTIF($C$2:C1002,C1002)-1</f>
        <v>1056</v>
      </c>
      <c r="G1002">
        <v>1001</v>
      </c>
      <c r="H1002" t="str">
        <f t="shared" si="61"/>
        <v>P.J. Hogan</v>
      </c>
      <c r="I1002">
        <f>COUNTIF(Table13[director_name],Director!$H1002)</f>
        <v>1</v>
      </c>
      <c r="J1002" s="8">
        <f t="shared" si="62"/>
        <v>6.3</v>
      </c>
      <c r="K1002" s="12">
        <f t="shared" si="63"/>
        <v>0.42199999999999999</v>
      </c>
    </row>
    <row r="1003" spans="1:11" x14ac:dyDescent="0.35">
      <c r="A1003" s="2" t="s">
        <v>13017</v>
      </c>
      <c r="B1003" s="8">
        <f>AVERAGEIF(cleaned_data!$A$2:$A$3799,Director!$A1003,cleaned_data!$H$2:$H$3799)</f>
        <v>7.15</v>
      </c>
      <c r="C1003" s="12">
        <f t="shared" si="60"/>
        <v>0.80500000000000005</v>
      </c>
      <c r="D1003" s="10">
        <f>_xlfn.RANK.EQ($C1003,$C$2:$C$1759,0)+COUNTIF($C$2:C1003,C1003)-1</f>
        <v>339</v>
      </c>
      <c r="G1003">
        <v>1002</v>
      </c>
      <c r="H1003" t="str">
        <f t="shared" si="61"/>
        <v>Philip G. Atwell</v>
      </c>
      <c r="I1003">
        <f>COUNTIF(Table13[director_name],Director!$H1003)</f>
        <v>1</v>
      </c>
      <c r="J1003" s="8">
        <f t="shared" si="62"/>
        <v>6.3</v>
      </c>
      <c r="K1003" s="12">
        <f t="shared" si="63"/>
        <v>0.42199999999999999</v>
      </c>
    </row>
    <row r="1004" spans="1:11" x14ac:dyDescent="0.35">
      <c r="A1004" s="2" t="s">
        <v>15101</v>
      </c>
      <c r="B1004" s="8">
        <f>AVERAGEIF(cleaned_data!$A$2:$A$3799,Director!$A1004,cleaned_data!$H$2:$H$3799)</f>
        <v>6.7</v>
      </c>
      <c r="C1004" s="12">
        <f t="shared" si="60"/>
        <v>0.6</v>
      </c>
      <c r="D1004" s="10">
        <f>_xlfn.RANK.EQ($C1004,$C$2:$C$1759,0)+COUNTIF($C$2:C1004,C1004)-1</f>
        <v>687</v>
      </c>
      <c r="G1004">
        <v>1003</v>
      </c>
      <c r="H1004" t="str">
        <f t="shared" si="61"/>
        <v>Rachel Perkins</v>
      </c>
      <c r="I1004">
        <f>COUNTIF(Table13[director_name],Director!$H1004)</f>
        <v>1</v>
      </c>
      <c r="J1004" s="8">
        <f t="shared" si="62"/>
        <v>6.3</v>
      </c>
      <c r="K1004" s="12">
        <f t="shared" si="63"/>
        <v>0.42199999999999999</v>
      </c>
    </row>
    <row r="1005" spans="1:11" x14ac:dyDescent="0.35">
      <c r="A1005" s="2" t="s">
        <v>18955</v>
      </c>
      <c r="B1005" s="8">
        <f>AVERAGEIF(cleaned_data!$A$2:$A$3799,Director!$A1005,cleaned_data!$H$2:$H$3799)</f>
        <v>5.2</v>
      </c>
      <c r="C1005" s="12">
        <f t="shared" si="60"/>
        <v>0.115</v>
      </c>
      <c r="D1005" s="10">
        <f>_xlfn.RANK.EQ($C1005,$C$2:$C$1759,0)+COUNTIF($C$2:C1005,C1005)-1</f>
        <v>1551</v>
      </c>
      <c r="G1005">
        <v>1004</v>
      </c>
      <c r="H1005" t="str">
        <f t="shared" si="61"/>
        <v>Robert Lee King</v>
      </c>
      <c r="I1005">
        <f>COUNTIF(Table13[director_name],Director!$H1005)</f>
        <v>1</v>
      </c>
      <c r="J1005" s="8">
        <f t="shared" si="62"/>
        <v>6.3</v>
      </c>
      <c r="K1005" s="12">
        <f t="shared" si="63"/>
        <v>0.42199999999999999</v>
      </c>
    </row>
    <row r="1006" spans="1:11" x14ac:dyDescent="0.35">
      <c r="A1006" s="2" t="s">
        <v>1114</v>
      </c>
      <c r="B1006" s="8">
        <f>AVERAGEIF(cleaned_data!$A$2:$A$3799,Director!$A1006,cleaned_data!$H$2:$H$3799)</f>
        <v>6.6666666666666652</v>
      </c>
      <c r="C1006" s="12">
        <f t="shared" si="60"/>
        <v>0.59099999999999997</v>
      </c>
      <c r="D1006" s="10">
        <f>_xlfn.RANK.EQ($C1006,$C$2:$C$1759,0)+COUNTIF($C$2:C1006,C1006)-1</f>
        <v>718</v>
      </c>
      <c r="G1006">
        <v>1005</v>
      </c>
      <c r="H1006" t="str">
        <f t="shared" si="61"/>
        <v>Rowan Joffe</v>
      </c>
      <c r="I1006">
        <f>COUNTIF(Table13[director_name],Director!$H1006)</f>
        <v>1</v>
      </c>
      <c r="J1006" s="8">
        <f t="shared" si="62"/>
        <v>6.3</v>
      </c>
      <c r="K1006" s="12">
        <f t="shared" si="63"/>
        <v>0.42199999999999999</v>
      </c>
    </row>
    <row r="1007" spans="1:11" x14ac:dyDescent="0.35">
      <c r="A1007" s="2" t="s">
        <v>16895</v>
      </c>
      <c r="B1007" s="8">
        <f>AVERAGEIF(cleaned_data!$A$2:$A$3799,Director!$A1007,cleaned_data!$H$2:$H$3799)</f>
        <v>3.6</v>
      </c>
      <c r="C1007" s="12">
        <f t="shared" si="60"/>
        <v>2.1000000000000001E-2</v>
      </c>
      <c r="D1007" s="10">
        <f>_xlfn.RANK.EQ($C1007,$C$2:$C$1759,0)+COUNTIF($C$2:C1007,C1007)-1</f>
        <v>1720</v>
      </c>
      <c r="G1007">
        <v>1006</v>
      </c>
      <c r="H1007" t="str">
        <f t="shared" si="61"/>
        <v>Scott Derrickson</v>
      </c>
      <c r="I1007">
        <f>COUNTIF(Table13[director_name],Director!$H1007)</f>
        <v>4</v>
      </c>
      <c r="J1007" s="8">
        <f t="shared" si="62"/>
        <v>6.3</v>
      </c>
      <c r="K1007" s="12">
        <f t="shared" si="63"/>
        <v>0.42199999999999999</v>
      </c>
    </row>
    <row r="1008" spans="1:11" x14ac:dyDescent="0.35">
      <c r="A1008" s="2" t="s">
        <v>1971</v>
      </c>
      <c r="B1008" s="8">
        <f>AVERAGEIF(cleaned_data!$A$2:$A$3799,Director!$A1008,cleaned_data!$H$2:$H$3799)</f>
        <v>6.625</v>
      </c>
      <c r="C1008" s="12">
        <f t="shared" si="60"/>
        <v>0.58299999999999996</v>
      </c>
      <c r="D1008" s="10">
        <f>_xlfn.RANK.EQ($C1008,$C$2:$C$1759,0)+COUNTIF($C$2:C1008,C1008)-1</f>
        <v>731</v>
      </c>
      <c r="G1008">
        <v>1007</v>
      </c>
      <c r="H1008" t="str">
        <f t="shared" si="61"/>
        <v>Sngmoo Lee</v>
      </c>
      <c r="I1008">
        <f>COUNTIF(Table13[director_name],Director!$H1008)</f>
        <v>1</v>
      </c>
      <c r="J1008" s="8">
        <f t="shared" si="62"/>
        <v>6.3</v>
      </c>
      <c r="K1008" s="12">
        <f t="shared" si="63"/>
        <v>0.42199999999999999</v>
      </c>
    </row>
    <row r="1009" spans="1:11" x14ac:dyDescent="0.35">
      <c r="A1009" s="2" t="s">
        <v>19050</v>
      </c>
      <c r="B1009" s="8">
        <f>AVERAGEIF(cleaned_data!$A$2:$A$3799,Director!$A1009,cleaned_data!$H$2:$H$3799)</f>
        <v>7.6</v>
      </c>
      <c r="C1009" s="12">
        <f t="shared" si="60"/>
        <v>0.91500000000000004</v>
      </c>
      <c r="D1009" s="10">
        <f>_xlfn.RANK.EQ($C1009,$C$2:$C$1759,0)+COUNTIF($C$2:C1009,C1009)-1</f>
        <v>137</v>
      </c>
      <c r="G1009">
        <v>1008</v>
      </c>
      <c r="H1009" t="str">
        <f t="shared" si="61"/>
        <v>Steve Bendelack</v>
      </c>
      <c r="I1009">
        <f>COUNTIF(Table13[director_name],Director!$H1009)</f>
        <v>1</v>
      </c>
      <c r="J1009" s="8">
        <f t="shared" si="62"/>
        <v>6.3</v>
      </c>
      <c r="K1009" s="12">
        <f t="shared" si="63"/>
        <v>0.42199999999999999</v>
      </c>
    </row>
    <row r="1010" spans="1:11" x14ac:dyDescent="0.35">
      <c r="A1010" s="2" t="s">
        <v>15181</v>
      </c>
      <c r="B1010" s="8">
        <f>AVERAGEIF(cleaned_data!$A$2:$A$3799,Director!$A1010,cleaned_data!$H$2:$H$3799)</f>
        <v>7</v>
      </c>
      <c r="C1010" s="12">
        <f t="shared" si="60"/>
        <v>0.72199999999999998</v>
      </c>
      <c r="D1010" s="10">
        <f>_xlfn.RANK.EQ($C1010,$C$2:$C$1759,0)+COUNTIF($C$2:C1010,C1010)-1</f>
        <v>468</v>
      </c>
      <c r="G1010">
        <v>1009</v>
      </c>
      <c r="H1010" t="str">
        <f t="shared" si="61"/>
        <v>Steve Carver</v>
      </c>
      <c r="I1010">
        <f>COUNTIF(Table13[director_name],Director!$H1010)</f>
        <v>1</v>
      </c>
      <c r="J1010" s="8">
        <f t="shared" si="62"/>
        <v>6.3</v>
      </c>
      <c r="K1010" s="12">
        <f t="shared" si="63"/>
        <v>0.42199999999999999</v>
      </c>
    </row>
    <row r="1011" spans="1:11" x14ac:dyDescent="0.35">
      <c r="A1011" s="2" t="s">
        <v>22887</v>
      </c>
      <c r="B1011" s="8">
        <f>AVERAGEIF(cleaned_data!$A$2:$A$3799,Director!$A1011,cleaned_data!$H$2:$H$3799)</f>
        <v>6.9</v>
      </c>
      <c r="C1011" s="12">
        <f t="shared" si="60"/>
        <v>0.68100000000000005</v>
      </c>
      <c r="D1011" s="10">
        <f>_xlfn.RANK.EQ($C1011,$C$2:$C$1759,0)+COUNTIF($C$2:C1011,C1011)-1</f>
        <v>543</v>
      </c>
      <c r="G1011">
        <v>1010</v>
      </c>
      <c r="H1011" t="str">
        <f t="shared" si="61"/>
        <v>Steven R. Monroe</v>
      </c>
      <c r="I1011">
        <f>COUNTIF(Table13[director_name],Director!$H1011)</f>
        <v>1</v>
      </c>
      <c r="J1011" s="8">
        <f t="shared" si="62"/>
        <v>6.3</v>
      </c>
      <c r="K1011" s="12">
        <f t="shared" si="63"/>
        <v>0.42199999999999999</v>
      </c>
    </row>
    <row r="1012" spans="1:11" x14ac:dyDescent="0.35">
      <c r="A1012" s="2" t="s">
        <v>20755</v>
      </c>
      <c r="B1012" s="8">
        <f>AVERAGEIF(cleaned_data!$A$2:$A$3799,Director!$A1012,cleaned_data!$H$2:$H$3799)</f>
        <v>6.7</v>
      </c>
      <c r="C1012" s="12">
        <f t="shared" si="60"/>
        <v>0.6</v>
      </c>
      <c r="D1012" s="10">
        <f>_xlfn.RANK.EQ($C1012,$C$2:$C$1759,0)+COUNTIF($C$2:C1012,C1012)-1</f>
        <v>688</v>
      </c>
      <c r="G1012">
        <v>1011</v>
      </c>
      <c r="H1012" t="str">
        <f t="shared" si="61"/>
        <v>Todd Strauss-Schulson</v>
      </c>
      <c r="I1012">
        <f>COUNTIF(Table13[director_name],Director!$H1012)</f>
        <v>1</v>
      </c>
      <c r="J1012" s="8">
        <f t="shared" si="62"/>
        <v>6.3</v>
      </c>
      <c r="K1012" s="12">
        <f t="shared" si="63"/>
        <v>0.42199999999999999</v>
      </c>
    </row>
    <row r="1013" spans="1:11" x14ac:dyDescent="0.35">
      <c r="A1013" s="2" t="s">
        <v>21106</v>
      </c>
      <c r="B1013" s="8">
        <f>AVERAGEIF(cleaned_data!$A$2:$A$3799,Director!$A1013,cleaned_data!$H$2:$H$3799)</f>
        <v>6.7</v>
      </c>
      <c r="C1013" s="12">
        <f t="shared" si="60"/>
        <v>0.6</v>
      </c>
      <c r="D1013" s="10">
        <f>_xlfn.RANK.EQ($C1013,$C$2:$C$1759,0)+COUNTIF($C$2:C1013,C1013)-1</f>
        <v>689</v>
      </c>
      <c r="G1013">
        <v>1012</v>
      </c>
      <c r="H1013" t="str">
        <f t="shared" si="61"/>
        <v>Tom Vaughan</v>
      </c>
      <c r="I1013">
        <f>COUNTIF(Table13[director_name],Director!$H1013)</f>
        <v>2</v>
      </c>
      <c r="J1013" s="8">
        <f t="shared" si="62"/>
        <v>6.3</v>
      </c>
      <c r="K1013" s="12">
        <f t="shared" si="63"/>
        <v>0.42199999999999999</v>
      </c>
    </row>
    <row r="1014" spans="1:11" x14ac:dyDescent="0.35">
      <c r="A1014" s="2" t="s">
        <v>5780</v>
      </c>
      <c r="B1014" s="8">
        <f>AVERAGEIF(cleaned_data!$A$2:$A$3799,Director!$A1014,cleaned_data!$H$2:$H$3799)</f>
        <v>5</v>
      </c>
      <c r="C1014" s="12">
        <f t="shared" si="60"/>
        <v>8.8999999999999996E-2</v>
      </c>
      <c r="D1014" s="10">
        <f>_xlfn.RANK.EQ($C1014,$C$2:$C$1759,0)+COUNTIF($C$2:C1014,C1014)-1</f>
        <v>1597</v>
      </c>
      <c r="G1014">
        <v>1013</v>
      </c>
      <c r="H1014" t="str">
        <f t="shared" si="61"/>
        <v>Troy Duffy</v>
      </c>
      <c r="I1014">
        <f>COUNTIF(Table13[director_name],Director!$H1014)</f>
        <v>1</v>
      </c>
      <c r="J1014" s="8">
        <f t="shared" si="62"/>
        <v>6.3</v>
      </c>
      <c r="K1014" s="12">
        <f t="shared" si="63"/>
        <v>0.42199999999999999</v>
      </c>
    </row>
    <row r="1015" spans="1:11" x14ac:dyDescent="0.35">
      <c r="A1015" s="2" t="s">
        <v>7015</v>
      </c>
      <c r="B1015" s="8">
        <f>AVERAGEIF(cleaned_data!$A$2:$A$3799,Director!$A1015,cleaned_data!$H$2:$H$3799)</f>
        <v>5.85</v>
      </c>
      <c r="C1015" s="12">
        <f t="shared" si="60"/>
        <v>0.27</v>
      </c>
      <c r="D1015" s="10">
        <f>_xlfn.RANK.EQ($C1015,$C$2:$C$1759,0)+COUNTIF($C$2:C1015,C1015)-1</f>
        <v>1283</v>
      </c>
      <c r="G1015">
        <v>1014</v>
      </c>
      <c r="H1015" t="str">
        <f t="shared" si="61"/>
        <v>Ulu Grosbard</v>
      </c>
      <c r="I1015">
        <f>COUNTIF(Table13[director_name],Director!$H1015)</f>
        <v>1</v>
      </c>
      <c r="J1015" s="8">
        <f t="shared" si="62"/>
        <v>6.3</v>
      </c>
      <c r="K1015" s="12">
        <f t="shared" si="63"/>
        <v>0.42199999999999999</v>
      </c>
    </row>
    <row r="1016" spans="1:11" x14ac:dyDescent="0.35">
      <c r="A1016" s="2" t="s">
        <v>16860</v>
      </c>
      <c r="B1016" s="8">
        <f>AVERAGEIF(cleaned_data!$A$2:$A$3799,Director!$A1016,cleaned_data!$H$2:$H$3799)</f>
        <v>6.8</v>
      </c>
      <c r="C1016" s="12">
        <f t="shared" si="60"/>
        <v>0.63800000000000001</v>
      </c>
      <c r="D1016" s="10">
        <f>_xlfn.RANK.EQ($C1016,$C$2:$C$1759,0)+COUNTIF($C$2:C1016,C1016)-1</f>
        <v>613</v>
      </c>
      <c r="G1016">
        <v>1015</v>
      </c>
      <c r="H1016" t="str">
        <f t="shared" si="61"/>
        <v>Wally Pfister</v>
      </c>
      <c r="I1016">
        <f>COUNTIF(Table13[director_name],Director!$H1016)</f>
        <v>1</v>
      </c>
      <c r="J1016" s="8">
        <f t="shared" si="62"/>
        <v>6.3</v>
      </c>
      <c r="K1016" s="12">
        <f t="shared" si="63"/>
        <v>0.42199999999999999</v>
      </c>
    </row>
    <row r="1017" spans="1:11" x14ac:dyDescent="0.35">
      <c r="A1017" s="2" t="s">
        <v>7427</v>
      </c>
      <c r="B1017" s="8">
        <f>AVERAGEIF(cleaned_data!$A$2:$A$3799,Director!$A1017,cleaned_data!$H$2:$H$3799)</f>
        <v>6</v>
      </c>
      <c r="C1017" s="12">
        <f t="shared" si="60"/>
        <v>0.312</v>
      </c>
      <c r="D1017" s="10">
        <f>_xlfn.RANK.EQ($C1017,$C$2:$C$1759,0)+COUNTIF($C$2:C1017,C1017)-1</f>
        <v>1192</v>
      </c>
      <c r="G1017">
        <v>1016</v>
      </c>
      <c r="H1017" t="str">
        <f t="shared" si="61"/>
        <v>Will Gluck</v>
      </c>
      <c r="I1017">
        <f>COUNTIF(Table13[director_name],Director!$H1017)</f>
        <v>3</v>
      </c>
      <c r="J1017" s="8">
        <f t="shared" si="62"/>
        <v>6.3</v>
      </c>
      <c r="K1017" s="12">
        <f t="shared" si="63"/>
        <v>0.42199999999999999</v>
      </c>
    </row>
    <row r="1018" spans="1:11" x14ac:dyDescent="0.35">
      <c r="A1018" s="2" t="s">
        <v>23654</v>
      </c>
      <c r="B1018" s="8">
        <f>AVERAGEIF(cleaned_data!$A$2:$A$3799,Director!$A1018,cleaned_data!$H$2:$H$3799)</f>
        <v>6.7</v>
      </c>
      <c r="C1018" s="12">
        <f t="shared" si="60"/>
        <v>0.6</v>
      </c>
      <c r="D1018" s="10">
        <f>_xlfn.RANK.EQ($C1018,$C$2:$C$1759,0)+COUNTIF($C$2:C1018,C1018)-1</f>
        <v>690</v>
      </c>
      <c r="G1018">
        <v>1017</v>
      </c>
      <c r="H1018" t="str">
        <f t="shared" si="61"/>
        <v>Jean-Marie PoirÃ©</v>
      </c>
      <c r="I1018">
        <f>COUNTIF(Table13[director_name],Director!$H1018)</f>
        <v>3</v>
      </c>
      <c r="J1018" s="8">
        <f t="shared" si="62"/>
        <v>6.2666666666666666</v>
      </c>
      <c r="K1018" s="12">
        <f t="shared" si="63"/>
        <v>0.42099999999999999</v>
      </c>
    </row>
    <row r="1019" spans="1:11" x14ac:dyDescent="0.35">
      <c r="A1019" s="2" t="s">
        <v>16655</v>
      </c>
      <c r="B1019" s="8">
        <f>AVERAGEIF(cleaned_data!$A$2:$A$3799,Director!$A1019,cleaned_data!$H$2:$H$3799)</f>
        <v>7.5</v>
      </c>
      <c r="C1019" s="12">
        <f t="shared" si="60"/>
        <v>0.89300000000000002</v>
      </c>
      <c r="D1019" s="10">
        <f>_xlfn.RANK.EQ($C1019,$C$2:$C$1759,0)+COUNTIF($C$2:C1019,C1019)-1</f>
        <v>179</v>
      </c>
      <c r="G1019">
        <v>1018</v>
      </c>
      <c r="H1019" t="str">
        <f t="shared" si="61"/>
        <v>Sergey Bodrov</v>
      </c>
      <c r="I1019">
        <f>COUNTIF(Table13[director_name],Director!$H1019)</f>
        <v>3</v>
      </c>
      <c r="J1019" s="8">
        <f t="shared" si="62"/>
        <v>6.2666666666666666</v>
      </c>
      <c r="K1019" s="12">
        <f t="shared" si="63"/>
        <v>0.42099999999999999</v>
      </c>
    </row>
    <row r="1020" spans="1:11" x14ac:dyDescent="0.35">
      <c r="A1020" s="2" t="s">
        <v>912</v>
      </c>
      <c r="B1020" s="8">
        <f>AVERAGEIF(cleaned_data!$A$2:$A$3799,Director!$A1020,cleaned_data!$H$2:$H$3799)</f>
        <v>6.0444444444444452</v>
      </c>
      <c r="C1020" s="12">
        <f t="shared" si="60"/>
        <v>0.33900000000000002</v>
      </c>
      <c r="D1020" s="10">
        <f>_xlfn.RANK.EQ($C1020,$C$2:$C$1759,0)+COUNTIF($C$2:C1020,C1020)-1</f>
        <v>1157</v>
      </c>
      <c r="G1020">
        <v>1019</v>
      </c>
      <c r="H1020" t="str">
        <f t="shared" si="61"/>
        <v>Catherine Hardwicke</v>
      </c>
      <c r="I1020">
        <f>COUNTIF(Table13[director_name],Director!$H1020)</f>
        <v>5</v>
      </c>
      <c r="J1020" s="8">
        <f t="shared" si="62"/>
        <v>6.26</v>
      </c>
      <c r="K1020" s="12">
        <f t="shared" si="63"/>
        <v>0.42</v>
      </c>
    </row>
    <row r="1021" spans="1:11" x14ac:dyDescent="0.35">
      <c r="A1021" s="2" t="s">
        <v>3456</v>
      </c>
      <c r="B1021" s="8">
        <f>AVERAGEIF(cleaned_data!$A$2:$A$3799,Director!$A1021,cleaned_data!$H$2:$H$3799)</f>
        <v>6.4</v>
      </c>
      <c r="C1021" s="12">
        <f t="shared" si="60"/>
        <v>0.46400000000000002</v>
      </c>
      <c r="D1021" s="10">
        <f>_xlfn.RANK.EQ($C1021,$C$2:$C$1759,0)+COUNTIF($C$2:C1021,C1021)-1</f>
        <v>930</v>
      </c>
      <c r="G1021">
        <v>1020</v>
      </c>
      <c r="H1021" t="str">
        <f t="shared" si="61"/>
        <v>Danny DeVito</v>
      </c>
      <c r="I1021">
        <f>COUNTIF(Table13[director_name],Director!$H1021)</f>
        <v>3</v>
      </c>
      <c r="J1021" s="8">
        <f t="shared" si="62"/>
        <v>6.2666666666666657</v>
      </c>
      <c r="K1021" s="12">
        <f t="shared" si="63"/>
        <v>0.42</v>
      </c>
    </row>
    <row r="1022" spans="1:11" x14ac:dyDescent="0.35">
      <c r="A1022" s="2" t="s">
        <v>11380</v>
      </c>
      <c r="B1022" s="8">
        <f>AVERAGEIF(cleaned_data!$A$2:$A$3799,Director!$A1022,cleaned_data!$H$2:$H$3799)</f>
        <v>4.9000000000000004</v>
      </c>
      <c r="C1022" s="12">
        <f t="shared" si="60"/>
        <v>8.4000000000000005E-2</v>
      </c>
      <c r="D1022" s="10">
        <f>_xlfn.RANK.EQ($C1022,$C$2:$C$1759,0)+COUNTIF($C$2:C1022,C1022)-1</f>
        <v>1609</v>
      </c>
      <c r="G1022">
        <v>1021</v>
      </c>
      <c r="H1022" t="str">
        <f t="shared" si="61"/>
        <v>John Singleton</v>
      </c>
      <c r="I1022">
        <f>COUNTIF(Table13[director_name],Director!$H1022)</f>
        <v>7</v>
      </c>
      <c r="J1022" s="8">
        <f t="shared" si="62"/>
        <v>6.2571428571428571</v>
      </c>
      <c r="K1022" s="12">
        <f t="shared" si="63"/>
        <v>0.41899999999999998</v>
      </c>
    </row>
    <row r="1023" spans="1:11" x14ac:dyDescent="0.35">
      <c r="A1023" s="2" t="s">
        <v>20956</v>
      </c>
      <c r="B1023" s="8">
        <f>AVERAGEIF(cleaned_data!$A$2:$A$3799,Director!$A1023,cleaned_data!$H$2:$H$3799)</f>
        <v>5.8</v>
      </c>
      <c r="C1023" s="12">
        <f t="shared" si="60"/>
        <v>0.252</v>
      </c>
      <c r="D1023" s="10">
        <f>_xlfn.RANK.EQ($C1023,$C$2:$C$1759,0)+COUNTIF($C$2:C1023,C1023)-1</f>
        <v>1305</v>
      </c>
      <c r="G1023">
        <v>1022</v>
      </c>
      <c r="H1023" t="str">
        <f t="shared" si="61"/>
        <v>Andy Tennant</v>
      </c>
      <c r="I1023">
        <f>COUNTIF(Table13[director_name],Director!$H1023)</f>
        <v>6</v>
      </c>
      <c r="J1023" s="8">
        <f t="shared" si="62"/>
        <v>6.25</v>
      </c>
      <c r="K1023" s="12">
        <f t="shared" si="63"/>
        <v>0.41699999999999998</v>
      </c>
    </row>
    <row r="1024" spans="1:11" x14ac:dyDescent="0.35">
      <c r="A1024" s="2" t="s">
        <v>20688</v>
      </c>
      <c r="B1024" s="8">
        <f>AVERAGEIF(cleaned_data!$A$2:$A$3799,Director!$A1024,cleaned_data!$H$2:$H$3799)</f>
        <v>7.3</v>
      </c>
      <c r="C1024" s="12">
        <f t="shared" si="60"/>
        <v>0.84899999999999998</v>
      </c>
      <c r="D1024" s="10">
        <f>_xlfn.RANK.EQ($C1024,$C$2:$C$1759,0)+COUNTIF($C$2:C1024,C1024)-1</f>
        <v>252</v>
      </c>
      <c r="G1024">
        <v>1023</v>
      </c>
      <c r="H1024" t="str">
        <f t="shared" si="61"/>
        <v>Bobby Farrelly</v>
      </c>
      <c r="I1024">
        <f>COUNTIF(Table13[director_name],Director!$H1024)</f>
        <v>9</v>
      </c>
      <c r="J1024" s="8">
        <f t="shared" si="62"/>
        <v>6.2444444444444445</v>
      </c>
      <c r="K1024" s="12">
        <f t="shared" si="63"/>
        <v>0.41699999999999998</v>
      </c>
    </row>
    <row r="1025" spans="1:11" x14ac:dyDescent="0.35">
      <c r="A1025" s="2" t="s">
        <v>23520</v>
      </c>
      <c r="B1025" s="8">
        <f>AVERAGEIF(cleaned_data!$A$2:$A$3799,Director!$A1025,cleaned_data!$H$2:$H$3799)</f>
        <v>8.5</v>
      </c>
      <c r="C1025" s="12">
        <f t="shared" si="60"/>
        <v>0.996</v>
      </c>
      <c r="D1025" s="10">
        <f>_xlfn.RANK.EQ($C1025,$C$2:$C$1759,0)+COUNTIF($C$2:C1025,C1025)-1</f>
        <v>5</v>
      </c>
      <c r="G1025">
        <v>1024</v>
      </c>
      <c r="H1025" t="str">
        <f t="shared" si="61"/>
        <v>Tommy Wirkola</v>
      </c>
      <c r="I1025">
        <f>COUNTIF(Table13[director_name],Director!$H1025)</f>
        <v>2</v>
      </c>
      <c r="J1025" s="8">
        <f t="shared" si="62"/>
        <v>6.25</v>
      </c>
      <c r="K1025" s="12">
        <f t="shared" si="63"/>
        <v>0.41699999999999998</v>
      </c>
    </row>
    <row r="1026" spans="1:11" x14ac:dyDescent="0.35">
      <c r="A1026" s="2" t="s">
        <v>6800</v>
      </c>
      <c r="B1026" s="8">
        <f>AVERAGEIF(cleaned_data!$A$2:$A$3799,Director!$A1026,cleaned_data!$H$2:$H$3799)</f>
        <v>5.6</v>
      </c>
      <c r="C1026" s="12">
        <f t="shared" si="60"/>
        <v>0.19800000000000001</v>
      </c>
      <c r="D1026" s="10">
        <f>_xlfn.RANK.EQ($C1026,$C$2:$C$1759,0)+COUNTIF($C$2:C1026,C1026)-1</f>
        <v>1398</v>
      </c>
      <c r="G1026">
        <v>1025</v>
      </c>
      <c r="H1026" t="str">
        <f t="shared" si="61"/>
        <v>Vincent Gallo</v>
      </c>
      <c r="I1026">
        <f>COUNTIF(Table13[director_name],Director!$H1026)</f>
        <v>2</v>
      </c>
      <c r="J1026" s="8">
        <f t="shared" si="62"/>
        <v>6.25</v>
      </c>
      <c r="K1026" s="12">
        <f t="shared" si="63"/>
        <v>0.41699999999999998</v>
      </c>
    </row>
    <row r="1027" spans="1:11" x14ac:dyDescent="0.35">
      <c r="A1027" s="2" t="s">
        <v>17799</v>
      </c>
      <c r="B1027" s="8">
        <f>AVERAGEIF(cleaned_data!$A$2:$A$3799,Director!$A1027,cleaned_data!$H$2:$H$3799)</f>
        <v>5.9</v>
      </c>
      <c r="C1027" s="12">
        <f t="shared" ref="C1027:C1090" si="64">_xlfn.PERCENTRANK.EXC($B$2:$B$1759,$B1027)</f>
        <v>0.27200000000000002</v>
      </c>
      <c r="D1027" s="10">
        <f>_xlfn.RANK.EQ($C1027,$C$2:$C$1759,0)+COUNTIF($C$2:C1027,C1027)-1</f>
        <v>1261</v>
      </c>
      <c r="G1027">
        <v>1026</v>
      </c>
      <c r="H1027" t="str">
        <f t="shared" ref="H1027:H1090" si="65">INDEX($A$2:$A$1759, MATCH($G1027,$D$2:$D$1759,0))</f>
        <v>Olivier Megaton</v>
      </c>
      <c r="I1027">
        <f>COUNTIF(Table13[director_name],Director!$H1027)</f>
        <v>3</v>
      </c>
      <c r="J1027" s="8">
        <f t="shared" ref="J1027:J1090" si="66">INDEX($B$2:$B$1759,MATCH($G1027,$D$2:$D$1759,0))</f>
        <v>6.2333333333333343</v>
      </c>
      <c r="K1027" s="12">
        <f t="shared" ref="K1027:K1090" si="67">INDEX($C$2:$C$1759,MATCH($G1027,$D$2:$D$1759,0))</f>
        <v>0.41599999999999998</v>
      </c>
    </row>
    <row r="1028" spans="1:11" x14ac:dyDescent="0.35">
      <c r="A1028" s="2" t="s">
        <v>11368</v>
      </c>
      <c r="B1028" s="8">
        <f>AVERAGEIF(cleaned_data!$A$2:$A$3799,Director!$A1028,cleaned_data!$H$2:$H$3799)</f>
        <v>7</v>
      </c>
      <c r="C1028" s="12">
        <f t="shared" si="64"/>
        <v>0.72199999999999998</v>
      </c>
      <c r="D1028" s="10">
        <f>_xlfn.RANK.EQ($C1028,$C$2:$C$1759,0)+COUNTIF($C$2:C1028,C1028)-1</f>
        <v>469</v>
      </c>
      <c r="G1028">
        <v>1027</v>
      </c>
      <c r="H1028" t="str">
        <f t="shared" si="65"/>
        <v>Alexandre Aja</v>
      </c>
      <c r="I1028">
        <f>COUNTIF(Table13[director_name],Director!$H1028)</f>
        <v>4</v>
      </c>
      <c r="J1028" s="8">
        <f t="shared" si="66"/>
        <v>6.2250000000000005</v>
      </c>
      <c r="K1028" s="12">
        <f t="shared" si="67"/>
        <v>0.41499999999999998</v>
      </c>
    </row>
    <row r="1029" spans="1:11" x14ac:dyDescent="0.35">
      <c r="A1029" s="2" t="s">
        <v>6844</v>
      </c>
      <c r="B1029" s="8">
        <f>AVERAGEIF(cleaned_data!$A$2:$A$3799,Director!$A1029,cleaned_data!$H$2:$H$3799)</f>
        <v>4.4000000000000004</v>
      </c>
      <c r="C1029" s="12">
        <f t="shared" si="64"/>
        <v>5.0999999999999997E-2</v>
      </c>
      <c r="D1029" s="10">
        <f>_xlfn.RANK.EQ($C1029,$C$2:$C$1759,0)+COUNTIF($C$2:C1029,C1029)-1</f>
        <v>1666</v>
      </c>
      <c r="G1029">
        <v>1028</v>
      </c>
      <c r="H1029" t="str">
        <f t="shared" si="65"/>
        <v>Jon Amiel</v>
      </c>
      <c r="I1029">
        <f>COUNTIF(Table13[director_name],Director!$H1029)</f>
        <v>4</v>
      </c>
      <c r="J1029" s="8">
        <f t="shared" si="66"/>
        <v>6.2000000000000011</v>
      </c>
      <c r="K1029" s="12">
        <f t="shared" si="67"/>
        <v>0.41499999999999998</v>
      </c>
    </row>
    <row r="1030" spans="1:11" x14ac:dyDescent="0.35">
      <c r="A1030" s="2" t="s">
        <v>15761</v>
      </c>
      <c r="B1030" s="8">
        <f>AVERAGEIF(cleaned_data!$A$2:$A$3799,Director!$A1030,cleaned_data!$H$2:$H$3799)</f>
        <v>6.2</v>
      </c>
      <c r="C1030" s="12">
        <f t="shared" si="64"/>
        <v>0.39100000000000001</v>
      </c>
      <c r="D1030" s="10">
        <f>_xlfn.RANK.EQ($C1030,$C$2:$C$1759,0)+COUNTIF($C$2:C1030,C1030)-1</f>
        <v>1057</v>
      </c>
      <c r="G1030">
        <v>1029</v>
      </c>
      <c r="H1030" t="str">
        <f t="shared" si="65"/>
        <v>Peter Howitt</v>
      </c>
      <c r="I1030">
        <f>COUNTIF(Table13[director_name],Director!$H1030)</f>
        <v>4</v>
      </c>
      <c r="J1030" s="8">
        <f t="shared" si="66"/>
        <v>6.2250000000000005</v>
      </c>
      <c r="K1030" s="12">
        <f t="shared" si="67"/>
        <v>0.41499999999999998</v>
      </c>
    </row>
    <row r="1031" spans="1:11" x14ac:dyDescent="0.35">
      <c r="A1031" s="2" t="s">
        <v>125</v>
      </c>
      <c r="B1031" s="8">
        <f>AVERAGEIF(cleaned_data!$A$2:$A$3799,Director!$A1031,cleaned_data!$H$2:$H$3799)</f>
        <v>7.2285714285714286</v>
      </c>
      <c r="C1031" s="12">
        <f t="shared" si="64"/>
        <v>0.84099999999999997</v>
      </c>
      <c r="D1031" s="10">
        <f>_xlfn.RANK.EQ($C1031,$C$2:$C$1759,0)+COUNTIF($C$2:C1031,C1031)-1</f>
        <v>279</v>
      </c>
      <c r="G1031">
        <v>1030</v>
      </c>
      <c r="H1031" t="str">
        <f t="shared" si="65"/>
        <v>Akiva Goldsman</v>
      </c>
      <c r="I1031">
        <f>COUNTIF(Table13[director_name],Director!$H1031)</f>
        <v>1</v>
      </c>
      <c r="J1031" s="8">
        <f t="shared" si="66"/>
        <v>6.2</v>
      </c>
      <c r="K1031" s="12">
        <f t="shared" si="67"/>
        <v>0.39100000000000001</v>
      </c>
    </row>
    <row r="1032" spans="1:11" x14ac:dyDescent="0.35">
      <c r="A1032" s="2" t="s">
        <v>3998</v>
      </c>
      <c r="B1032" s="8">
        <f>AVERAGEIF(cleaned_data!$A$2:$A$3799,Director!$A1032,cleaned_data!$H$2:$H$3799)</f>
        <v>5.4</v>
      </c>
      <c r="C1032" s="12">
        <f t="shared" si="64"/>
        <v>0.157</v>
      </c>
      <c r="D1032" s="10">
        <f>_xlfn.RANK.EQ($C1032,$C$2:$C$1759,0)+COUNTIF($C$2:C1032,C1032)-1</f>
        <v>1475</v>
      </c>
      <c r="G1032">
        <v>1031</v>
      </c>
      <c r="H1032" t="str">
        <f t="shared" si="65"/>
        <v>Alexander Witt</v>
      </c>
      <c r="I1032">
        <f>COUNTIF(Table13[director_name],Director!$H1032)</f>
        <v>1</v>
      </c>
      <c r="J1032" s="8">
        <f t="shared" si="66"/>
        <v>6.2</v>
      </c>
      <c r="K1032" s="12">
        <f t="shared" si="67"/>
        <v>0.39100000000000001</v>
      </c>
    </row>
    <row r="1033" spans="1:11" x14ac:dyDescent="0.35">
      <c r="A1033" s="2" t="s">
        <v>21691</v>
      </c>
      <c r="B1033" s="8">
        <f>AVERAGEIF(cleaned_data!$A$2:$A$3799,Director!$A1033,cleaned_data!$H$2:$H$3799)</f>
        <v>7.2</v>
      </c>
      <c r="C1033" s="12">
        <f t="shared" si="64"/>
        <v>0.81100000000000005</v>
      </c>
      <c r="D1033" s="10">
        <f>_xlfn.RANK.EQ($C1033,$C$2:$C$1759,0)+COUNTIF($C$2:C1033,C1033)-1</f>
        <v>306</v>
      </c>
      <c r="G1033">
        <v>1032</v>
      </c>
      <c r="H1033" t="str">
        <f t="shared" si="65"/>
        <v>Allen Hughes</v>
      </c>
      <c r="I1033">
        <f>COUNTIF(Table13[director_name],Director!$H1033)</f>
        <v>1</v>
      </c>
      <c r="J1033" s="8">
        <f t="shared" si="66"/>
        <v>6.2</v>
      </c>
      <c r="K1033" s="12">
        <f t="shared" si="67"/>
        <v>0.39100000000000001</v>
      </c>
    </row>
    <row r="1034" spans="1:11" x14ac:dyDescent="0.35">
      <c r="A1034" s="2" t="s">
        <v>16232</v>
      </c>
      <c r="B1034" s="8">
        <f>AVERAGEIF(cleaned_data!$A$2:$A$3799,Director!$A1034,cleaned_data!$H$2:$H$3799)</f>
        <v>6</v>
      </c>
      <c r="C1034" s="12">
        <f t="shared" si="64"/>
        <v>0.312</v>
      </c>
      <c r="D1034" s="10">
        <f>_xlfn.RANK.EQ($C1034,$C$2:$C$1759,0)+COUNTIF($C$2:C1034,C1034)-1</f>
        <v>1193</v>
      </c>
      <c r="G1034">
        <v>1033</v>
      </c>
      <c r="H1034" t="str">
        <f t="shared" si="65"/>
        <v>AndrÃ©s Muschietti</v>
      </c>
      <c r="I1034">
        <f>COUNTIF(Table13[director_name],Director!$H1034)</f>
        <v>1</v>
      </c>
      <c r="J1034" s="8">
        <f t="shared" si="66"/>
        <v>6.2</v>
      </c>
      <c r="K1034" s="12">
        <f t="shared" si="67"/>
        <v>0.39100000000000001</v>
      </c>
    </row>
    <row r="1035" spans="1:11" x14ac:dyDescent="0.35">
      <c r="A1035" s="2" t="s">
        <v>180</v>
      </c>
      <c r="B1035" s="8">
        <f>AVERAGEIF(cleaned_data!$A$2:$A$3799,Director!$A1035,cleaned_data!$H$2:$H$3799)</f>
        <v>7.1333333333333329</v>
      </c>
      <c r="C1035" s="12">
        <f t="shared" si="64"/>
        <v>0.80100000000000005</v>
      </c>
      <c r="D1035" s="10">
        <f>_xlfn.RANK.EQ($C1035,$C$2:$C$1759,0)+COUNTIF($C$2:C1035,C1035)-1</f>
        <v>350</v>
      </c>
      <c r="G1035">
        <v>1034</v>
      </c>
      <c r="H1035" t="str">
        <f t="shared" si="65"/>
        <v>Blake Edwards</v>
      </c>
      <c r="I1035">
        <f>COUNTIF(Table13[director_name],Director!$H1035)</f>
        <v>1</v>
      </c>
      <c r="J1035" s="8">
        <f t="shared" si="66"/>
        <v>6.2</v>
      </c>
      <c r="K1035" s="12">
        <f t="shared" si="67"/>
        <v>0.39100000000000001</v>
      </c>
    </row>
    <row r="1036" spans="1:11" x14ac:dyDescent="0.35">
      <c r="A1036" s="2" t="s">
        <v>14383</v>
      </c>
      <c r="B1036" s="8">
        <f>AVERAGEIF(cleaned_data!$A$2:$A$3799,Director!$A1036,cleaned_data!$H$2:$H$3799)</f>
        <v>7.45</v>
      </c>
      <c r="C1036" s="12">
        <f t="shared" si="64"/>
        <v>0.88900000000000001</v>
      </c>
      <c r="D1036" s="10">
        <f>_xlfn.RANK.EQ($C1036,$C$2:$C$1759,0)+COUNTIF($C$2:C1036,C1036)-1</f>
        <v>192</v>
      </c>
      <c r="G1036">
        <v>1035</v>
      </c>
      <c r="H1036" t="str">
        <f t="shared" si="65"/>
        <v>Brad Silberling</v>
      </c>
      <c r="I1036">
        <f>COUNTIF(Table13[director_name],Director!$H1036)</f>
        <v>4</v>
      </c>
      <c r="J1036" s="8">
        <f t="shared" si="66"/>
        <v>6.2</v>
      </c>
      <c r="K1036" s="12">
        <f t="shared" si="67"/>
        <v>0.39100000000000001</v>
      </c>
    </row>
    <row r="1037" spans="1:11" x14ac:dyDescent="0.35">
      <c r="A1037" s="2" t="s">
        <v>3896</v>
      </c>
      <c r="B1037" s="8">
        <f>AVERAGEIF(cleaned_data!$A$2:$A$3799,Director!$A1037,cleaned_data!$H$2:$H$3799)</f>
        <v>3.8</v>
      </c>
      <c r="C1037" s="12">
        <f t="shared" si="64"/>
        <v>2.5000000000000001E-2</v>
      </c>
      <c r="D1037" s="10">
        <f>_xlfn.RANK.EQ($C1037,$C$2:$C$1759,0)+COUNTIF($C$2:C1037,C1037)-1</f>
        <v>1712</v>
      </c>
      <c r="G1037">
        <v>1036</v>
      </c>
      <c r="H1037" t="str">
        <f t="shared" si="65"/>
        <v>Bryan Barber</v>
      </c>
      <c r="I1037">
        <f>COUNTIF(Table13[director_name],Director!$H1037)</f>
        <v>1</v>
      </c>
      <c r="J1037" s="8">
        <f t="shared" si="66"/>
        <v>6.2</v>
      </c>
      <c r="K1037" s="12">
        <f t="shared" si="67"/>
        <v>0.39100000000000001</v>
      </c>
    </row>
    <row r="1038" spans="1:11" x14ac:dyDescent="0.35">
      <c r="A1038" s="2" t="s">
        <v>9957</v>
      </c>
      <c r="B1038" s="8">
        <f>AVERAGEIF(cleaned_data!$A$2:$A$3799,Director!$A1038,cleaned_data!$H$2:$H$3799)</f>
        <v>4.0999999999999996</v>
      </c>
      <c r="C1038" s="12">
        <f t="shared" si="64"/>
        <v>3.5999999999999997E-2</v>
      </c>
      <c r="D1038" s="10">
        <f>_xlfn.RANK.EQ($C1038,$C$2:$C$1759,0)+COUNTIF($C$2:C1038,C1038)-1</f>
        <v>1689</v>
      </c>
      <c r="G1038">
        <v>1037</v>
      </c>
      <c r="H1038" t="str">
        <f t="shared" si="65"/>
        <v>Charles Herman-Wurmfeld</v>
      </c>
      <c r="I1038">
        <f>COUNTIF(Table13[director_name],Director!$H1038)</f>
        <v>3</v>
      </c>
      <c r="J1038" s="8">
        <f t="shared" si="66"/>
        <v>6.2</v>
      </c>
      <c r="K1038" s="12">
        <f t="shared" si="67"/>
        <v>0.39100000000000001</v>
      </c>
    </row>
    <row r="1039" spans="1:11" x14ac:dyDescent="0.35">
      <c r="A1039" s="2" t="s">
        <v>15118</v>
      </c>
      <c r="B1039" s="8">
        <f>AVERAGEIF(cleaned_data!$A$2:$A$3799,Director!$A1039,cleaned_data!$H$2:$H$3799)</f>
        <v>6.1</v>
      </c>
      <c r="C1039" s="12">
        <f t="shared" si="64"/>
        <v>0.35099999999999998</v>
      </c>
      <c r="D1039" s="10">
        <f>_xlfn.RANK.EQ($C1039,$C$2:$C$1759,0)+COUNTIF($C$2:C1039,C1039)-1</f>
        <v>1126</v>
      </c>
      <c r="G1039">
        <v>1038</v>
      </c>
      <c r="H1039" t="str">
        <f t="shared" si="65"/>
        <v>Charles Shyer</v>
      </c>
      <c r="I1039">
        <f>COUNTIF(Table13[director_name],Director!$H1039)</f>
        <v>1</v>
      </c>
      <c r="J1039" s="8">
        <f t="shared" si="66"/>
        <v>6.2</v>
      </c>
      <c r="K1039" s="12">
        <f t="shared" si="67"/>
        <v>0.39100000000000001</v>
      </c>
    </row>
    <row r="1040" spans="1:11" x14ac:dyDescent="0.35">
      <c r="A1040" s="2" t="s">
        <v>14876</v>
      </c>
      <c r="B1040" s="8">
        <f>AVERAGEIF(cleaned_data!$A$2:$A$3799,Director!$A1040,cleaned_data!$H$2:$H$3799)</f>
        <v>5.8</v>
      </c>
      <c r="C1040" s="12">
        <f t="shared" si="64"/>
        <v>0.252</v>
      </c>
      <c r="D1040" s="10">
        <f>_xlfn.RANK.EQ($C1040,$C$2:$C$1759,0)+COUNTIF($C$2:C1040,C1040)-1</f>
        <v>1306</v>
      </c>
      <c r="G1040">
        <v>1039</v>
      </c>
      <c r="H1040" t="str">
        <f t="shared" si="65"/>
        <v>Daryl Wein</v>
      </c>
      <c r="I1040">
        <f>COUNTIF(Table13[director_name],Director!$H1040)</f>
        <v>1</v>
      </c>
      <c r="J1040" s="8">
        <f t="shared" si="66"/>
        <v>6.2</v>
      </c>
      <c r="K1040" s="12">
        <f t="shared" si="67"/>
        <v>0.39100000000000001</v>
      </c>
    </row>
    <row r="1041" spans="1:11" x14ac:dyDescent="0.35">
      <c r="A1041" s="2" t="s">
        <v>23166</v>
      </c>
      <c r="B1041" s="8">
        <f>AVERAGEIF(cleaned_data!$A$2:$A$3799,Director!$A1041,cleaned_data!$H$2:$H$3799)</f>
        <v>6.5</v>
      </c>
      <c r="C1041" s="12">
        <f t="shared" si="64"/>
        <v>0.504</v>
      </c>
      <c r="D1041" s="10">
        <f>_xlfn.RANK.EQ($C1041,$C$2:$C$1759,0)+COUNTIF($C$2:C1041,C1041)-1</f>
        <v>844</v>
      </c>
      <c r="G1041">
        <v>1040</v>
      </c>
      <c r="H1041" t="str">
        <f t="shared" si="65"/>
        <v>David Anspaugh</v>
      </c>
      <c r="I1041">
        <f>COUNTIF(Table13[director_name],Director!$H1041)</f>
        <v>1</v>
      </c>
      <c r="J1041" s="8">
        <f t="shared" si="66"/>
        <v>6.2</v>
      </c>
      <c r="K1041" s="12">
        <f t="shared" si="67"/>
        <v>0.39100000000000001</v>
      </c>
    </row>
    <row r="1042" spans="1:11" x14ac:dyDescent="0.35">
      <c r="A1042" s="2" t="s">
        <v>20316</v>
      </c>
      <c r="B1042" s="8">
        <f>AVERAGEIF(cleaned_data!$A$2:$A$3799,Director!$A1042,cleaned_data!$H$2:$H$3799)</f>
        <v>6.9</v>
      </c>
      <c r="C1042" s="12">
        <f t="shared" si="64"/>
        <v>0.68100000000000005</v>
      </c>
      <c r="D1042" s="10">
        <f>_xlfn.RANK.EQ($C1042,$C$2:$C$1759,0)+COUNTIF($C$2:C1042,C1042)-1</f>
        <v>544</v>
      </c>
      <c r="G1042">
        <v>1041</v>
      </c>
      <c r="H1042" t="str">
        <f t="shared" si="65"/>
        <v>David Mirkin</v>
      </c>
      <c r="I1042">
        <f>COUNTIF(Table13[director_name],Director!$H1042)</f>
        <v>1</v>
      </c>
      <c r="J1042" s="8">
        <f t="shared" si="66"/>
        <v>6.2</v>
      </c>
      <c r="K1042" s="12">
        <f t="shared" si="67"/>
        <v>0.39100000000000001</v>
      </c>
    </row>
    <row r="1043" spans="1:11" x14ac:dyDescent="0.35">
      <c r="A1043" s="2" t="s">
        <v>22612</v>
      </c>
      <c r="B1043" s="8">
        <f>AVERAGEIF(cleaned_data!$A$2:$A$3799,Director!$A1043,cleaned_data!$H$2:$H$3799)</f>
        <v>8.4</v>
      </c>
      <c r="C1043" s="12">
        <f t="shared" si="64"/>
        <v>0.99299999999999999</v>
      </c>
      <c r="D1043" s="10">
        <f>_xlfn.RANK.EQ($C1043,$C$2:$C$1759,0)+COUNTIF($C$2:C1043,C1043)-1</f>
        <v>10</v>
      </c>
      <c r="G1043">
        <v>1042</v>
      </c>
      <c r="H1043" t="str">
        <f t="shared" si="65"/>
        <v>David Slade</v>
      </c>
      <c r="I1043">
        <f>COUNTIF(Table13[director_name],Director!$H1043)</f>
        <v>3</v>
      </c>
      <c r="J1043" s="8">
        <f t="shared" si="66"/>
        <v>6.2</v>
      </c>
      <c r="K1043" s="12">
        <f t="shared" si="67"/>
        <v>0.39100000000000001</v>
      </c>
    </row>
    <row r="1044" spans="1:11" x14ac:dyDescent="0.35">
      <c r="A1044" s="2" t="s">
        <v>6432</v>
      </c>
      <c r="B1044" s="8">
        <f>AVERAGEIF(cleaned_data!$A$2:$A$3799,Director!$A1044,cleaned_data!$H$2:$H$3799)</f>
        <v>5.2</v>
      </c>
      <c r="C1044" s="12">
        <f t="shared" si="64"/>
        <v>0.115</v>
      </c>
      <c r="D1044" s="10">
        <f>_xlfn.RANK.EQ($C1044,$C$2:$C$1759,0)+COUNTIF($C$2:C1044,C1044)-1</f>
        <v>1552</v>
      </c>
      <c r="G1044">
        <v>1043</v>
      </c>
      <c r="H1044" t="str">
        <f t="shared" si="65"/>
        <v>Fred Walton</v>
      </c>
      <c r="I1044">
        <f>COUNTIF(Table13[director_name],Director!$H1044)</f>
        <v>1</v>
      </c>
      <c r="J1044" s="8">
        <f t="shared" si="66"/>
        <v>6.2</v>
      </c>
      <c r="K1044" s="12">
        <f t="shared" si="67"/>
        <v>0.39100000000000001</v>
      </c>
    </row>
    <row r="1045" spans="1:11" x14ac:dyDescent="0.35">
      <c r="A1045" s="2" t="s">
        <v>402</v>
      </c>
      <c r="B1045" s="8">
        <f>AVERAGEIF(cleaned_data!$A$2:$A$3799,Director!$A1045,cleaned_data!$H$2:$H$3799)</f>
        <v>7.2</v>
      </c>
      <c r="C1045" s="12">
        <f t="shared" si="64"/>
        <v>0.81100000000000005</v>
      </c>
      <c r="D1045" s="10">
        <f>_xlfn.RANK.EQ($C1045,$C$2:$C$1759,0)+COUNTIF($C$2:C1045,C1045)-1</f>
        <v>307</v>
      </c>
      <c r="G1045">
        <v>1044</v>
      </c>
      <c r="H1045" t="str">
        <f t="shared" si="65"/>
        <v>Frederik Du Chau</v>
      </c>
      <c r="I1045">
        <f>COUNTIF(Table13[director_name],Director!$H1045)</f>
        <v>1</v>
      </c>
      <c r="J1045" s="8">
        <f t="shared" si="66"/>
        <v>6.2</v>
      </c>
      <c r="K1045" s="12">
        <f t="shared" si="67"/>
        <v>0.39100000000000001</v>
      </c>
    </row>
    <row r="1046" spans="1:11" x14ac:dyDescent="0.35">
      <c r="A1046" s="2" t="s">
        <v>13756</v>
      </c>
      <c r="B1046" s="8">
        <f>AVERAGEIF(cleaned_data!$A$2:$A$3799,Director!$A1046,cleaned_data!$H$2:$H$3799)</f>
        <v>5.1999999999999993</v>
      </c>
      <c r="C1046" s="12">
        <f t="shared" si="64"/>
        <v>0.114</v>
      </c>
      <c r="D1046" s="10">
        <f>_xlfn.RANK.EQ($C1046,$C$2:$C$1759,0)+COUNTIF($C$2:C1046,C1046)-1</f>
        <v>1558</v>
      </c>
      <c r="G1046">
        <v>1045</v>
      </c>
      <c r="H1046" t="str">
        <f t="shared" si="65"/>
        <v>Grant Heslov</v>
      </c>
      <c r="I1046">
        <f>COUNTIF(Table13[director_name],Director!$H1046)</f>
        <v>1</v>
      </c>
      <c r="J1046" s="8">
        <f t="shared" si="66"/>
        <v>6.2</v>
      </c>
      <c r="K1046" s="12">
        <f t="shared" si="67"/>
        <v>0.39100000000000001</v>
      </c>
    </row>
    <row r="1047" spans="1:11" x14ac:dyDescent="0.35">
      <c r="A1047" s="2" t="s">
        <v>13807</v>
      </c>
      <c r="B1047" s="8">
        <f>AVERAGEIF(cleaned_data!$A$2:$A$3799,Director!$A1047,cleaned_data!$H$2:$H$3799)</f>
        <v>5.8</v>
      </c>
      <c r="C1047" s="12">
        <f t="shared" si="64"/>
        <v>0.252</v>
      </c>
      <c r="D1047" s="10">
        <f>_xlfn.RANK.EQ($C1047,$C$2:$C$1759,0)+COUNTIF($C$2:C1047,C1047)-1</f>
        <v>1307</v>
      </c>
      <c r="G1047">
        <v>1046</v>
      </c>
      <c r="H1047" t="str">
        <f t="shared" si="65"/>
        <v>Henry Selick</v>
      </c>
      <c r="I1047">
        <f>COUNTIF(Table13[director_name],Director!$H1047)</f>
        <v>2</v>
      </c>
      <c r="J1047" s="8">
        <f t="shared" si="66"/>
        <v>6.2</v>
      </c>
      <c r="K1047" s="12">
        <f t="shared" si="67"/>
        <v>0.39100000000000001</v>
      </c>
    </row>
    <row r="1048" spans="1:11" x14ac:dyDescent="0.35">
      <c r="A1048" s="2" t="s">
        <v>1776</v>
      </c>
      <c r="B1048" s="8">
        <f>AVERAGEIF(cleaned_data!$A$2:$A$3799,Director!$A1048,cleaned_data!$H$2:$H$3799)</f>
        <v>6.666666666666667</v>
      </c>
      <c r="C1048" s="12">
        <f t="shared" si="64"/>
        <v>0.59199999999999997</v>
      </c>
      <c r="D1048" s="10">
        <f>_xlfn.RANK.EQ($C1048,$C$2:$C$1759,0)+COUNTIF($C$2:C1048,C1048)-1</f>
        <v>714</v>
      </c>
      <c r="G1048">
        <v>1047</v>
      </c>
      <c r="H1048" t="str">
        <f t="shared" si="65"/>
        <v>James David Pasternak</v>
      </c>
      <c r="I1048">
        <f>COUNTIF(Table13[director_name],Director!$H1048)</f>
        <v>1</v>
      </c>
      <c r="J1048" s="8">
        <f t="shared" si="66"/>
        <v>6.2</v>
      </c>
      <c r="K1048" s="12">
        <f t="shared" si="67"/>
        <v>0.39100000000000001</v>
      </c>
    </row>
    <row r="1049" spans="1:11" x14ac:dyDescent="0.35">
      <c r="A1049" s="2" t="s">
        <v>9616</v>
      </c>
      <c r="B1049" s="8">
        <f>AVERAGEIF(cleaned_data!$A$2:$A$3799,Director!$A1049,cleaned_data!$H$2:$H$3799)</f>
        <v>5.6</v>
      </c>
      <c r="C1049" s="12">
        <f t="shared" si="64"/>
        <v>0.19800000000000001</v>
      </c>
      <c r="D1049" s="10">
        <f>_xlfn.RANK.EQ($C1049,$C$2:$C$1759,0)+COUNTIF($C$2:C1049,C1049)-1</f>
        <v>1399</v>
      </c>
      <c r="G1049">
        <v>1048</v>
      </c>
      <c r="H1049" t="str">
        <f t="shared" si="65"/>
        <v>James Dodson</v>
      </c>
      <c r="I1049">
        <f>COUNTIF(Table13[director_name],Director!$H1049)</f>
        <v>1</v>
      </c>
      <c r="J1049" s="8">
        <f t="shared" si="66"/>
        <v>6.2</v>
      </c>
      <c r="K1049" s="12">
        <f t="shared" si="67"/>
        <v>0.39100000000000001</v>
      </c>
    </row>
    <row r="1050" spans="1:11" x14ac:dyDescent="0.35">
      <c r="A1050" s="2" t="s">
        <v>13959</v>
      </c>
      <c r="B1050" s="8">
        <f>AVERAGEIF(cleaned_data!$A$2:$A$3799,Director!$A1050,cleaned_data!$H$2:$H$3799)</f>
        <v>7.8</v>
      </c>
      <c r="C1050" s="12">
        <f t="shared" si="64"/>
        <v>0.95699999999999996</v>
      </c>
      <c r="D1050" s="10">
        <f>_xlfn.RANK.EQ($C1050,$C$2:$C$1759,0)+COUNTIF($C$2:C1050,C1050)-1</f>
        <v>67</v>
      </c>
      <c r="G1050">
        <v>1049</v>
      </c>
      <c r="H1050" t="str">
        <f t="shared" si="65"/>
        <v>Jeff Garlin</v>
      </c>
      <c r="I1050">
        <f>COUNTIF(Table13[director_name],Director!$H1050)</f>
        <v>1</v>
      </c>
      <c r="J1050" s="8">
        <f t="shared" si="66"/>
        <v>6.2</v>
      </c>
      <c r="K1050" s="12">
        <f t="shared" si="67"/>
        <v>0.39100000000000001</v>
      </c>
    </row>
    <row r="1051" spans="1:11" x14ac:dyDescent="0.35">
      <c r="A1051" s="2" t="s">
        <v>20790</v>
      </c>
      <c r="B1051" s="8">
        <f>AVERAGEIF(cleaned_data!$A$2:$A$3799,Director!$A1051,cleaned_data!$H$2:$H$3799)</f>
        <v>6.3</v>
      </c>
      <c r="C1051" s="12">
        <f t="shared" si="64"/>
        <v>0.42199999999999999</v>
      </c>
      <c r="D1051" s="10">
        <f>_xlfn.RANK.EQ($C1051,$C$2:$C$1759,0)+COUNTIF($C$2:C1051,C1051)-1</f>
        <v>993</v>
      </c>
      <c r="G1051">
        <v>1050</v>
      </c>
      <c r="H1051" t="str">
        <f t="shared" si="65"/>
        <v>Joey Lauren Adams</v>
      </c>
      <c r="I1051">
        <f>COUNTIF(Table13[director_name],Director!$H1051)</f>
        <v>1</v>
      </c>
      <c r="J1051" s="8">
        <f t="shared" si="66"/>
        <v>6.2</v>
      </c>
      <c r="K1051" s="12">
        <f t="shared" si="67"/>
        <v>0.39100000000000001</v>
      </c>
    </row>
    <row r="1052" spans="1:11" x14ac:dyDescent="0.35">
      <c r="A1052" s="2" t="s">
        <v>12976</v>
      </c>
      <c r="B1052" s="8">
        <f>AVERAGEIF(cleaned_data!$A$2:$A$3799,Director!$A1052,cleaned_data!$H$2:$H$3799)</f>
        <v>6</v>
      </c>
      <c r="C1052" s="12">
        <f t="shared" si="64"/>
        <v>0.312</v>
      </c>
      <c r="D1052" s="10">
        <f>_xlfn.RANK.EQ($C1052,$C$2:$C$1759,0)+COUNTIF($C$2:C1052,C1052)-1</f>
        <v>1194</v>
      </c>
      <c r="G1052">
        <v>1051</v>
      </c>
      <c r="H1052" t="str">
        <f t="shared" si="65"/>
        <v>John Fortenberry</v>
      </c>
      <c r="I1052">
        <f>COUNTIF(Table13[director_name],Director!$H1052)</f>
        <v>1</v>
      </c>
      <c r="J1052" s="8">
        <f t="shared" si="66"/>
        <v>6.2</v>
      </c>
      <c r="K1052" s="12">
        <f t="shared" si="67"/>
        <v>0.39100000000000001</v>
      </c>
    </row>
    <row r="1053" spans="1:11" x14ac:dyDescent="0.35">
      <c r="A1053" s="2" t="s">
        <v>11164</v>
      </c>
      <c r="B1053" s="8">
        <f>AVERAGEIF(cleaned_data!$A$2:$A$3799,Director!$A1053,cleaned_data!$H$2:$H$3799)</f>
        <v>6</v>
      </c>
      <c r="C1053" s="12">
        <f t="shared" si="64"/>
        <v>0.312</v>
      </c>
      <c r="D1053" s="10">
        <f>_xlfn.RANK.EQ($C1053,$C$2:$C$1759,0)+COUNTIF($C$2:C1053,C1053)-1</f>
        <v>1195</v>
      </c>
      <c r="G1053">
        <v>1052</v>
      </c>
      <c r="H1053" t="str">
        <f t="shared" si="65"/>
        <v>Jonathan Kesselman</v>
      </c>
      <c r="I1053">
        <f>COUNTIF(Table13[director_name],Director!$H1053)</f>
        <v>1</v>
      </c>
      <c r="J1053" s="8">
        <f t="shared" si="66"/>
        <v>6.2</v>
      </c>
      <c r="K1053" s="12">
        <f t="shared" si="67"/>
        <v>0.39100000000000001</v>
      </c>
    </row>
    <row r="1054" spans="1:11" x14ac:dyDescent="0.35">
      <c r="A1054" s="2" t="s">
        <v>4531</v>
      </c>
      <c r="B1054" s="8">
        <f>AVERAGEIF(cleaned_data!$A$2:$A$3799,Director!$A1054,cleaned_data!$H$2:$H$3799)</f>
        <v>5.5600000000000005</v>
      </c>
      <c r="C1054" s="12">
        <f t="shared" si="64"/>
        <v>0.19700000000000001</v>
      </c>
      <c r="D1054" s="10">
        <f>_xlfn.RANK.EQ($C1054,$C$2:$C$1759,0)+COUNTIF($C$2:C1054,C1054)-1</f>
        <v>1412</v>
      </c>
      <c r="G1054">
        <v>1053</v>
      </c>
      <c r="H1054" t="str">
        <f t="shared" si="65"/>
        <v>Khalid Mohamed</v>
      </c>
      <c r="I1054">
        <f>COUNTIF(Table13[director_name],Director!$H1054)</f>
        <v>1</v>
      </c>
      <c r="J1054" s="8">
        <f t="shared" si="66"/>
        <v>6.2</v>
      </c>
      <c r="K1054" s="12">
        <f t="shared" si="67"/>
        <v>0.39100000000000001</v>
      </c>
    </row>
    <row r="1055" spans="1:11" x14ac:dyDescent="0.35">
      <c r="A1055" s="2" t="s">
        <v>1161</v>
      </c>
      <c r="B1055" s="8">
        <f>AVERAGEIF(cleaned_data!$A$2:$A$3799,Director!$A1055,cleaned_data!$H$2:$H$3799)</f>
        <v>7.6999999999999993</v>
      </c>
      <c r="C1055" s="12">
        <f t="shared" si="64"/>
        <v>0.93899999999999995</v>
      </c>
      <c r="D1055" s="10">
        <f>_xlfn.RANK.EQ($C1055,$C$2:$C$1759,0)+COUNTIF($C$2:C1055,C1055)-1</f>
        <v>106</v>
      </c>
      <c r="G1055">
        <v>1054</v>
      </c>
      <c r="H1055" t="str">
        <f t="shared" si="65"/>
        <v>Kurt Hale</v>
      </c>
      <c r="I1055">
        <f>COUNTIF(Table13[director_name],Director!$H1055)</f>
        <v>2</v>
      </c>
      <c r="J1055" s="8">
        <f t="shared" si="66"/>
        <v>6.2</v>
      </c>
      <c r="K1055" s="12">
        <f t="shared" si="67"/>
        <v>0.39100000000000001</v>
      </c>
    </row>
    <row r="1056" spans="1:11" x14ac:dyDescent="0.35">
      <c r="A1056" s="2" t="s">
        <v>6131</v>
      </c>
      <c r="B1056" s="8">
        <f>AVERAGEIF(cleaned_data!$A$2:$A$3799,Director!$A1056,cleaned_data!$H$2:$H$3799)</f>
        <v>6.85</v>
      </c>
      <c r="C1056" s="12">
        <f t="shared" si="64"/>
        <v>0.66800000000000004</v>
      </c>
      <c r="D1056" s="10">
        <f>_xlfn.RANK.EQ($C1056,$C$2:$C$1759,0)+COUNTIF($C$2:C1056,C1056)-1</f>
        <v>575</v>
      </c>
      <c r="G1056">
        <v>1055</v>
      </c>
      <c r="H1056" t="str">
        <f t="shared" si="65"/>
        <v>Lance Hool</v>
      </c>
      <c r="I1056">
        <f>COUNTIF(Table13[director_name],Director!$H1056)</f>
        <v>1</v>
      </c>
      <c r="J1056" s="8">
        <f t="shared" si="66"/>
        <v>6.2</v>
      </c>
      <c r="K1056" s="12">
        <f t="shared" si="67"/>
        <v>0.39100000000000001</v>
      </c>
    </row>
    <row r="1057" spans="1:11" x14ac:dyDescent="0.35">
      <c r="A1057" s="2" t="s">
        <v>13058</v>
      </c>
      <c r="B1057" s="8">
        <f>AVERAGEIF(cleaned_data!$A$2:$A$3799,Director!$A1057,cleaned_data!$H$2:$H$3799)</f>
        <v>5.0999999999999996</v>
      </c>
      <c r="C1057" s="12">
        <f t="shared" si="64"/>
        <v>9.8000000000000004E-2</v>
      </c>
      <c r="D1057" s="10">
        <f>_xlfn.RANK.EQ($C1057,$C$2:$C$1759,0)+COUNTIF($C$2:C1057,C1057)-1</f>
        <v>1573</v>
      </c>
      <c r="G1057">
        <v>1056</v>
      </c>
      <c r="H1057" t="str">
        <f t="shared" si="65"/>
        <v>Lloyd Kaufman</v>
      </c>
      <c r="I1057">
        <f>COUNTIF(Table13[director_name],Director!$H1057)</f>
        <v>1</v>
      </c>
      <c r="J1057" s="8">
        <f t="shared" si="66"/>
        <v>6.2</v>
      </c>
      <c r="K1057" s="12">
        <f t="shared" si="67"/>
        <v>0.39100000000000001</v>
      </c>
    </row>
    <row r="1058" spans="1:11" x14ac:dyDescent="0.35">
      <c r="A1058" s="2" t="s">
        <v>13173</v>
      </c>
      <c r="B1058" s="8">
        <f>AVERAGEIF(cleaned_data!$A$2:$A$3799,Director!$A1058,cleaned_data!$H$2:$H$3799)</f>
        <v>7</v>
      </c>
      <c r="C1058" s="12">
        <f t="shared" si="64"/>
        <v>0.72199999999999998</v>
      </c>
      <c r="D1058" s="10">
        <f>_xlfn.RANK.EQ($C1058,$C$2:$C$1759,0)+COUNTIF($C$2:C1058,C1058)-1</f>
        <v>470</v>
      </c>
      <c r="G1058">
        <v>1057</v>
      </c>
      <c r="H1058" t="str">
        <f t="shared" si="65"/>
        <v>Marc Forby</v>
      </c>
      <c r="I1058">
        <f>COUNTIF(Table13[director_name],Director!$H1058)</f>
        <v>1</v>
      </c>
      <c r="J1058" s="8">
        <f t="shared" si="66"/>
        <v>6.2</v>
      </c>
      <c r="K1058" s="12">
        <f t="shared" si="67"/>
        <v>0.39100000000000001</v>
      </c>
    </row>
    <row r="1059" spans="1:11" x14ac:dyDescent="0.35">
      <c r="A1059" s="2" t="s">
        <v>11562</v>
      </c>
      <c r="B1059" s="8">
        <f>AVERAGEIF(cleaned_data!$A$2:$A$3799,Director!$A1059,cleaned_data!$H$2:$H$3799)</f>
        <v>5.7</v>
      </c>
      <c r="C1059" s="12">
        <f t="shared" si="64"/>
        <v>0.23300000000000001</v>
      </c>
      <c r="D1059" s="10">
        <f>_xlfn.RANK.EQ($C1059,$C$2:$C$1759,0)+COUNTIF($C$2:C1059,C1059)-1</f>
        <v>1341</v>
      </c>
      <c r="G1059">
        <v>1058</v>
      </c>
      <c r="H1059" t="str">
        <f t="shared" si="65"/>
        <v>Mel Smith</v>
      </c>
      <c r="I1059">
        <f>COUNTIF(Table13[director_name],Director!$H1059)</f>
        <v>1</v>
      </c>
      <c r="J1059" s="8">
        <f t="shared" si="66"/>
        <v>6.2</v>
      </c>
      <c r="K1059" s="12">
        <f t="shared" si="67"/>
        <v>0.39100000000000001</v>
      </c>
    </row>
    <row r="1060" spans="1:11" x14ac:dyDescent="0.35">
      <c r="A1060" s="2" t="s">
        <v>15844</v>
      </c>
      <c r="B1060" s="8">
        <f>AVERAGEIF(cleaned_data!$A$2:$A$3799,Director!$A1060,cleaned_data!$H$2:$H$3799)</f>
        <v>6.9</v>
      </c>
      <c r="C1060" s="12">
        <f t="shared" si="64"/>
        <v>0.68100000000000005</v>
      </c>
      <c r="D1060" s="10">
        <f>_xlfn.RANK.EQ($C1060,$C$2:$C$1759,0)+COUNTIF($C$2:C1060,C1060)-1</f>
        <v>545</v>
      </c>
      <c r="G1060">
        <v>1059</v>
      </c>
      <c r="H1060" t="str">
        <f t="shared" si="65"/>
        <v>Michael Dougherty</v>
      </c>
      <c r="I1060">
        <f>COUNTIF(Table13[director_name],Director!$H1060)</f>
        <v>1</v>
      </c>
      <c r="J1060" s="8">
        <f t="shared" si="66"/>
        <v>6.2</v>
      </c>
      <c r="K1060" s="12">
        <f t="shared" si="67"/>
        <v>0.39100000000000001</v>
      </c>
    </row>
    <row r="1061" spans="1:11" x14ac:dyDescent="0.35">
      <c r="A1061" s="2" t="s">
        <v>22378</v>
      </c>
      <c r="B1061" s="8">
        <f>AVERAGEIF(cleaned_data!$A$2:$A$3799,Director!$A1061,cleaned_data!$H$2:$H$3799)</f>
        <v>7.8</v>
      </c>
      <c r="C1061" s="12">
        <f t="shared" si="64"/>
        <v>0.95699999999999996</v>
      </c>
      <c r="D1061" s="10">
        <f>_xlfn.RANK.EQ($C1061,$C$2:$C$1759,0)+COUNTIF($C$2:C1061,C1061)-1</f>
        <v>68</v>
      </c>
      <c r="G1061">
        <v>1060</v>
      </c>
      <c r="H1061" t="str">
        <f t="shared" si="65"/>
        <v>Noah Buschel</v>
      </c>
      <c r="I1061">
        <f>COUNTIF(Table13[director_name],Director!$H1061)</f>
        <v>1</v>
      </c>
      <c r="J1061" s="8">
        <f t="shared" si="66"/>
        <v>6.2</v>
      </c>
      <c r="K1061" s="12">
        <f t="shared" si="67"/>
        <v>0.39100000000000001</v>
      </c>
    </row>
    <row r="1062" spans="1:11" x14ac:dyDescent="0.35">
      <c r="A1062" s="2" t="s">
        <v>1362</v>
      </c>
      <c r="B1062" s="8">
        <f>AVERAGEIF(cleaned_data!$A$2:$A$3799,Director!$A1062,cleaned_data!$H$2:$H$3799)</f>
        <v>6.0500000000000007</v>
      </c>
      <c r="C1062" s="12">
        <f t="shared" si="64"/>
        <v>0.34300000000000003</v>
      </c>
      <c r="D1062" s="10">
        <f>_xlfn.RANK.EQ($C1062,$C$2:$C$1759,0)+COUNTIF($C$2:C1062,C1062)-1</f>
        <v>1152</v>
      </c>
      <c r="G1062">
        <v>1061</v>
      </c>
      <c r="H1062" t="str">
        <f t="shared" si="65"/>
        <v>Noam Murro</v>
      </c>
      <c r="I1062">
        <f>COUNTIF(Table13[director_name],Director!$H1062)</f>
        <v>1</v>
      </c>
      <c r="J1062" s="8">
        <f t="shared" si="66"/>
        <v>6.2</v>
      </c>
      <c r="K1062" s="12">
        <f t="shared" si="67"/>
        <v>0.39100000000000001</v>
      </c>
    </row>
    <row r="1063" spans="1:11" x14ac:dyDescent="0.35">
      <c r="A1063" s="2" t="s">
        <v>17154</v>
      </c>
      <c r="B1063" s="8">
        <f>AVERAGEIF(cleaned_data!$A$2:$A$3799,Director!$A1063,cleaned_data!$H$2:$H$3799)</f>
        <v>5.3</v>
      </c>
      <c r="C1063" s="12">
        <f t="shared" si="64"/>
        <v>0.13200000000000001</v>
      </c>
      <c r="D1063" s="10">
        <f>_xlfn.RANK.EQ($C1063,$C$2:$C$1759,0)+COUNTIF($C$2:C1063,C1063)-1</f>
        <v>1514</v>
      </c>
      <c r="G1063">
        <v>1062</v>
      </c>
      <c r="H1063" t="str">
        <f t="shared" si="65"/>
        <v>Peter Webber</v>
      </c>
      <c r="I1063">
        <f>COUNTIF(Table13[director_name],Director!$H1063)</f>
        <v>1</v>
      </c>
      <c r="J1063" s="8">
        <f t="shared" si="66"/>
        <v>6.2</v>
      </c>
      <c r="K1063" s="12">
        <f t="shared" si="67"/>
        <v>0.39100000000000001</v>
      </c>
    </row>
    <row r="1064" spans="1:11" x14ac:dyDescent="0.35">
      <c r="A1064" s="2" t="s">
        <v>16814</v>
      </c>
      <c r="B1064" s="8">
        <f>AVERAGEIF(cleaned_data!$A$2:$A$3799,Director!$A1064,cleaned_data!$H$2:$H$3799)</f>
        <v>5.6</v>
      </c>
      <c r="C1064" s="12">
        <f t="shared" si="64"/>
        <v>0.19800000000000001</v>
      </c>
      <c r="D1064" s="10">
        <f>_xlfn.RANK.EQ($C1064,$C$2:$C$1759,0)+COUNTIF($C$2:C1064,C1064)-1</f>
        <v>1400</v>
      </c>
      <c r="G1064">
        <v>1063</v>
      </c>
      <c r="H1064" t="str">
        <f t="shared" si="65"/>
        <v>Rafa Lara</v>
      </c>
      <c r="I1064">
        <f>COUNTIF(Table13[director_name],Director!$H1064)</f>
        <v>1</v>
      </c>
      <c r="J1064" s="8">
        <f t="shared" si="66"/>
        <v>6.2</v>
      </c>
      <c r="K1064" s="12">
        <f t="shared" si="67"/>
        <v>0.39100000000000001</v>
      </c>
    </row>
    <row r="1065" spans="1:11" x14ac:dyDescent="0.35">
      <c r="A1065" s="2" t="s">
        <v>2042</v>
      </c>
      <c r="B1065" s="8">
        <f>AVERAGEIF(cleaned_data!$A$2:$A$3799,Director!$A1065,cleaned_data!$H$2:$H$3799)</f>
        <v>6.3</v>
      </c>
      <c r="C1065" s="12">
        <f t="shared" si="64"/>
        <v>0.42199999999999999</v>
      </c>
      <c r="D1065" s="10">
        <f>_xlfn.RANK.EQ($C1065,$C$2:$C$1759,0)+COUNTIF($C$2:C1065,C1065)-1</f>
        <v>994</v>
      </c>
      <c r="G1065">
        <v>1064</v>
      </c>
      <c r="H1065" t="str">
        <f t="shared" si="65"/>
        <v>Rodman Flender</v>
      </c>
      <c r="I1065">
        <f>COUNTIF(Table13[director_name],Director!$H1065)</f>
        <v>1</v>
      </c>
      <c r="J1065" s="8">
        <f t="shared" si="66"/>
        <v>6.2</v>
      </c>
      <c r="K1065" s="12">
        <f t="shared" si="67"/>
        <v>0.39100000000000001</v>
      </c>
    </row>
    <row r="1066" spans="1:11" x14ac:dyDescent="0.35">
      <c r="A1066" s="2" t="s">
        <v>18627</v>
      </c>
      <c r="B1066" s="8">
        <f>AVERAGEIF(cleaned_data!$A$2:$A$3799,Director!$A1066,cleaned_data!$H$2:$H$3799)</f>
        <v>7</v>
      </c>
      <c r="C1066" s="12">
        <f t="shared" si="64"/>
        <v>0.72199999999999998</v>
      </c>
      <c r="D1066" s="10">
        <f>_xlfn.RANK.EQ($C1066,$C$2:$C$1759,0)+COUNTIF($C$2:C1066,C1066)-1</f>
        <v>471</v>
      </c>
      <c r="G1066">
        <v>1065</v>
      </c>
      <c r="H1066" t="str">
        <f t="shared" si="65"/>
        <v>Rupert Wainwright</v>
      </c>
      <c r="I1066">
        <f>COUNTIF(Table13[director_name],Director!$H1066)</f>
        <v>1</v>
      </c>
      <c r="J1066" s="8">
        <f t="shared" si="66"/>
        <v>6.2</v>
      </c>
      <c r="K1066" s="12">
        <f t="shared" si="67"/>
        <v>0.39100000000000001</v>
      </c>
    </row>
    <row r="1067" spans="1:11" x14ac:dyDescent="0.35">
      <c r="A1067" s="2" t="s">
        <v>2429</v>
      </c>
      <c r="B1067" s="8">
        <f>AVERAGEIF(cleaned_data!$A$2:$A$3799,Director!$A1067,cleaned_data!$H$2:$H$3799)</f>
        <v>6.1000000000000005</v>
      </c>
      <c r="C1067" s="12">
        <f t="shared" si="64"/>
        <v>0.379</v>
      </c>
      <c r="D1067" s="10">
        <f>_xlfn.RANK.EQ($C1067,$C$2:$C$1759,0)+COUNTIF($C$2:C1067,C1067)-1</f>
        <v>1092</v>
      </c>
      <c r="G1067">
        <v>1066</v>
      </c>
      <c r="H1067" t="str">
        <f t="shared" si="65"/>
        <v>Russ Meyer</v>
      </c>
      <c r="I1067">
        <f>COUNTIF(Table13[director_name],Director!$H1067)</f>
        <v>1</v>
      </c>
      <c r="J1067" s="8">
        <f t="shared" si="66"/>
        <v>6.2</v>
      </c>
      <c r="K1067" s="12">
        <f t="shared" si="67"/>
        <v>0.39100000000000001</v>
      </c>
    </row>
    <row r="1068" spans="1:11" x14ac:dyDescent="0.35">
      <c r="A1068" s="2" t="s">
        <v>313</v>
      </c>
      <c r="B1068" s="8">
        <f>AVERAGEIF(cleaned_data!$A$2:$A$3799,Director!$A1068,cleaned_data!$H$2:$H$3799)</f>
        <v>6.5500000000000007</v>
      </c>
      <c r="C1068" s="12">
        <f t="shared" si="64"/>
        <v>0.54600000000000004</v>
      </c>
      <c r="D1068" s="10">
        <f>_xlfn.RANK.EQ($C1068,$C$2:$C$1759,0)+COUNTIF($C$2:C1068,C1068)-1</f>
        <v>796</v>
      </c>
      <c r="G1068">
        <v>1067</v>
      </c>
      <c r="H1068" t="str">
        <f t="shared" si="65"/>
        <v>Steve Hickner</v>
      </c>
      <c r="I1068">
        <f>COUNTIF(Table13[director_name],Director!$H1068)</f>
        <v>1</v>
      </c>
      <c r="J1068" s="8">
        <f t="shared" si="66"/>
        <v>6.2</v>
      </c>
      <c r="K1068" s="12">
        <f t="shared" si="67"/>
        <v>0.39100000000000001</v>
      </c>
    </row>
    <row r="1069" spans="1:11" x14ac:dyDescent="0.35">
      <c r="A1069" s="2" t="s">
        <v>17311</v>
      </c>
      <c r="B1069" s="8">
        <f>AVERAGEIF(cleaned_data!$A$2:$A$3799,Director!$A1069,cleaned_data!$H$2:$H$3799)</f>
        <v>7.1</v>
      </c>
      <c r="C1069" s="12">
        <f t="shared" si="64"/>
        <v>0.77100000000000002</v>
      </c>
      <c r="D1069" s="10">
        <f>_xlfn.RANK.EQ($C1069,$C$2:$C$1759,0)+COUNTIF($C$2:C1069,C1069)-1</f>
        <v>383</v>
      </c>
      <c r="G1069">
        <v>1068</v>
      </c>
      <c r="H1069" t="str">
        <f t="shared" si="65"/>
        <v>Tim Blake Nelson</v>
      </c>
      <c r="I1069">
        <f>COUNTIF(Table13[director_name],Director!$H1069)</f>
        <v>1</v>
      </c>
      <c r="J1069" s="8">
        <f t="shared" si="66"/>
        <v>6.2</v>
      </c>
      <c r="K1069" s="12">
        <f t="shared" si="67"/>
        <v>0.39100000000000001</v>
      </c>
    </row>
    <row r="1070" spans="1:11" x14ac:dyDescent="0.35">
      <c r="A1070" s="2" t="s">
        <v>16011</v>
      </c>
      <c r="B1070" s="8">
        <f>AVERAGEIF(cleaned_data!$A$2:$A$3799,Director!$A1070,cleaned_data!$H$2:$H$3799)</f>
        <v>5.6</v>
      </c>
      <c r="C1070" s="12">
        <f t="shared" si="64"/>
        <v>0.19800000000000001</v>
      </c>
      <c r="D1070" s="10">
        <f>_xlfn.RANK.EQ($C1070,$C$2:$C$1759,0)+COUNTIF($C$2:C1070,C1070)-1</f>
        <v>1401</v>
      </c>
      <c r="G1070">
        <v>1069</v>
      </c>
      <c r="H1070" t="str">
        <f t="shared" si="65"/>
        <v>Tony Jaa</v>
      </c>
      <c r="I1070">
        <f>COUNTIF(Table13[director_name],Director!$H1070)</f>
        <v>1</v>
      </c>
      <c r="J1070" s="8">
        <f t="shared" si="66"/>
        <v>6.2</v>
      </c>
      <c r="K1070" s="12">
        <f t="shared" si="67"/>
        <v>0.39100000000000001</v>
      </c>
    </row>
    <row r="1071" spans="1:11" x14ac:dyDescent="0.35">
      <c r="A1071" s="2" t="s">
        <v>13113</v>
      </c>
      <c r="B1071" s="8">
        <f>AVERAGEIF(cleaned_data!$A$2:$A$3799,Director!$A1071,cleaned_data!$H$2:$H$3799)</f>
        <v>7.6</v>
      </c>
      <c r="C1071" s="12">
        <f t="shared" si="64"/>
        <v>0.91500000000000004</v>
      </c>
      <c r="D1071" s="10">
        <f>_xlfn.RANK.EQ($C1071,$C$2:$C$1759,0)+COUNTIF($C$2:C1071,C1071)-1</f>
        <v>138</v>
      </c>
      <c r="G1071">
        <v>1070</v>
      </c>
      <c r="H1071" t="str">
        <f t="shared" si="65"/>
        <v>Tony Maylam</v>
      </c>
      <c r="I1071">
        <f>COUNTIF(Table13[director_name],Director!$H1071)</f>
        <v>1</v>
      </c>
      <c r="J1071" s="8">
        <f t="shared" si="66"/>
        <v>6.2</v>
      </c>
      <c r="K1071" s="12">
        <f t="shared" si="67"/>
        <v>0.39100000000000001</v>
      </c>
    </row>
    <row r="1072" spans="1:11" x14ac:dyDescent="0.35">
      <c r="A1072" s="2" t="s">
        <v>487</v>
      </c>
      <c r="B1072" s="8">
        <f>AVERAGEIF(cleaned_data!$A$2:$A$3799,Director!$A1072,cleaned_data!$H$2:$H$3799)</f>
        <v>7.6749999999999998</v>
      </c>
      <c r="C1072" s="12">
        <f t="shared" si="64"/>
        <v>0.93799999999999994</v>
      </c>
      <c r="D1072" s="10">
        <f>_xlfn.RANK.EQ($C1072,$C$2:$C$1759,0)+COUNTIF($C$2:C1072,C1072)-1</f>
        <v>108</v>
      </c>
      <c r="G1072">
        <v>1071</v>
      </c>
      <c r="H1072" t="str">
        <f t="shared" si="65"/>
        <v>Vicente Amorim</v>
      </c>
      <c r="I1072">
        <f>COUNTIF(Table13[director_name],Director!$H1072)</f>
        <v>1</v>
      </c>
      <c r="J1072" s="8">
        <f t="shared" si="66"/>
        <v>6.2</v>
      </c>
      <c r="K1072" s="12">
        <f t="shared" si="67"/>
        <v>0.39100000000000001</v>
      </c>
    </row>
    <row r="1073" spans="1:11" x14ac:dyDescent="0.35">
      <c r="A1073" s="2" t="s">
        <v>12928</v>
      </c>
      <c r="B1073" s="8">
        <f>AVERAGEIF(cleaned_data!$A$2:$A$3799,Director!$A1073,cleaned_data!$H$2:$H$3799)</f>
        <v>5.0999999999999996</v>
      </c>
      <c r="C1073" s="12">
        <f t="shared" si="64"/>
        <v>9.8000000000000004E-2</v>
      </c>
      <c r="D1073" s="10">
        <f>_xlfn.RANK.EQ($C1073,$C$2:$C$1759,0)+COUNTIF($C$2:C1073,C1073)-1</f>
        <v>1574</v>
      </c>
      <c r="G1073">
        <v>1072</v>
      </c>
      <c r="H1073" t="str">
        <f t="shared" si="65"/>
        <v>Josh Gordon</v>
      </c>
      <c r="I1073">
        <f>COUNTIF(Table13[director_name],Director!$H1073)</f>
        <v>2</v>
      </c>
      <c r="J1073" s="8">
        <f t="shared" si="66"/>
        <v>6.1999999999999993</v>
      </c>
      <c r="K1073" s="12">
        <f t="shared" si="67"/>
        <v>0.38900000000000001</v>
      </c>
    </row>
    <row r="1074" spans="1:11" x14ac:dyDescent="0.35">
      <c r="A1074" s="2" t="s">
        <v>16079</v>
      </c>
      <c r="B1074" s="8">
        <f>AVERAGEIF(cleaned_data!$A$2:$A$3799,Director!$A1074,cleaned_data!$H$2:$H$3799)</f>
        <v>7.6</v>
      </c>
      <c r="C1074" s="12">
        <f t="shared" si="64"/>
        <v>0.91500000000000004</v>
      </c>
      <c r="D1074" s="10">
        <f>_xlfn.RANK.EQ($C1074,$C$2:$C$1759,0)+COUNTIF($C$2:C1074,C1074)-1</f>
        <v>139</v>
      </c>
      <c r="G1074">
        <v>1073</v>
      </c>
      <c r="H1074" t="str">
        <f t="shared" si="65"/>
        <v>Ken Kwapis</v>
      </c>
      <c r="I1074">
        <f>COUNTIF(Table13[director_name],Director!$H1074)</f>
        <v>4</v>
      </c>
      <c r="J1074" s="8">
        <f t="shared" si="66"/>
        <v>6.1999999999999993</v>
      </c>
      <c r="K1074" s="12">
        <f t="shared" si="67"/>
        <v>0.38900000000000001</v>
      </c>
    </row>
    <row r="1075" spans="1:11" x14ac:dyDescent="0.35">
      <c r="A1075" s="2" t="s">
        <v>13140</v>
      </c>
      <c r="B1075" s="8">
        <f>AVERAGEIF(cleaned_data!$A$2:$A$3799,Director!$A1075,cleaned_data!$H$2:$H$3799)</f>
        <v>5.6</v>
      </c>
      <c r="C1075" s="12">
        <f t="shared" si="64"/>
        <v>0.19800000000000001</v>
      </c>
      <c r="D1075" s="10">
        <f>_xlfn.RANK.EQ($C1075,$C$2:$C$1759,0)+COUNTIF($C$2:C1075,C1075)-1</f>
        <v>1402</v>
      </c>
      <c r="G1075">
        <v>1074</v>
      </c>
      <c r="H1075" t="str">
        <f t="shared" si="65"/>
        <v>Steve Oedekerk</v>
      </c>
      <c r="I1075">
        <f>COUNTIF(Table13[director_name],Director!$H1075)</f>
        <v>4</v>
      </c>
      <c r="J1075" s="8">
        <f t="shared" si="66"/>
        <v>6.1999999999999993</v>
      </c>
      <c r="K1075" s="12">
        <f t="shared" si="67"/>
        <v>0.38900000000000001</v>
      </c>
    </row>
    <row r="1076" spans="1:11" x14ac:dyDescent="0.35">
      <c r="A1076" s="2" t="s">
        <v>10184</v>
      </c>
      <c r="B1076" s="8">
        <f>AVERAGEIF(cleaned_data!$A$2:$A$3799,Director!$A1076,cleaned_data!$H$2:$H$3799)</f>
        <v>5.0999999999999996</v>
      </c>
      <c r="C1076" s="12">
        <f t="shared" si="64"/>
        <v>9.8000000000000004E-2</v>
      </c>
      <c r="D1076" s="10">
        <f>_xlfn.RANK.EQ($C1076,$C$2:$C$1759,0)+COUNTIF($C$2:C1076,C1076)-1</f>
        <v>1575</v>
      </c>
      <c r="G1076">
        <v>1075</v>
      </c>
      <c r="H1076" t="str">
        <f t="shared" si="65"/>
        <v>Peter Segal</v>
      </c>
      <c r="I1076">
        <f>COUNTIF(Table13[director_name],Director!$H1076)</f>
        <v>7</v>
      </c>
      <c r="J1076" s="8">
        <f t="shared" si="66"/>
        <v>6.1857142857142851</v>
      </c>
      <c r="K1076" s="12">
        <f t="shared" si="67"/>
        <v>0.38800000000000001</v>
      </c>
    </row>
    <row r="1077" spans="1:11" x14ac:dyDescent="0.35">
      <c r="A1077" s="2" t="s">
        <v>16019</v>
      </c>
      <c r="B1077" s="8">
        <f>AVERAGEIF(cleaned_data!$A$2:$A$3799,Director!$A1077,cleaned_data!$H$2:$H$3799)</f>
        <v>5.2</v>
      </c>
      <c r="C1077" s="12">
        <f t="shared" si="64"/>
        <v>0.115</v>
      </c>
      <c r="D1077" s="10">
        <f>_xlfn.RANK.EQ($C1077,$C$2:$C$1759,0)+COUNTIF($C$2:C1077,C1077)-1</f>
        <v>1553</v>
      </c>
      <c r="G1077">
        <v>1076</v>
      </c>
      <c r="H1077" t="str">
        <f t="shared" si="65"/>
        <v>Roland Emmerich</v>
      </c>
      <c r="I1077">
        <f>COUNTIF(Table13[director_name],Director!$H1077)</f>
        <v>8</v>
      </c>
      <c r="J1077" s="8">
        <f t="shared" si="66"/>
        <v>6.1875</v>
      </c>
      <c r="K1077" s="12">
        <f t="shared" si="67"/>
        <v>0.38800000000000001</v>
      </c>
    </row>
    <row r="1078" spans="1:11" x14ac:dyDescent="0.35">
      <c r="A1078" s="2" t="s">
        <v>5896</v>
      </c>
      <c r="B1078" s="8">
        <f>AVERAGEIF(cleaned_data!$A$2:$A$3799,Director!$A1078,cleaned_data!$H$2:$H$3799)</f>
        <v>5.6999999999999993</v>
      </c>
      <c r="C1078" s="12">
        <f t="shared" si="64"/>
        <v>0.23</v>
      </c>
      <c r="D1078" s="10">
        <f>_xlfn.RANK.EQ($C1078,$C$2:$C$1759,0)+COUNTIF($C$2:C1078,C1078)-1</f>
        <v>1353</v>
      </c>
      <c r="G1078">
        <v>1077</v>
      </c>
      <c r="H1078" t="str">
        <f t="shared" si="65"/>
        <v>Breck Eisner</v>
      </c>
      <c r="I1078">
        <f>COUNTIF(Table13[director_name],Director!$H1078)</f>
        <v>3</v>
      </c>
      <c r="J1078" s="8">
        <f t="shared" si="66"/>
        <v>6.166666666666667</v>
      </c>
      <c r="K1078" s="12">
        <f t="shared" si="67"/>
        <v>0.38600000000000001</v>
      </c>
    </row>
    <row r="1079" spans="1:11" x14ac:dyDescent="0.35">
      <c r="A1079" s="2" t="s">
        <v>16533</v>
      </c>
      <c r="B1079" s="8">
        <f>AVERAGEIF(cleaned_data!$A$2:$A$3799,Director!$A1079,cleaned_data!$H$2:$H$3799)</f>
        <v>4</v>
      </c>
      <c r="C1079" s="12">
        <f t="shared" si="64"/>
        <v>3.2000000000000001E-2</v>
      </c>
      <c r="D1079" s="10">
        <f>_xlfn.RANK.EQ($C1079,$C$2:$C$1759,0)+COUNTIF($C$2:C1079,C1079)-1</f>
        <v>1700</v>
      </c>
      <c r="G1079">
        <v>1078</v>
      </c>
      <c r="H1079" t="str">
        <f t="shared" si="65"/>
        <v>Dominic Sena</v>
      </c>
      <c r="I1079">
        <f>COUNTIF(Table13[director_name],Director!$H1079)</f>
        <v>3</v>
      </c>
      <c r="J1079" s="8">
        <f t="shared" si="66"/>
        <v>6.166666666666667</v>
      </c>
      <c r="K1079" s="12">
        <f t="shared" si="67"/>
        <v>0.38600000000000001</v>
      </c>
    </row>
    <row r="1080" spans="1:11" x14ac:dyDescent="0.35">
      <c r="A1080" s="2" t="s">
        <v>12131</v>
      </c>
      <c r="B1080" s="8">
        <f>AVERAGEIF(cleaned_data!$A$2:$A$3799,Director!$A1080,cleaned_data!$H$2:$H$3799)</f>
        <v>6</v>
      </c>
      <c r="C1080" s="12">
        <f t="shared" si="64"/>
        <v>0.312</v>
      </c>
      <c r="D1080" s="10">
        <f>_xlfn.RANK.EQ($C1080,$C$2:$C$1759,0)+COUNTIF($C$2:C1080,C1080)-1</f>
        <v>1196</v>
      </c>
      <c r="G1080">
        <v>1079</v>
      </c>
      <c r="H1080" t="str">
        <f t="shared" si="65"/>
        <v>Kenny Ortega</v>
      </c>
      <c r="I1080">
        <f>COUNTIF(Table13[director_name],Director!$H1080)</f>
        <v>3</v>
      </c>
      <c r="J1080" s="8">
        <f t="shared" si="66"/>
        <v>6.166666666666667</v>
      </c>
      <c r="K1080" s="12">
        <f t="shared" si="67"/>
        <v>0.38600000000000001</v>
      </c>
    </row>
    <row r="1081" spans="1:11" x14ac:dyDescent="0.35">
      <c r="A1081" s="2" t="s">
        <v>22239</v>
      </c>
      <c r="B1081" s="8">
        <f>AVERAGEIF(cleaned_data!$A$2:$A$3799,Director!$A1081,cleaned_data!$H$2:$H$3799)</f>
        <v>6.9</v>
      </c>
      <c r="C1081" s="12">
        <f t="shared" si="64"/>
        <v>0.68100000000000005</v>
      </c>
      <c r="D1081" s="10">
        <f>_xlfn.RANK.EQ($C1081,$C$2:$C$1759,0)+COUNTIF($C$2:C1081,C1081)-1</f>
        <v>546</v>
      </c>
      <c r="G1081">
        <v>1080</v>
      </c>
      <c r="H1081" t="str">
        <f t="shared" si="65"/>
        <v>Nora Ephron</v>
      </c>
      <c r="I1081">
        <f>COUNTIF(Table13[director_name],Director!$H1081)</f>
        <v>3</v>
      </c>
      <c r="J1081" s="8">
        <f t="shared" si="66"/>
        <v>6.166666666666667</v>
      </c>
      <c r="K1081" s="12">
        <f t="shared" si="67"/>
        <v>0.38600000000000001</v>
      </c>
    </row>
    <row r="1082" spans="1:11" x14ac:dyDescent="0.35">
      <c r="A1082" s="2" t="s">
        <v>17117</v>
      </c>
      <c r="B1082" s="8">
        <f>AVERAGEIF(cleaned_data!$A$2:$A$3799,Director!$A1082,cleaned_data!$H$2:$H$3799)</f>
        <v>5.5</v>
      </c>
      <c r="C1082" s="12">
        <f t="shared" si="64"/>
        <v>0.17899999999999999</v>
      </c>
      <c r="D1082" s="10">
        <f>_xlfn.RANK.EQ($C1082,$C$2:$C$1759,0)+COUNTIF($C$2:C1082,C1082)-1</f>
        <v>1434</v>
      </c>
      <c r="G1082">
        <v>1081</v>
      </c>
      <c r="H1082" t="str">
        <f t="shared" si="65"/>
        <v>Andrew Fleming</v>
      </c>
      <c r="I1082">
        <f>COUNTIF(Table13[director_name],Director!$H1082)</f>
        <v>4</v>
      </c>
      <c r="J1082" s="8">
        <f t="shared" si="66"/>
        <v>6.15</v>
      </c>
      <c r="K1082" s="12">
        <f t="shared" si="67"/>
        <v>0.38300000000000001</v>
      </c>
    </row>
    <row r="1083" spans="1:11" x14ac:dyDescent="0.35">
      <c r="A1083" s="2" t="s">
        <v>570</v>
      </c>
      <c r="B1083" s="8">
        <f>AVERAGEIF(cleaned_data!$A$2:$A$3799,Director!$A1083,cleaned_data!$H$2:$H$3799)</f>
        <v>7.2666666666666666</v>
      </c>
      <c r="C1083" s="12">
        <f t="shared" si="64"/>
        <v>0.84699999999999998</v>
      </c>
      <c r="D1083" s="10">
        <f>_xlfn.RANK.EQ($C1083,$C$2:$C$1759,0)+COUNTIF($C$2:C1083,C1083)-1</f>
        <v>268</v>
      </c>
      <c r="G1083">
        <v>1082</v>
      </c>
      <c r="H1083" t="str">
        <f t="shared" si="65"/>
        <v>George Armitage</v>
      </c>
      <c r="I1083">
        <f>COUNTIF(Table13[director_name],Director!$H1083)</f>
        <v>2</v>
      </c>
      <c r="J1083" s="8">
        <f t="shared" si="66"/>
        <v>6.15</v>
      </c>
      <c r="K1083" s="12">
        <f t="shared" si="67"/>
        <v>0.38300000000000001</v>
      </c>
    </row>
    <row r="1084" spans="1:11" x14ac:dyDescent="0.35">
      <c r="A1084" s="2" t="s">
        <v>12814</v>
      </c>
      <c r="B1084" s="8">
        <f>AVERAGEIF(cleaned_data!$A$2:$A$3799,Director!$A1084,cleaned_data!$H$2:$H$3799)</f>
        <v>6.8</v>
      </c>
      <c r="C1084" s="12">
        <f t="shared" si="64"/>
        <v>0.63800000000000001</v>
      </c>
      <c r="D1084" s="10">
        <f>_xlfn.RANK.EQ($C1084,$C$2:$C$1759,0)+COUNTIF($C$2:C1084,C1084)-1</f>
        <v>614</v>
      </c>
      <c r="G1084">
        <v>1083</v>
      </c>
      <c r="H1084" t="str">
        <f t="shared" si="65"/>
        <v>Harold Becker</v>
      </c>
      <c r="I1084">
        <f>COUNTIF(Table13[director_name],Director!$H1084)</f>
        <v>4</v>
      </c>
      <c r="J1084" s="8">
        <f t="shared" si="66"/>
        <v>6.15</v>
      </c>
      <c r="K1084" s="12">
        <f t="shared" si="67"/>
        <v>0.38300000000000001</v>
      </c>
    </row>
    <row r="1085" spans="1:11" x14ac:dyDescent="0.35">
      <c r="A1085" s="2" t="s">
        <v>11431</v>
      </c>
      <c r="B1085" s="8">
        <f>AVERAGEIF(cleaned_data!$A$2:$A$3799,Director!$A1085,cleaned_data!$H$2:$H$3799)</f>
        <v>6.7</v>
      </c>
      <c r="C1085" s="12">
        <f t="shared" si="64"/>
        <v>0.6</v>
      </c>
      <c r="D1085" s="10">
        <f>_xlfn.RANK.EQ($C1085,$C$2:$C$1759,0)+COUNTIF($C$2:C1085,C1085)-1</f>
        <v>691</v>
      </c>
      <c r="G1085">
        <v>1084</v>
      </c>
      <c r="H1085" t="str">
        <f t="shared" si="65"/>
        <v>Michael Polish</v>
      </c>
      <c r="I1085">
        <f>COUNTIF(Table13[director_name],Director!$H1085)</f>
        <v>4</v>
      </c>
      <c r="J1085" s="8">
        <f t="shared" si="66"/>
        <v>6.1499999999999995</v>
      </c>
      <c r="K1085" s="12">
        <f t="shared" si="67"/>
        <v>0.38300000000000001</v>
      </c>
    </row>
    <row r="1086" spans="1:11" x14ac:dyDescent="0.35">
      <c r="A1086" s="2" t="s">
        <v>5154</v>
      </c>
      <c r="B1086" s="8">
        <f>AVERAGEIF(cleaned_data!$A$2:$A$3799,Director!$A1086,cleaned_data!$H$2:$H$3799)</f>
        <v>6.6</v>
      </c>
      <c r="C1086" s="12">
        <f t="shared" si="64"/>
        <v>0.55300000000000005</v>
      </c>
      <c r="D1086" s="10">
        <f>_xlfn.RANK.EQ($C1086,$C$2:$C$1759,0)+COUNTIF($C$2:C1086,C1086)-1</f>
        <v>769</v>
      </c>
      <c r="G1086">
        <v>1085</v>
      </c>
      <c r="H1086" t="str">
        <f t="shared" si="65"/>
        <v>Mike Nawrocki</v>
      </c>
      <c r="I1086">
        <f>COUNTIF(Table13[director_name],Director!$H1086)</f>
        <v>2</v>
      </c>
      <c r="J1086" s="8">
        <f t="shared" si="66"/>
        <v>6.15</v>
      </c>
      <c r="K1086" s="12">
        <f t="shared" si="67"/>
        <v>0.38300000000000001</v>
      </c>
    </row>
    <row r="1087" spans="1:11" x14ac:dyDescent="0.35">
      <c r="A1087" s="2" t="s">
        <v>11958</v>
      </c>
      <c r="B1087" s="8">
        <f>AVERAGEIF(cleaned_data!$A$2:$A$3799,Director!$A1087,cleaned_data!$H$2:$H$3799)</f>
        <v>6.7</v>
      </c>
      <c r="C1087" s="12">
        <f t="shared" si="64"/>
        <v>0.6</v>
      </c>
      <c r="D1087" s="10">
        <f>_xlfn.RANK.EQ($C1087,$C$2:$C$1759,0)+COUNTIF($C$2:C1087,C1087)-1</f>
        <v>692</v>
      </c>
      <c r="G1087">
        <v>1086</v>
      </c>
      <c r="H1087" t="str">
        <f t="shared" si="65"/>
        <v>Charles Martin Smith</v>
      </c>
      <c r="I1087">
        <f>COUNTIF(Table13[director_name],Director!$H1087)</f>
        <v>3</v>
      </c>
      <c r="J1087" s="8">
        <f t="shared" si="66"/>
        <v>6.1333333333333329</v>
      </c>
      <c r="K1087" s="12">
        <f t="shared" si="67"/>
        <v>0.38200000000000001</v>
      </c>
    </row>
    <row r="1088" spans="1:11" x14ac:dyDescent="0.35">
      <c r="A1088" s="2" t="s">
        <v>692</v>
      </c>
      <c r="B1088" s="8">
        <f>AVERAGEIF(cleaned_data!$A$2:$A$3799,Director!$A1088,cleaned_data!$H$2:$H$3799)</f>
        <v>7.65</v>
      </c>
      <c r="C1088" s="12">
        <f t="shared" si="64"/>
        <v>0.93200000000000005</v>
      </c>
      <c r="D1088" s="10">
        <f>_xlfn.RANK.EQ($C1088,$C$2:$C$1759,0)+COUNTIF($C$2:C1088,C1088)-1</f>
        <v>115</v>
      </c>
      <c r="G1088">
        <v>1087</v>
      </c>
      <c r="H1088" t="str">
        <f t="shared" si="65"/>
        <v>Stephen Herek</v>
      </c>
      <c r="I1088">
        <f>COUNTIF(Table13[director_name],Director!$H1088)</f>
        <v>7</v>
      </c>
      <c r="J1088" s="8">
        <f t="shared" si="66"/>
        <v>6.1285714285714281</v>
      </c>
      <c r="K1088" s="12">
        <f t="shared" si="67"/>
        <v>0.38200000000000001</v>
      </c>
    </row>
    <row r="1089" spans="1:11" x14ac:dyDescent="0.35">
      <c r="A1089" s="2" t="s">
        <v>16111</v>
      </c>
      <c r="B1089" s="8">
        <f>AVERAGEIF(cleaned_data!$A$2:$A$3799,Director!$A1089,cleaned_data!$H$2:$H$3799)</f>
        <v>5.9</v>
      </c>
      <c r="C1089" s="12">
        <f t="shared" si="64"/>
        <v>0.27200000000000002</v>
      </c>
      <c r="D1089" s="10">
        <f>_xlfn.RANK.EQ($C1089,$C$2:$C$1759,0)+COUNTIF($C$2:C1089,C1089)-1</f>
        <v>1262</v>
      </c>
      <c r="G1089">
        <v>1088</v>
      </c>
      <c r="H1089" t="str">
        <f t="shared" si="65"/>
        <v>Jake Kasdan</v>
      </c>
      <c r="I1089">
        <f>COUNTIF(Table13[director_name],Director!$H1089)</f>
        <v>4</v>
      </c>
      <c r="J1089" s="8">
        <f t="shared" si="66"/>
        <v>6.125</v>
      </c>
      <c r="K1089" s="12">
        <f t="shared" si="67"/>
        <v>0.38</v>
      </c>
    </row>
    <row r="1090" spans="1:11" x14ac:dyDescent="0.35">
      <c r="A1090" s="2" t="s">
        <v>17642</v>
      </c>
      <c r="B1090" s="8">
        <f>AVERAGEIF(cleaned_data!$A$2:$A$3799,Director!$A1090,cleaned_data!$H$2:$H$3799)</f>
        <v>5</v>
      </c>
      <c r="C1090" s="12">
        <f t="shared" si="64"/>
        <v>8.8999999999999996E-2</v>
      </c>
      <c r="D1090" s="10">
        <f>_xlfn.RANK.EQ($C1090,$C$2:$C$1759,0)+COUNTIF($C$2:C1090,C1090)-1</f>
        <v>1598</v>
      </c>
      <c r="G1090">
        <v>1089</v>
      </c>
      <c r="H1090" t="str">
        <f t="shared" si="65"/>
        <v>Sean Anders</v>
      </c>
      <c r="I1090">
        <f>COUNTIF(Table13[director_name],Director!$H1090)</f>
        <v>4</v>
      </c>
      <c r="J1090" s="8">
        <f t="shared" si="66"/>
        <v>6.125</v>
      </c>
      <c r="K1090" s="12">
        <f t="shared" si="67"/>
        <v>0.38</v>
      </c>
    </row>
    <row r="1091" spans="1:11" x14ac:dyDescent="0.35">
      <c r="A1091" s="2" t="s">
        <v>23400</v>
      </c>
      <c r="B1091" s="8">
        <f>AVERAGEIF(cleaned_data!$A$2:$A$3799,Director!$A1091,cleaned_data!$H$2:$H$3799)</f>
        <v>7.2</v>
      </c>
      <c r="C1091" s="12">
        <f t="shared" ref="C1091:C1154" si="68">_xlfn.PERCENTRANK.EXC($B$2:$B$1759,$B1091)</f>
        <v>0.81100000000000005</v>
      </c>
      <c r="D1091" s="10">
        <f>_xlfn.RANK.EQ($C1091,$C$2:$C$1759,0)+COUNTIF($C$2:C1091,C1091)-1</f>
        <v>308</v>
      </c>
      <c r="G1091">
        <v>1090</v>
      </c>
      <c r="H1091" t="str">
        <f t="shared" ref="H1091:H1154" si="69">INDEX($A$2:$A$1759, MATCH($G1091,$D$2:$D$1759,0))</f>
        <v>Tarsem Singh</v>
      </c>
      <c r="I1091">
        <f>COUNTIF(Table13[director_name],Director!$H1091)</f>
        <v>4</v>
      </c>
      <c r="J1091" s="8">
        <f t="shared" ref="J1091:J1154" si="70">INDEX($B$2:$B$1759,MATCH($G1091,$D$2:$D$1759,0))</f>
        <v>6.125</v>
      </c>
      <c r="K1091" s="12">
        <f t="shared" ref="K1091:K1154" si="71">INDEX($C$2:$C$1759,MATCH($G1091,$D$2:$D$1759,0))</f>
        <v>0.38</v>
      </c>
    </row>
    <row r="1092" spans="1:11" x14ac:dyDescent="0.35">
      <c r="A1092" s="2" t="s">
        <v>16797</v>
      </c>
      <c r="B1092" s="8">
        <f>AVERAGEIF(cleaned_data!$A$2:$A$3799,Director!$A1092,cleaned_data!$H$2:$H$3799)</f>
        <v>7.3</v>
      </c>
      <c r="C1092" s="12">
        <f t="shared" si="68"/>
        <v>0.84899999999999998</v>
      </c>
      <c r="D1092" s="10">
        <f>_xlfn.RANK.EQ($C1092,$C$2:$C$1759,0)+COUNTIF($C$2:C1092,C1092)-1</f>
        <v>253</v>
      </c>
      <c r="G1092">
        <v>1091</v>
      </c>
      <c r="H1092" t="str">
        <f t="shared" si="69"/>
        <v>James DeMonaco</v>
      </c>
      <c r="I1092">
        <f>COUNTIF(Table13[director_name],Director!$H1092)</f>
        <v>3</v>
      </c>
      <c r="J1092" s="8">
        <f t="shared" si="70"/>
        <v>6.1000000000000005</v>
      </c>
      <c r="K1092" s="12">
        <f t="shared" si="71"/>
        <v>0.379</v>
      </c>
    </row>
    <row r="1093" spans="1:11" x14ac:dyDescent="0.35">
      <c r="A1093" s="2" t="s">
        <v>20260</v>
      </c>
      <c r="B1093" s="8">
        <f>AVERAGEIF(cleaned_data!$A$2:$A$3799,Director!$A1093,cleaned_data!$H$2:$H$3799)</f>
        <v>6.1</v>
      </c>
      <c r="C1093" s="12">
        <f t="shared" si="68"/>
        <v>0.35099999999999998</v>
      </c>
      <c r="D1093" s="10">
        <f>_xlfn.RANK.EQ($C1093,$C$2:$C$1759,0)+COUNTIF($C$2:C1093,C1093)-1</f>
        <v>1127</v>
      </c>
      <c r="G1093">
        <v>1092</v>
      </c>
      <c r="H1093" t="str">
        <f t="shared" si="69"/>
        <v>Martin Brest</v>
      </c>
      <c r="I1093">
        <f>COUNTIF(Table13[director_name],Director!$H1093)</f>
        <v>4</v>
      </c>
      <c r="J1093" s="8">
        <f t="shared" si="70"/>
        <v>6.1000000000000005</v>
      </c>
      <c r="K1093" s="12">
        <f t="shared" si="71"/>
        <v>0.379</v>
      </c>
    </row>
    <row r="1094" spans="1:11" x14ac:dyDescent="0.35">
      <c r="A1094" s="2" t="s">
        <v>327</v>
      </c>
      <c r="B1094" s="8">
        <f>AVERAGEIF(cleaned_data!$A$2:$A$3799,Director!$A1094,cleaned_data!$H$2:$H$3799)</f>
        <v>6.083333333333333</v>
      </c>
      <c r="C1094" s="12">
        <f t="shared" si="68"/>
        <v>0.34899999999999998</v>
      </c>
      <c r="D1094" s="10">
        <f>_xlfn.RANK.EQ($C1094,$C$2:$C$1759,0)+COUNTIF($C$2:C1094,C1094)-1</f>
        <v>1145</v>
      </c>
      <c r="G1094">
        <v>1093</v>
      </c>
      <c r="H1094" t="str">
        <f t="shared" si="69"/>
        <v>Ãlex de la Iglesia</v>
      </c>
      <c r="I1094">
        <f>COUNTIF(Table13[director_name],Director!$H1094)</f>
        <v>1</v>
      </c>
      <c r="J1094" s="8">
        <f t="shared" si="70"/>
        <v>6.1</v>
      </c>
      <c r="K1094" s="12">
        <f t="shared" si="71"/>
        <v>0.35099999999999998</v>
      </c>
    </row>
    <row r="1095" spans="1:11" x14ac:dyDescent="0.35">
      <c r="A1095" s="2" t="s">
        <v>15779</v>
      </c>
      <c r="B1095" s="8">
        <f>AVERAGEIF(cleaned_data!$A$2:$A$3799,Director!$A1095,cleaned_data!$H$2:$H$3799)</f>
        <v>4.2</v>
      </c>
      <c r="C1095" s="12">
        <f t="shared" si="68"/>
        <v>4.3999999999999997E-2</v>
      </c>
      <c r="D1095" s="10">
        <f>_xlfn.RANK.EQ($C1095,$C$2:$C$1759,0)+COUNTIF($C$2:C1095,C1095)-1</f>
        <v>1679</v>
      </c>
      <c r="G1095">
        <v>1094</v>
      </c>
      <c r="H1095" t="str">
        <f t="shared" si="69"/>
        <v>Adam Carolla</v>
      </c>
      <c r="I1095">
        <f>COUNTIF(Table13[director_name],Director!$H1095)</f>
        <v>1</v>
      </c>
      <c r="J1095" s="8">
        <f t="shared" si="70"/>
        <v>6.1</v>
      </c>
      <c r="K1095" s="12">
        <f t="shared" si="71"/>
        <v>0.35099999999999998</v>
      </c>
    </row>
    <row r="1096" spans="1:11" x14ac:dyDescent="0.35">
      <c r="A1096" s="2" t="s">
        <v>10325</v>
      </c>
      <c r="B1096" s="8">
        <f>AVERAGEIF(cleaned_data!$A$2:$A$3799,Director!$A1096,cleaned_data!$H$2:$H$3799)</f>
        <v>7.4</v>
      </c>
      <c r="C1096" s="12">
        <f t="shared" si="68"/>
        <v>0.874</v>
      </c>
      <c r="D1096" s="10">
        <f>_xlfn.RANK.EQ($C1096,$C$2:$C$1759,0)+COUNTIF($C$2:C1096,C1096)-1</f>
        <v>211</v>
      </c>
      <c r="G1096">
        <v>1095</v>
      </c>
      <c r="H1096" t="str">
        <f t="shared" si="69"/>
        <v>Alex Smith</v>
      </c>
      <c r="I1096">
        <f>COUNTIF(Table13[director_name],Director!$H1096)</f>
        <v>1</v>
      </c>
      <c r="J1096" s="8">
        <f t="shared" si="70"/>
        <v>6.1</v>
      </c>
      <c r="K1096" s="12">
        <f t="shared" si="71"/>
        <v>0.35099999999999998</v>
      </c>
    </row>
    <row r="1097" spans="1:11" x14ac:dyDescent="0.35">
      <c r="A1097" s="2" t="s">
        <v>3239</v>
      </c>
      <c r="B1097" s="8">
        <f>AVERAGEIF(cleaned_data!$A$2:$A$3799,Director!$A1097,cleaned_data!$H$2:$H$3799)</f>
        <v>7.7666666666666657</v>
      </c>
      <c r="C1097" s="12">
        <f t="shared" si="68"/>
        <v>0.95599999999999996</v>
      </c>
      <c r="D1097" s="10">
        <f>_xlfn.RANK.EQ($C1097,$C$2:$C$1759,0)+COUNTIF($C$2:C1097,C1097)-1</f>
        <v>76</v>
      </c>
      <c r="G1097">
        <v>1096</v>
      </c>
      <c r="H1097" t="str">
        <f t="shared" si="69"/>
        <v>Andy Cadiff</v>
      </c>
      <c r="I1097">
        <f>COUNTIF(Table13[director_name],Director!$H1097)</f>
        <v>1</v>
      </c>
      <c r="J1097" s="8">
        <f t="shared" si="70"/>
        <v>6.1</v>
      </c>
      <c r="K1097" s="12">
        <f t="shared" si="71"/>
        <v>0.35099999999999998</v>
      </c>
    </row>
    <row r="1098" spans="1:11" x14ac:dyDescent="0.35">
      <c r="A1098" s="2" t="s">
        <v>15340</v>
      </c>
      <c r="B1098" s="8">
        <f>AVERAGEIF(cleaned_data!$A$2:$A$3799,Director!$A1098,cleaned_data!$H$2:$H$3799)</f>
        <v>6.2</v>
      </c>
      <c r="C1098" s="12">
        <f t="shared" si="68"/>
        <v>0.39100000000000001</v>
      </c>
      <c r="D1098" s="10">
        <f>_xlfn.RANK.EQ($C1098,$C$2:$C$1759,0)+COUNTIF($C$2:C1098,C1098)-1</f>
        <v>1058</v>
      </c>
      <c r="G1098">
        <v>1097</v>
      </c>
      <c r="H1098" t="str">
        <f t="shared" si="69"/>
        <v>Bill Duke</v>
      </c>
      <c r="I1098">
        <f>COUNTIF(Table13[director_name],Director!$H1098)</f>
        <v>1</v>
      </c>
      <c r="J1098" s="8">
        <f t="shared" si="70"/>
        <v>6.1</v>
      </c>
      <c r="K1098" s="12">
        <f t="shared" si="71"/>
        <v>0.35099999999999998</v>
      </c>
    </row>
    <row r="1099" spans="1:11" x14ac:dyDescent="0.35">
      <c r="A1099" s="2" t="s">
        <v>23555</v>
      </c>
      <c r="B1099" s="8">
        <f>AVERAGEIF(cleaned_data!$A$2:$A$3799,Director!$A1099,cleaned_data!$H$2:$H$3799)</f>
        <v>5.5</v>
      </c>
      <c r="C1099" s="12">
        <f t="shared" si="68"/>
        <v>0.17899999999999999</v>
      </c>
      <c r="D1099" s="10">
        <f>_xlfn.RANK.EQ($C1099,$C$2:$C$1759,0)+COUNTIF($C$2:C1099,C1099)-1</f>
        <v>1435</v>
      </c>
      <c r="G1099">
        <v>1098</v>
      </c>
      <c r="H1099" t="str">
        <f t="shared" si="69"/>
        <v>Bob Rafelson</v>
      </c>
      <c r="I1099">
        <f>COUNTIF(Table13[director_name],Director!$H1099)</f>
        <v>1</v>
      </c>
      <c r="J1099" s="8">
        <f t="shared" si="70"/>
        <v>6.1</v>
      </c>
      <c r="K1099" s="12">
        <f t="shared" si="71"/>
        <v>0.35099999999999998</v>
      </c>
    </row>
    <row r="1100" spans="1:11" x14ac:dyDescent="0.35">
      <c r="A1100" s="2" t="s">
        <v>10781</v>
      </c>
      <c r="B1100" s="8">
        <f>AVERAGEIF(cleaned_data!$A$2:$A$3799,Director!$A1100,cleaned_data!$H$2:$H$3799)</f>
        <v>5.9</v>
      </c>
      <c r="C1100" s="12">
        <f t="shared" si="68"/>
        <v>0.27200000000000002</v>
      </c>
      <c r="D1100" s="10">
        <f>_xlfn.RANK.EQ($C1100,$C$2:$C$1759,0)+COUNTIF($C$2:C1100,C1100)-1</f>
        <v>1263</v>
      </c>
      <c r="G1100">
        <v>1099</v>
      </c>
      <c r="H1100" t="str">
        <f t="shared" si="69"/>
        <v>Cedric Nicolas-Troyan</v>
      </c>
      <c r="I1100">
        <f>COUNTIF(Table13[director_name],Director!$H1100)</f>
        <v>1</v>
      </c>
      <c r="J1100" s="8">
        <f t="shared" si="70"/>
        <v>6.1</v>
      </c>
      <c r="K1100" s="12">
        <f t="shared" si="71"/>
        <v>0.35099999999999998</v>
      </c>
    </row>
    <row r="1101" spans="1:11" x14ac:dyDescent="0.35">
      <c r="A1101" s="2" t="s">
        <v>9177</v>
      </c>
      <c r="B1101" s="8">
        <f>AVERAGEIF(cleaned_data!$A$2:$A$3799,Director!$A1101,cleaned_data!$H$2:$H$3799)</f>
        <v>6.8</v>
      </c>
      <c r="C1101" s="12">
        <f t="shared" si="68"/>
        <v>0.63800000000000001</v>
      </c>
      <c r="D1101" s="10">
        <f>_xlfn.RANK.EQ($C1101,$C$2:$C$1759,0)+COUNTIF($C$2:C1101,C1101)-1</f>
        <v>615</v>
      </c>
      <c r="G1101">
        <v>1100</v>
      </c>
      <c r="H1101" t="str">
        <f t="shared" si="69"/>
        <v>Christian Ditter</v>
      </c>
      <c r="I1101">
        <f>COUNTIF(Table13[director_name],Director!$H1101)</f>
        <v>1</v>
      </c>
      <c r="J1101" s="8">
        <f t="shared" si="70"/>
        <v>6.1</v>
      </c>
      <c r="K1101" s="12">
        <f t="shared" si="71"/>
        <v>0.35099999999999998</v>
      </c>
    </row>
    <row r="1102" spans="1:11" x14ac:dyDescent="0.35">
      <c r="A1102" s="2" t="s">
        <v>6809</v>
      </c>
      <c r="B1102" s="8">
        <f>AVERAGEIF(cleaned_data!$A$2:$A$3799,Director!$A1102,cleaned_data!$H$2:$H$3799)</f>
        <v>4.0999999999999996</v>
      </c>
      <c r="C1102" s="12">
        <f t="shared" si="68"/>
        <v>3.5999999999999997E-2</v>
      </c>
      <c r="D1102" s="10">
        <f>_xlfn.RANK.EQ($C1102,$C$2:$C$1759,0)+COUNTIF($C$2:C1102,C1102)-1</f>
        <v>1690</v>
      </c>
      <c r="G1102">
        <v>1101</v>
      </c>
      <c r="H1102" t="str">
        <f t="shared" si="69"/>
        <v>Damon Santostefano</v>
      </c>
      <c r="I1102">
        <f>COUNTIF(Table13[director_name],Director!$H1102)</f>
        <v>1</v>
      </c>
      <c r="J1102" s="8">
        <f t="shared" si="70"/>
        <v>6.1</v>
      </c>
      <c r="K1102" s="12">
        <f t="shared" si="71"/>
        <v>0.35099999999999998</v>
      </c>
    </row>
    <row r="1103" spans="1:11" x14ac:dyDescent="0.35">
      <c r="A1103" s="2" t="s">
        <v>16510</v>
      </c>
      <c r="B1103" s="8">
        <f>AVERAGEIF(cleaned_data!$A$2:$A$3799,Director!$A1103,cleaned_data!$H$2:$H$3799)</f>
        <v>6.8</v>
      </c>
      <c r="C1103" s="12">
        <f t="shared" si="68"/>
        <v>0.63800000000000001</v>
      </c>
      <c r="D1103" s="10">
        <f>_xlfn.RANK.EQ($C1103,$C$2:$C$1759,0)+COUNTIF($C$2:C1103,C1103)-1</f>
        <v>616</v>
      </c>
      <c r="G1103">
        <v>1102</v>
      </c>
      <c r="H1103" t="str">
        <f t="shared" si="69"/>
        <v>Daniel Lee</v>
      </c>
      <c r="I1103">
        <f>COUNTIF(Table13[director_name],Director!$H1103)</f>
        <v>1</v>
      </c>
      <c r="J1103" s="8">
        <f t="shared" si="70"/>
        <v>6.1</v>
      </c>
      <c r="K1103" s="12">
        <f t="shared" si="71"/>
        <v>0.35099999999999998</v>
      </c>
    </row>
    <row r="1104" spans="1:11" x14ac:dyDescent="0.35">
      <c r="A1104" s="2" t="s">
        <v>741</v>
      </c>
      <c r="B1104" s="8">
        <f>AVERAGEIF(cleaned_data!$A$2:$A$3799,Director!$A1104,cleaned_data!$H$2:$H$3799)</f>
        <v>6.3199999999999994</v>
      </c>
      <c r="C1104" s="12">
        <f t="shared" si="68"/>
        <v>0.45200000000000001</v>
      </c>
      <c r="D1104" s="10">
        <f>_xlfn.RANK.EQ($C1104,$C$2:$C$1759,0)+COUNTIF($C$2:C1104,C1104)-1</f>
        <v>963</v>
      </c>
      <c r="G1104">
        <v>1103</v>
      </c>
      <c r="H1104" t="str">
        <f t="shared" si="69"/>
        <v>Dario Argento</v>
      </c>
      <c r="I1104">
        <f>COUNTIF(Table13[director_name],Director!$H1104)</f>
        <v>1</v>
      </c>
      <c r="J1104" s="8">
        <f t="shared" si="70"/>
        <v>6.1</v>
      </c>
      <c r="K1104" s="12">
        <f t="shared" si="71"/>
        <v>0.35099999999999998</v>
      </c>
    </row>
    <row r="1105" spans="1:11" x14ac:dyDescent="0.35">
      <c r="A1105" s="2" t="s">
        <v>278</v>
      </c>
      <c r="B1105" s="8">
        <f>AVERAGEIF(cleaned_data!$A$2:$A$3799,Director!$A1105,cleaned_data!$H$2:$H$3799)</f>
        <v>6.6166666666666671</v>
      </c>
      <c r="C1105" s="12">
        <f t="shared" si="68"/>
        <v>0.58299999999999996</v>
      </c>
      <c r="D1105" s="10">
        <f>_xlfn.RANK.EQ($C1105,$C$2:$C$1759,0)+COUNTIF($C$2:C1105,C1105)-1</f>
        <v>732</v>
      </c>
      <c r="G1105">
        <v>1104</v>
      </c>
      <c r="H1105" t="str">
        <f t="shared" si="69"/>
        <v>David Palmer</v>
      </c>
      <c r="I1105">
        <f>COUNTIF(Table13[director_name],Director!$H1105)</f>
        <v>1</v>
      </c>
      <c r="J1105" s="8">
        <f t="shared" si="70"/>
        <v>6.1</v>
      </c>
      <c r="K1105" s="12">
        <f t="shared" si="71"/>
        <v>0.35099999999999998</v>
      </c>
    </row>
    <row r="1106" spans="1:11" x14ac:dyDescent="0.35">
      <c r="A1106" s="2" t="s">
        <v>3516</v>
      </c>
      <c r="B1106" s="8">
        <f>AVERAGEIF(cleaned_data!$A$2:$A$3799,Director!$A1106,cleaned_data!$H$2:$H$3799)</f>
        <v>5.9</v>
      </c>
      <c r="C1106" s="12">
        <f t="shared" si="68"/>
        <v>0.27200000000000002</v>
      </c>
      <c r="D1106" s="10">
        <f>_xlfn.RANK.EQ($C1106,$C$2:$C$1759,0)+COUNTIF($C$2:C1106,C1106)-1</f>
        <v>1264</v>
      </c>
      <c r="G1106">
        <v>1105</v>
      </c>
      <c r="H1106" t="str">
        <f t="shared" si="69"/>
        <v>Efram Potelle</v>
      </c>
      <c r="I1106">
        <f>COUNTIF(Table13[director_name],Director!$H1106)</f>
        <v>1</v>
      </c>
      <c r="J1106" s="8">
        <f t="shared" si="70"/>
        <v>6.1</v>
      </c>
      <c r="K1106" s="12">
        <f t="shared" si="71"/>
        <v>0.35099999999999998</v>
      </c>
    </row>
    <row r="1107" spans="1:11" x14ac:dyDescent="0.35">
      <c r="A1107" s="2" t="s">
        <v>13186</v>
      </c>
      <c r="B1107" s="8">
        <f>AVERAGEIF(cleaned_data!$A$2:$A$3799,Director!$A1107,cleaned_data!$H$2:$H$3799)</f>
        <v>5.3</v>
      </c>
      <c r="C1107" s="12">
        <f t="shared" si="68"/>
        <v>0.13200000000000001</v>
      </c>
      <c r="D1107" s="10">
        <f>_xlfn.RANK.EQ($C1107,$C$2:$C$1759,0)+COUNTIF($C$2:C1107,C1107)-1</f>
        <v>1515</v>
      </c>
      <c r="G1107">
        <v>1106</v>
      </c>
      <c r="H1107" t="str">
        <f t="shared" si="69"/>
        <v>Eric Nicholas</v>
      </c>
      <c r="I1107">
        <f>COUNTIF(Table13[director_name],Director!$H1107)</f>
        <v>1</v>
      </c>
      <c r="J1107" s="8">
        <f t="shared" si="70"/>
        <v>6.1</v>
      </c>
      <c r="K1107" s="12">
        <f t="shared" si="71"/>
        <v>0.35099999999999998</v>
      </c>
    </row>
    <row r="1108" spans="1:11" x14ac:dyDescent="0.35">
      <c r="A1108" s="2" t="s">
        <v>6037</v>
      </c>
      <c r="B1108" s="8">
        <f>AVERAGEIF(cleaned_data!$A$2:$A$3799,Director!$A1108,cleaned_data!$H$2:$H$3799)</f>
        <v>6.8</v>
      </c>
      <c r="C1108" s="12">
        <f t="shared" si="68"/>
        <v>0.63800000000000001</v>
      </c>
      <c r="D1108" s="10">
        <f>_xlfn.RANK.EQ($C1108,$C$2:$C$1759,0)+COUNTIF($C$2:C1108,C1108)-1</f>
        <v>617</v>
      </c>
      <c r="G1108">
        <v>1107</v>
      </c>
      <c r="H1108" t="str">
        <f t="shared" si="69"/>
        <v>Franck Khalfoun</v>
      </c>
      <c r="I1108">
        <f>COUNTIF(Table13[director_name],Director!$H1108)</f>
        <v>1</v>
      </c>
      <c r="J1108" s="8">
        <f t="shared" si="70"/>
        <v>6.1</v>
      </c>
      <c r="K1108" s="12">
        <f t="shared" si="71"/>
        <v>0.35099999999999998</v>
      </c>
    </row>
    <row r="1109" spans="1:11" x14ac:dyDescent="0.35">
      <c r="A1109" s="2" t="s">
        <v>15431</v>
      </c>
      <c r="B1109" s="8">
        <f>AVERAGEIF(cleaned_data!$A$2:$A$3799,Director!$A1109,cleaned_data!$H$2:$H$3799)</f>
        <v>6.7</v>
      </c>
      <c r="C1109" s="12">
        <f t="shared" si="68"/>
        <v>0.6</v>
      </c>
      <c r="D1109" s="10">
        <f>_xlfn.RANK.EQ($C1109,$C$2:$C$1759,0)+COUNTIF($C$2:C1109,C1109)-1</f>
        <v>693</v>
      </c>
      <c r="G1109">
        <v>1108</v>
      </c>
      <c r="H1109" t="str">
        <f t="shared" si="69"/>
        <v>Gene Quintano</v>
      </c>
      <c r="I1109">
        <f>COUNTIF(Table13[director_name],Director!$H1109)</f>
        <v>1</v>
      </c>
      <c r="J1109" s="8">
        <f t="shared" si="70"/>
        <v>6.1</v>
      </c>
      <c r="K1109" s="12">
        <f t="shared" si="71"/>
        <v>0.35099999999999998</v>
      </c>
    </row>
    <row r="1110" spans="1:11" x14ac:dyDescent="0.35">
      <c r="A1110" s="2" t="s">
        <v>16202</v>
      </c>
      <c r="B1110" s="8">
        <f>AVERAGEIF(cleaned_data!$A$2:$A$3799,Director!$A1110,cleaned_data!$H$2:$H$3799)</f>
        <v>6.4</v>
      </c>
      <c r="C1110" s="12">
        <f t="shared" si="68"/>
        <v>0.46400000000000002</v>
      </c>
      <c r="D1110" s="10">
        <f>_xlfn.RANK.EQ($C1110,$C$2:$C$1759,0)+COUNTIF($C$2:C1110,C1110)-1</f>
        <v>931</v>
      </c>
      <c r="G1110">
        <v>1109</v>
      </c>
      <c r="H1110" t="str">
        <f t="shared" si="69"/>
        <v>Griffin Dunne</v>
      </c>
      <c r="I1110">
        <f>COUNTIF(Table13[director_name],Director!$H1110)</f>
        <v>1</v>
      </c>
      <c r="J1110" s="8">
        <f t="shared" si="70"/>
        <v>6.1</v>
      </c>
      <c r="K1110" s="12">
        <f t="shared" si="71"/>
        <v>0.35099999999999998</v>
      </c>
    </row>
    <row r="1111" spans="1:11" x14ac:dyDescent="0.35">
      <c r="A1111" s="2" t="s">
        <v>9314</v>
      </c>
      <c r="B1111" s="8">
        <f>AVERAGEIF(cleaned_data!$A$2:$A$3799,Director!$A1111,cleaned_data!$H$2:$H$3799)</f>
        <v>6</v>
      </c>
      <c r="C1111" s="12">
        <f t="shared" si="68"/>
        <v>0.312</v>
      </c>
      <c r="D1111" s="10">
        <f>_xlfn.RANK.EQ($C1111,$C$2:$C$1759,0)+COUNTIF($C$2:C1111,C1111)-1</f>
        <v>1197</v>
      </c>
      <c r="G1111">
        <v>1110</v>
      </c>
      <c r="H1111" t="str">
        <f t="shared" si="69"/>
        <v>Hitoshi Matsumoto</v>
      </c>
      <c r="I1111">
        <f>COUNTIF(Table13[director_name],Director!$H1111)</f>
        <v>1</v>
      </c>
      <c r="J1111" s="8">
        <f t="shared" si="70"/>
        <v>6.1</v>
      </c>
      <c r="K1111" s="12">
        <f t="shared" si="71"/>
        <v>0.35099999999999998</v>
      </c>
    </row>
    <row r="1112" spans="1:11" x14ac:dyDescent="0.35">
      <c r="A1112" s="2" t="s">
        <v>17910</v>
      </c>
      <c r="B1112" s="8">
        <f>AVERAGEIF(cleaned_data!$A$2:$A$3799,Director!$A1112,cleaned_data!$H$2:$H$3799)</f>
        <v>7.1</v>
      </c>
      <c r="C1112" s="12">
        <f t="shared" si="68"/>
        <v>0.77100000000000002</v>
      </c>
      <c r="D1112" s="10">
        <f>_xlfn.RANK.EQ($C1112,$C$2:$C$1759,0)+COUNTIF($C$2:C1112,C1112)-1</f>
        <v>384</v>
      </c>
      <c r="G1112">
        <v>1111</v>
      </c>
      <c r="H1112" t="str">
        <f t="shared" si="69"/>
        <v>James Mather</v>
      </c>
      <c r="I1112">
        <f>COUNTIF(Table13[director_name],Director!$H1112)</f>
        <v>1</v>
      </c>
      <c r="J1112" s="8">
        <f t="shared" si="70"/>
        <v>6.1</v>
      </c>
      <c r="K1112" s="12">
        <f t="shared" si="71"/>
        <v>0.35099999999999998</v>
      </c>
    </row>
    <row r="1113" spans="1:11" x14ac:dyDescent="0.35">
      <c r="A1113" s="2" t="s">
        <v>19907</v>
      </c>
      <c r="B1113" s="8">
        <f>AVERAGEIF(cleaned_data!$A$2:$A$3799,Director!$A1113,cleaned_data!$H$2:$H$3799)</f>
        <v>5.7</v>
      </c>
      <c r="C1113" s="12">
        <f t="shared" si="68"/>
        <v>0.23300000000000001</v>
      </c>
      <c r="D1113" s="10">
        <f>_xlfn.RANK.EQ($C1113,$C$2:$C$1759,0)+COUNTIF($C$2:C1113,C1113)-1</f>
        <v>1342</v>
      </c>
      <c r="G1113">
        <v>1112</v>
      </c>
      <c r="H1113" t="str">
        <f t="shared" si="69"/>
        <v>Jason Eisener</v>
      </c>
      <c r="I1113">
        <f>COUNTIF(Table13[director_name],Director!$H1113)</f>
        <v>1</v>
      </c>
      <c r="J1113" s="8">
        <f t="shared" si="70"/>
        <v>6.1</v>
      </c>
      <c r="K1113" s="12">
        <f t="shared" si="71"/>
        <v>0.35099999999999998</v>
      </c>
    </row>
    <row r="1114" spans="1:11" x14ac:dyDescent="0.35">
      <c r="A1114" s="2" t="s">
        <v>10250</v>
      </c>
      <c r="B1114" s="8">
        <f>AVERAGEIF(cleaned_data!$A$2:$A$3799,Director!$A1114,cleaned_data!$H$2:$H$3799)</f>
        <v>5.6</v>
      </c>
      <c r="C1114" s="12">
        <f t="shared" si="68"/>
        <v>0.19800000000000001</v>
      </c>
      <c r="D1114" s="10">
        <f>_xlfn.RANK.EQ($C1114,$C$2:$C$1759,0)+COUNTIF($C$2:C1114,C1114)-1</f>
        <v>1403</v>
      </c>
      <c r="G1114">
        <v>1113</v>
      </c>
      <c r="H1114" t="str">
        <f t="shared" si="69"/>
        <v>Jez Butterworth</v>
      </c>
      <c r="I1114">
        <f>COUNTIF(Table13[director_name],Director!$H1114)</f>
        <v>1</v>
      </c>
      <c r="J1114" s="8">
        <f t="shared" si="70"/>
        <v>6.1</v>
      </c>
      <c r="K1114" s="12">
        <f t="shared" si="71"/>
        <v>0.35099999999999998</v>
      </c>
    </row>
    <row r="1115" spans="1:11" x14ac:dyDescent="0.35">
      <c r="A1115" s="2" t="s">
        <v>12778</v>
      </c>
      <c r="B1115" s="8">
        <f>AVERAGEIF(cleaned_data!$A$2:$A$3799,Director!$A1115,cleaned_data!$H$2:$H$3799)</f>
        <v>6.2</v>
      </c>
      <c r="C1115" s="12">
        <f t="shared" si="68"/>
        <v>0.39100000000000001</v>
      </c>
      <c r="D1115" s="10">
        <f>_xlfn.RANK.EQ($C1115,$C$2:$C$1759,0)+COUNTIF($C$2:C1115,C1115)-1</f>
        <v>1059</v>
      </c>
      <c r="G1115">
        <v>1114</v>
      </c>
      <c r="H1115" t="str">
        <f t="shared" si="69"/>
        <v>Joe Camp</v>
      </c>
      <c r="I1115">
        <f>COUNTIF(Table13[director_name],Director!$H1115)</f>
        <v>1</v>
      </c>
      <c r="J1115" s="8">
        <f t="shared" si="70"/>
        <v>6.1</v>
      </c>
      <c r="K1115" s="12">
        <f t="shared" si="71"/>
        <v>0.35099999999999998</v>
      </c>
    </row>
    <row r="1116" spans="1:11" x14ac:dyDescent="0.35">
      <c r="A1116" s="2" t="s">
        <v>11664</v>
      </c>
      <c r="B1116" s="8">
        <f>AVERAGEIF(cleaned_data!$A$2:$A$3799,Director!$A1116,cleaned_data!$H$2:$H$3799)</f>
        <v>6.3</v>
      </c>
      <c r="C1116" s="12">
        <f t="shared" si="68"/>
        <v>0.42199999999999999</v>
      </c>
      <c r="D1116" s="10">
        <f>_xlfn.RANK.EQ($C1116,$C$2:$C$1759,0)+COUNTIF($C$2:C1116,C1116)-1</f>
        <v>995</v>
      </c>
      <c r="G1116">
        <v>1115</v>
      </c>
      <c r="H1116" t="str">
        <f t="shared" si="69"/>
        <v>John Boorman</v>
      </c>
      <c r="I1116">
        <f>COUNTIF(Table13[director_name],Director!$H1116)</f>
        <v>1</v>
      </c>
      <c r="J1116" s="8">
        <f t="shared" si="70"/>
        <v>6.1</v>
      </c>
      <c r="K1116" s="12">
        <f t="shared" si="71"/>
        <v>0.35099999999999998</v>
      </c>
    </row>
    <row r="1117" spans="1:11" x14ac:dyDescent="0.35">
      <c r="A1117" s="2" t="s">
        <v>18889</v>
      </c>
      <c r="B1117" s="8">
        <f>AVERAGEIF(cleaned_data!$A$2:$A$3799,Director!$A1117,cleaned_data!$H$2:$H$3799)</f>
        <v>6</v>
      </c>
      <c r="C1117" s="12">
        <f t="shared" si="68"/>
        <v>0.312</v>
      </c>
      <c r="D1117" s="10">
        <f>_xlfn.RANK.EQ($C1117,$C$2:$C$1759,0)+COUNTIF($C$2:C1117,C1117)-1</f>
        <v>1198</v>
      </c>
      <c r="G1117">
        <v>1116</v>
      </c>
      <c r="H1117" t="str">
        <f t="shared" si="69"/>
        <v>John Francis Daley</v>
      </c>
      <c r="I1117">
        <f>COUNTIF(Table13[director_name],Director!$H1117)</f>
        <v>1</v>
      </c>
      <c r="J1117" s="8">
        <f t="shared" si="70"/>
        <v>6.1</v>
      </c>
      <c r="K1117" s="12">
        <f t="shared" si="71"/>
        <v>0.35099999999999998</v>
      </c>
    </row>
    <row r="1118" spans="1:11" x14ac:dyDescent="0.35">
      <c r="A1118" s="2" t="s">
        <v>12018</v>
      </c>
      <c r="B1118" s="8">
        <f>AVERAGEIF(cleaned_data!$A$2:$A$3799,Director!$A1118,cleaned_data!$H$2:$H$3799)</f>
        <v>7.4000000000000012</v>
      </c>
      <c r="C1118" s="12">
        <f t="shared" si="68"/>
        <v>0.88500000000000001</v>
      </c>
      <c r="D1118" s="10">
        <f>_xlfn.RANK.EQ($C1118,$C$2:$C$1759,0)+COUNTIF($C$2:C1118,C1118)-1</f>
        <v>201</v>
      </c>
      <c r="G1118">
        <v>1117</v>
      </c>
      <c r="H1118" t="str">
        <f t="shared" si="69"/>
        <v>John Herzfeld</v>
      </c>
      <c r="I1118">
        <f>COUNTIF(Table13[director_name],Director!$H1118)</f>
        <v>1</v>
      </c>
      <c r="J1118" s="8">
        <f t="shared" si="70"/>
        <v>6.1</v>
      </c>
      <c r="K1118" s="12">
        <f t="shared" si="71"/>
        <v>0.35099999999999998</v>
      </c>
    </row>
    <row r="1119" spans="1:11" x14ac:dyDescent="0.35">
      <c r="A1119" s="2" t="s">
        <v>20121</v>
      </c>
      <c r="B1119" s="8">
        <f>AVERAGEIF(cleaned_data!$A$2:$A$3799,Director!$A1119,cleaned_data!$H$2:$H$3799)</f>
        <v>5.0999999999999996</v>
      </c>
      <c r="C1119" s="12">
        <f t="shared" si="68"/>
        <v>9.8000000000000004E-2</v>
      </c>
      <c r="D1119" s="10">
        <f>_xlfn.RANK.EQ($C1119,$C$2:$C$1759,0)+COUNTIF($C$2:C1119,C1119)-1</f>
        <v>1576</v>
      </c>
      <c r="G1119">
        <v>1118</v>
      </c>
      <c r="H1119" t="str">
        <f t="shared" si="69"/>
        <v>Jonathan Glazer</v>
      </c>
      <c r="I1119">
        <f>COUNTIF(Table13[director_name],Director!$H1119)</f>
        <v>1</v>
      </c>
      <c r="J1119" s="8">
        <f t="shared" si="70"/>
        <v>6.1</v>
      </c>
      <c r="K1119" s="12">
        <f t="shared" si="71"/>
        <v>0.35099999999999998</v>
      </c>
    </row>
    <row r="1120" spans="1:11" x14ac:dyDescent="0.35">
      <c r="A1120" s="2" t="s">
        <v>9392</v>
      </c>
      <c r="B1120" s="8">
        <f>AVERAGEIF(cleaned_data!$A$2:$A$3799,Director!$A1120,cleaned_data!$H$2:$H$3799)</f>
        <v>6.8666666666666671</v>
      </c>
      <c r="C1120" s="12">
        <f t="shared" si="68"/>
        <v>0.67700000000000005</v>
      </c>
      <c r="D1120" s="10">
        <f>_xlfn.RANK.EQ($C1120,$C$2:$C$1759,0)+COUNTIF($C$2:C1120,C1120)-1</f>
        <v>568</v>
      </c>
      <c r="G1120">
        <v>1119</v>
      </c>
      <c r="H1120" t="str">
        <f t="shared" si="69"/>
        <v>Jorge Blanco</v>
      </c>
      <c r="I1120">
        <f>COUNTIF(Table13[director_name],Director!$H1120)</f>
        <v>1</v>
      </c>
      <c r="J1120" s="8">
        <f t="shared" si="70"/>
        <v>6.1</v>
      </c>
      <c r="K1120" s="12">
        <f t="shared" si="71"/>
        <v>0.35099999999999998</v>
      </c>
    </row>
    <row r="1121" spans="1:11" x14ac:dyDescent="0.35">
      <c r="A1121" s="2" t="s">
        <v>11076</v>
      </c>
      <c r="B1121" s="8">
        <f>AVERAGEIF(cleaned_data!$A$2:$A$3799,Director!$A1121,cleaned_data!$H$2:$H$3799)</f>
        <v>5</v>
      </c>
      <c r="C1121" s="12">
        <f t="shared" si="68"/>
        <v>8.8999999999999996E-2</v>
      </c>
      <c r="D1121" s="10">
        <f>_xlfn.RANK.EQ($C1121,$C$2:$C$1759,0)+COUNTIF($C$2:C1121,C1121)-1</f>
        <v>1599</v>
      </c>
      <c r="G1121">
        <v>1120</v>
      </c>
      <c r="H1121" t="str">
        <f t="shared" si="69"/>
        <v>Joshua Michael Stern</v>
      </c>
      <c r="I1121">
        <f>COUNTIF(Table13[director_name],Director!$H1121)</f>
        <v>1</v>
      </c>
      <c r="J1121" s="8">
        <f t="shared" si="70"/>
        <v>6.1</v>
      </c>
      <c r="K1121" s="12">
        <f t="shared" si="71"/>
        <v>0.35099999999999998</v>
      </c>
    </row>
    <row r="1122" spans="1:11" x14ac:dyDescent="0.35">
      <c r="A1122" s="2" t="s">
        <v>19459</v>
      </c>
      <c r="B1122" s="8">
        <f>AVERAGEIF(cleaned_data!$A$2:$A$3799,Director!$A1122,cleaned_data!$H$2:$H$3799)</f>
        <v>6.5500000000000007</v>
      </c>
      <c r="C1122" s="12">
        <f t="shared" si="68"/>
        <v>0.54600000000000004</v>
      </c>
      <c r="D1122" s="10">
        <f>_xlfn.RANK.EQ($C1122,$C$2:$C$1759,0)+COUNTIF($C$2:C1122,C1122)-1</f>
        <v>797</v>
      </c>
      <c r="G1122">
        <v>1121</v>
      </c>
      <c r="H1122" t="str">
        <f t="shared" si="69"/>
        <v>Karim AÃ¯nouz</v>
      </c>
      <c r="I1122">
        <f>COUNTIF(Table13[director_name],Director!$H1122)</f>
        <v>1</v>
      </c>
      <c r="J1122" s="8">
        <f t="shared" si="70"/>
        <v>6.1</v>
      </c>
      <c r="K1122" s="12">
        <f t="shared" si="71"/>
        <v>0.35099999999999998</v>
      </c>
    </row>
    <row r="1123" spans="1:11" x14ac:dyDescent="0.35">
      <c r="A1123" s="2" t="s">
        <v>3802</v>
      </c>
      <c r="B1123" s="8">
        <f>AVERAGEIF(cleaned_data!$A$2:$A$3799,Director!$A1123,cleaned_data!$H$2:$H$3799)</f>
        <v>5.65</v>
      </c>
      <c r="C1123" s="12">
        <f t="shared" si="68"/>
        <v>0.224</v>
      </c>
      <c r="D1123" s="10">
        <f>_xlfn.RANK.EQ($C1123,$C$2:$C$1759,0)+COUNTIF($C$2:C1123,C1123)-1</f>
        <v>1361</v>
      </c>
      <c r="G1123">
        <v>1122</v>
      </c>
      <c r="H1123" t="str">
        <f t="shared" si="69"/>
        <v>Kerry Conran</v>
      </c>
      <c r="I1123">
        <f>COUNTIF(Table13[director_name],Director!$H1123)</f>
        <v>1</v>
      </c>
      <c r="J1123" s="8">
        <f t="shared" si="70"/>
        <v>6.1</v>
      </c>
      <c r="K1123" s="12">
        <f t="shared" si="71"/>
        <v>0.35099999999999998</v>
      </c>
    </row>
    <row r="1124" spans="1:11" x14ac:dyDescent="0.35">
      <c r="A1124" s="2" t="s">
        <v>3657</v>
      </c>
      <c r="B1124" s="8">
        <f>AVERAGEIF(cleaned_data!$A$2:$A$3799,Director!$A1124,cleaned_data!$H$2:$H$3799)</f>
        <v>5.9</v>
      </c>
      <c r="C1124" s="12">
        <f t="shared" si="68"/>
        <v>0.27200000000000002</v>
      </c>
      <c r="D1124" s="10">
        <f>_xlfn.RANK.EQ($C1124,$C$2:$C$1759,0)+COUNTIF($C$2:C1124,C1124)-1</f>
        <v>1265</v>
      </c>
      <c r="G1124">
        <v>1123</v>
      </c>
      <c r="H1124" t="str">
        <f t="shared" si="69"/>
        <v>Kirk Wong</v>
      </c>
      <c r="I1124">
        <f>COUNTIF(Table13[director_name],Director!$H1124)</f>
        <v>1</v>
      </c>
      <c r="J1124" s="8">
        <f t="shared" si="70"/>
        <v>6.1</v>
      </c>
      <c r="K1124" s="12">
        <f t="shared" si="71"/>
        <v>0.35099999999999998</v>
      </c>
    </row>
    <row r="1125" spans="1:11" x14ac:dyDescent="0.35">
      <c r="A1125" s="2" t="s">
        <v>1633</v>
      </c>
      <c r="B1125" s="8">
        <f>AVERAGEIF(cleaned_data!$A$2:$A$3799,Director!$A1125,cleaned_data!$H$2:$H$3799)</f>
        <v>7.083333333333333</v>
      </c>
      <c r="C1125" s="12">
        <f t="shared" si="68"/>
        <v>0.77</v>
      </c>
      <c r="D1125" s="10">
        <f>_xlfn.RANK.EQ($C1125,$C$2:$C$1759,0)+COUNTIF($C$2:C1125,C1125)-1</f>
        <v>403</v>
      </c>
      <c r="G1125">
        <v>1124</v>
      </c>
      <c r="H1125" t="str">
        <f t="shared" si="69"/>
        <v>Kurt Voss</v>
      </c>
      <c r="I1125">
        <f>COUNTIF(Table13[director_name],Director!$H1125)</f>
        <v>1</v>
      </c>
      <c r="J1125" s="8">
        <f t="shared" si="70"/>
        <v>6.1</v>
      </c>
      <c r="K1125" s="12">
        <f t="shared" si="71"/>
        <v>0.35099999999999998</v>
      </c>
    </row>
    <row r="1126" spans="1:11" x14ac:dyDescent="0.35">
      <c r="A1126" s="2" t="s">
        <v>18922</v>
      </c>
      <c r="B1126" s="8">
        <f>AVERAGEIF(cleaned_data!$A$2:$A$3799,Director!$A1126,cleaned_data!$H$2:$H$3799)</f>
        <v>3.9</v>
      </c>
      <c r="C1126" s="12">
        <f t="shared" si="68"/>
        <v>2.8000000000000001E-2</v>
      </c>
      <c r="D1126" s="10">
        <f>_xlfn.RANK.EQ($C1126,$C$2:$C$1759,0)+COUNTIF($C$2:C1126,C1126)-1</f>
        <v>1705</v>
      </c>
      <c r="G1126">
        <v>1125</v>
      </c>
      <c r="H1126" t="str">
        <f t="shared" si="69"/>
        <v>Leigh Whannell</v>
      </c>
      <c r="I1126">
        <f>COUNTIF(Table13[director_name],Director!$H1126)</f>
        <v>1</v>
      </c>
      <c r="J1126" s="8">
        <f t="shared" si="70"/>
        <v>6.1</v>
      </c>
      <c r="K1126" s="12">
        <f t="shared" si="71"/>
        <v>0.35099999999999998</v>
      </c>
    </row>
    <row r="1127" spans="1:11" x14ac:dyDescent="0.35">
      <c r="A1127" s="2" t="s">
        <v>12923</v>
      </c>
      <c r="B1127" s="8">
        <f>AVERAGEIF(cleaned_data!$A$2:$A$3799,Director!$A1127,cleaned_data!$H$2:$H$3799)</f>
        <v>6.5</v>
      </c>
      <c r="C1127" s="12">
        <f t="shared" si="68"/>
        <v>0.504</v>
      </c>
      <c r="D1127" s="10">
        <f>_xlfn.RANK.EQ($C1127,$C$2:$C$1759,0)+COUNTIF($C$2:C1127,C1127)-1</f>
        <v>845</v>
      </c>
      <c r="G1127">
        <v>1126</v>
      </c>
      <c r="H1127" t="str">
        <f t="shared" si="69"/>
        <v>Marcus Dunstan</v>
      </c>
      <c r="I1127">
        <f>COUNTIF(Table13[director_name],Director!$H1127)</f>
        <v>1</v>
      </c>
      <c r="J1127" s="8">
        <f t="shared" si="70"/>
        <v>6.1</v>
      </c>
      <c r="K1127" s="12">
        <f t="shared" si="71"/>
        <v>0.35099999999999998</v>
      </c>
    </row>
    <row r="1128" spans="1:11" x14ac:dyDescent="0.35">
      <c r="A1128" s="2" t="s">
        <v>8235</v>
      </c>
      <c r="B1128" s="8">
        <f>AVERAGEIF(cleaned_data!$A$2:$A$3799,Director!$A1128,cleaned_data!$H$2:$H$3799)</f>
        <v>6</v>
      </c>
      <c r="C1128" s="12">
        <f t="shared" si="68"/>
        <v>0.312</v>
      </c>
      <c r="D1128" s="10">
        <f>_xlfn.RANK.EQ($C1128,$C$2:$C$1759,0)+COUNTIF($C$2:C1128,C1128)-1</f>
        <v>1199</v>
      </c>
      <c r="G1128">
        <v>1127</v>
      </c>
      <c r="H1128" t="str">
        <f t="shared" si="69"/>
        <v>Max Joseph</v>
      </c>
      <c r="I1128">
        <f>COUNTIF(Table13[director_name],Director!$H1128)</f>
        <v>1</v>
      </c>
      <c r="J1128" s="8">
        <f t="shared" si="70"/>
        <v>6.1</v>
      </c>
      <c r="K1128" s="12">
        <f t="shared" si="71"/>
        <v>0.35099999999999998</v>
      </c>
    </row>
    <row r="1129" spans="1:11" x14ac:dyDescent="0.35">
      <c r="A1129" s="2" t="s">
        <v>17500</v>
      </c>
      <c r="B1129" s="8">
        <f>AVERAGEIF(cleaned_data!$A$2:$A$3799,Director!$A1129,cleaned_data!$H$2:$H$3799)</f>
        <v>7.6</v>
      </c>
      <c r="C1129" s="12">
        <f t="shared" si="68"/>
        <v>0.91500000000000004</v>
      </c>
      <c r="D1129" s="10">
        <f>_xlfn.RANK.EQ($C1129,$C$2:$C$1759,0)+COUNTIF($C$2:C1129,C1129)-1</f>
        <v>140</v>
      </c>
      <c r="G1129">
        <v>1128</v>
      </c>
      <c r="H1129" t="str">
        <f t="shared" si="69"/>
        <v>Nick Love</v>
      </c>
      <c r="I1129">
        <f>COUNTIF(Table13[director_name],Director!$H1129)</f>
        <v>1</v>
      </c>
      <c r="J1129" s="8">
        <f t="shared" si="70"/>
        <v>6.1</v>
      </c>
      <c r="K1129" s="12">
        <f t="shared" si="71"/>
        <v>0.35099999999999998</v>
      </c>
    </row>
    <row r="1130" spans="1:11" x14ac:dyDescent="0.35">
      <c r="A1130" s="2" t="s">
        <v>15386</v>
      </c>
      <c r="B1130" s="8">
        <f>AVERAGEIF(cleaned_data!$A$2:$A$3799,Director!$A1130,cleaned_data!$H$2:$H$3799)</f>
        <v>5.5</v>
      </c>
      <c r="C1130" s="12">
        <f t="shared" si="68"/>
        <v>0.17899999999999999</v>
      </c>
      <c r="D1130" s="10">
        <f>_xlfn.RANK.EQ($C1130,$C$2:$C$1759,0)+COUNTIF($C$2:C1130,C1130)-1</f>
        <v>1436</v>
      </c>
      <c r="G1130">
        <v>1129</v>
      </c>
      <c r="H1130" t="str">
        <f t="shared" si="69"/>
        <v>Panos Cosmatos</v>
      </c>
      <c r="I1130">
        <f>COUNTIF(Table13[director_name],Director!$H1130)</f>
        <v>1</v>
      </c>
      <c r="J1130" s="8">
        <f t="shared" si="70"/>
        <v>6.1</v>
      </c>
      <c r="K1130" s="12">
        <f t="shared" si="71"/>
        <v>0.35099999999999998</v>
      </c>
    </row>
    <row r="1131" spans="1:11" x14ac:dyDescent="0.35">
      <c r="A1131" s="2" t="s">
        <v>3806</v>
      </c>
      <c r="B1131" s="8">
        <f>AVERAGEIF(cleaned_data!$A$2:$A$3799,Director!$A1131,cleaned_data!$H$2:$H$3799)</f>
        <v>7.75</v>
      </c>
      <c r="C1131" s="12">
        <f t="shared" si="68"/>
        <v>0.95499999999999996</v>
      </c>
      <c r="D1131" s="10">
        <f>_xlfn.RANK.EQ($C1131,$C$2:$C$1759,0)+COUNTIF($C$2:C1131,C1131)-1</f>
        <v>78</v>
      </c>
      <c r="G1131">
        <v>1130</v>
      </c>
      <c r="H1131" t="str">
        <f t="shared" si="69"/>
        <v>Patrick Hughes</v>
      </c>
      <c r="I1131">
        <f>COUNTIF(Table13[director_name],Director!$H1131)</f>
        <v>1</v>
      </c>
      <c r="J1131" s="8">
        <f t="shared" si="70"/>
        <v>6.1</v>
      </c>
      <c r="K1131" s="12">
        <f t="shared" si="71"/>
        <v>0.35099999999999998</v>
      </c>
    </row>
    <row r="1132" spans="1:11" x14ac:dyDescent="0.35">
      <c r="A1132" s="2" t="s">
        <v>11183</v>
      </c>
      <c r="B1132" s="8">
        <f>AVERAGEIF(cleaned_data!$A$2:$A$3799,Director!$A1132,cleaned_data!$H$2:$H$3799)</f>
        <v>6.3</v>
      </c>
      <c r="C1132" s="12">
        <f t="shared" si="68"/>
        <v>0.42199999999999999</v>
      </c>
      <c r="D1132" s="10">
        <f>_xlfn.RANK.EQ($C1132,$C$2:$C$1759,0)+COUNTIF($C$2:C1132,C1132)-1</f>
        <v>996</v>
      </c>
      <c r="G1132">
        <v>1131</v>
      </c>
      <c r="H1132" t="str">
        <f t="shared" si="69"/>
        <v>Rob Schmidt</v>
      </c>
      <c r="I1132">
        <f>COUNTIF(Table13[director_name],Director!$H1132)</f>
        <v>1</v>
      </c>
      <c r="J1132" s="8">
        <f t="shared" si="70"/>
        <v>6.1</v>
      </c>
      <c r="K1132" s="12">
        <f t="shared" si="71"/>
        <v>0.35099999999999998</v>
      </c>
    </row>
    <row r="1133" spans="1:11" x14ac:dyDescent="0.35">
      <c r="A1133" s="2" t="s">
        <v>15069</v>
      </c>
      <c r="B1133" s="8">
        <f>AVERAGEIF(cleaned_data!$A$2:$A$3799,Director!$A1133,cleaned_data!$H$2:$H$3799)</f>
        <v>6.5</v>
      </c>
      <c r="C1133" s="12">
        <f t="shared" si="68"/>
        <v>0.504</v>
      </c>
      <c r="D1133" s="10">
        <f>_xlfn.RANK.EQ($C1133,$C$2:$C$1759,0)+COUNTIF($C$2:C1133,C1133)-1</f>
        <v>846</v>
      </c>
      <c r="G1133">
        <v>1132</v>
      </c>
      <c r="H1133" t="str">
        <f t="shared" si="69"/>
        <v>Rupert Sanders</v>
      </c>
      <c r="I1133">
        <f>COUNTIF(Table13[director_name],Director!$H1133)</f>
        <v>1</v>
      </c>
      <c r="J1133" s="8">
        <f t="shared" si="70"/>
        <v>6.1</v>
      </c>
      <c r="K1133" s="12">
        <f t="shared" si="71"/>
        <v>0.35099999999999998</v>
      </c>
    </row>
    <row r="1134" spans="1:11" x14ac:dyDescent="0.35">
      <c r="A1134" s="2" t="s">
        <v>1976</v>
      </c>
      <c r="B1134" s="8">
        <f>AVERAGEIF(cleaned_data!$A$2:$A$3799,Director!$A1134,cleaned_data!$H$2:$H$3799)</f>
        <v>4.3</v>
      </c>
      <c r="C1134" s="12">
        <f t="shared" si="68"/>
        <v>4.5999999999999999E-2</v>
      </c>
      <c r="D1134" s="10">
        <f>_xlfn.RANK.EQ($C1134,$C$2:$C$1759,0)+COUNTIF($C$2:C1134,C1134)-1</f>
        <v>1677</v>
      </c>
      <c r="G1134">
        <v>1133</v>
      </c>
      <c r="H1134" t="str">
        <f t="shared" si="69"/>
        <v>Rusty Cundieff</v>
      </c>
      <c r="I1134">
        <f>COUNTIF(Table13[director_name],Director!$H1134)</f>
        <v>1</v>
      </c>
      <c r="J1134" s="8">
        <f t="shared" si="70"/>
        <v>6.1</v>
      </c>
      <c r="K1134" s="12">
        <f t="shared" si="71"/>
        <v>0.35099999999999998</v>
      </c>
    </row>
    <row r="1135" spans="1:11" x14ac:dyDescent="0.35">
      <c r="A1135" s="2" t="s">
        <v>13777</v>
      </c>
      <c r="B1135" s="8">
        <f>AVERAGEIF(cleaned_data!$A$2:$A$3799,Director!$A1135,cleaned_data!$H$2:$H$3799)</f>
        <v>6.1499999999999995</v>
      </c>
      <c r="C1135" s="12">
        <f t="shared" si="68"/>
        <v>0.38300000000000001</v>
      </c>
      <c r="D1135" s="10">
        <f>_xlfn.RANK.EQ($C1135,$C$2:$C$1759,0)+COUNTIF($C$2:C1135,C1135)-1</f>
        <v>1084</v>
      </c>
      <c r="G1135">
        <v>1134</v>
      </c>
      <c r="H1135" t="str">
        <f t="shared" si="69"/>
        <v>RyÃ»hei Kitamura</v>
      </c>
      <c r="I1135">
        <f>COUNTIF(Table13[director_name],Director!$H1135)</f>
        <v>1</v>
      </c>
      <c r="J1135" s="8">
        <f t="shared" si="70"/>
        <v>6.1</v>
      </c>
      <c r="K1135" s="12">
        <f t="shared" si="71"/>
        <v>0.35099999999999998</v>
      </c>
    </row>
    <row r="1136" spans="1:11" x14ac:dyDescent="0.35">
      <c r="A1136" s="2" t="s">
        <v>9443</v>
      </c>
      <c r="B1136" s="8">
        <f>AVERAGEIF(cleaned_data!$A$2:$A$3799,Director!$A1136,cleaned_data!$H$2:$H$3799)</f>
        <v>6</v>
      </c>
      <c r="C1136" s="12">
        <f t="shared" si="68"/>
        <v>0.312</v>
      </c>
      <c r="D1136" s="10">
        <f>_xlfn.RANK.EQ($C1136,$C$2:$C$1759,0)+COUNTIF($C$2:C1136,C1136)-1</f>
        <v>1200</v>
      </c>
      <c r="G1136">
        <v>1135</v>
      </c>
      <c r="H1136" t="str">
        <f t="shared" si="69"/>
        <v>Sam Fell</v>
      </c>
      <c r="I1136">
        <f>COUNTIF(Table13[director_name],Director!$H1136)</f>
        <v>1</v>
      </c>
      <c r="J1136" s="8">
        <f t="shared" si="70"/>
        <v>6.1</v>
      </c>
      <c r="K1136" s="12">
        <f t="shared" si="71"/>
        <v>0.35099999999999998</v>
      </c>
    </row>
    <row r="1137" spans="1:11" x14ac:dyDescent="0.35">
      <c r="A1137" s="2" t="s">
        <v>8671</v>
      </c>
      <c r="B1137" s="8">
        <f>AVERAGEIF(cleaned_data!$A$2:$A$3799,Director!$A1137,cleaned_data!$H$2:$H$3799)</f>
        <v>7.1</v>
      </c>
      <c r="C1137" s="12">
        <f t="shared" si="68"/>
        <v>0.77100000000000002</v>
      </c>
      <c r="D1137" s="10">
        <f>_xlfn.RANK.EQ($C1137,$C$2:$C$1759,0)+COUNTIF($C$2:C1137,C1137)-1</f>
        <v>385</v>
      </c>
      <c r="G1137">
        <v>1136</v>
      </c>
      <c r="H1137" t="str">
        <f t="shared" si="69"/>
        <v>Sheldon Lettich</v>
      </c>
      <c r="I1137">
        <f>COUNTIF(Table13[director_name],Director!$H1137)</f>
        <v>2</v>
      </c>
      <c r="J1137" s="8">
        <f t="shared" si="70"/>
        <v>6.1</v>
      </c>
      <c r="K1137" s="12">
        <f t="shared" si="71"/>
        <v>0.35099999999999998</v>
      </c>
    </row>
    <row r="1138" spans="1:11" x14ac:dyDescent="0.35">
      <c r="A1138" s="2" t="s">
        <v>7443</v>
      </c>
      <c r="B1138" s="8">
        <f>AVERAGEIF(cleaned_data!$A$2:$A$3799,Director!$A1138,cleaned_data!$H$2:$H$3799)</f>
        <v>5.65</v>
      </c>
      <c r="C1138" s="12">
        <f t="shared" si="68"/>
        <v>0.224</v>
      </c>
      <c r="D1138" s="10">
        <f>_xlfn.RANK.EQ($C1138,$C$2:$C$1759,0)+COUNTIF($C$2:C1138,C1138)-1</f>
        <v>1362</v>
      </c>
      <c r="G1138">
        <v>1137</v>
      </c>
      <c r="H1138" t="str">
        <f t="shared" si="69"/>
        <v>Stig Bergqvist</v>
      </c>
      <c r="I1138">
        <f>COUNTIF(Table13[director_name],Director!$H1138)</f>
        <v>1</v>
      </c>
      <c r="J1138" s="8">
        <f t="shared" si="70"/>
        <v>6.1</v>
      </c>
      <c r="K1138" s="12">
        <f t="shared" si="71"/>
        <v>0.35099999999999998</v>
      </c>
    </row>
    <row r="1139" spans="1:11" x14ac:dyDescent="0.35">
      <c r="A1139" s="2" t="s">
        <v>23074</v>
      </c>
      <c r="B1139" s="8">
        <f>AVERAGEIF(cleaned_data!$A$2:$A$3799,Director!$A1139,cleaned_data!$H$2:$H$3799)</f>
        <v>8.1</v>
      </c>
      <c r="C1139" s="12">
        <f t="shared" si="68"/>
        <v>0.98099999999999998</v>
      </c>
      <c r="D1139" s="10">
        <f>_xlfn.RANK.EQ($C1139,$C$2:$C$1759,0)+COUNTIF($C$2:C1139,C1139)-1</f>
        <v>29</v>
      </c>
      <c r="G1139">
        <v>1138</v>
      </c>
      <c r="H1139" t="str">
        <f t="shared" si="69"/>
        <v>Stuart Gordon</v>
      </c>
      <c r="I1139">
        <f>COUNTIF(Table13[director_name],Director!$H1139)</f>
        <v>2</v>
      </c>
      <c r="J1139" s="8">
        <f t="shared" si="70"/>
        <v>6.1</v>
      </c>
      <c r="K1139" s="12">
        <f t="shared" si="71"/>
        <v>0.35099999999999998</v>
      </c>
    </row>
    <row r="1140" spans="1:11" x14ac:dyDescent="0.35">
      <c r="A1140" s="2" t="s">
        <v>7484</v>
      </c>
      <c r="B1140" s="8">
        <f>AVERAGEIF(cleaned_data!$A$2:$A$3799,Director!$A1140,cleaned_data!$H$2:$H$3799)</f>
        <v>5.65</v>
      </c>
      <c r="C1140" s="12">
        <f t="shared" si="68"/>
        <v>0.224</v>
      </c>
      <c r="D1140" s="10">
        <f>_xlfn.RANK.EQ($C1140,$C$2:$C$1759,0)+COUNTIF($C$2:C1140,C1140)-1</f>
        <v>1363</v>
      </c>
      <c r="G1140">
        <v>1139</v>
      </c>
      <c r="H1140" t="str">
        <f t="shared" si="69"/>
        <v>Susanna White</v>
      </c>
      <c r="I1140">
        <f>COUNTIF(Table13[director_name],Director!$H1140)</f>
        <v>1</v>
      </c>
      <c r="J1140" s="8">
        <f t="shared" si="70"/>
        <v>6.1</v>
      </c>
      <c r="K1140" s="12">
        <f t="shared" si="71"/>
        <v>0.35099999999999998</v>
      </c>
    </row>
    <row r="1141" spans="1:11" x14ac:dyDescent="0.35">
      <c r="A1141" s="2" t="s">
        <v>14884</v>
      </c>
      <c r="B1141" s="8">
        <f>AVERAGEIF(cleaned_data!$A$2:$A$3799,Director!$A1141,cleaned_data!$H$2:$H$3799)</f>
        <v>6.9</v>
      </c>
      <c r="C1141" s="12">
        <f t="shared" si="68"/>
        <v>0.68100000000000005</v>
      </c>
      <c r="D1141" s="10">
        <f>_xlfn.RANK.EQ($C1141,$C$2:$C$1759,0)+COUNTIF($C$2:C1141,C1141)-1</f>
        <v>547</v>
      </c>
      <c r="G1141">
        <v>1140</v>
      </c>
      <c r="H1141" t="str">
        <f t="shared" si="69"/>
        <v>Tom Gormican</v>
      </c>
      <c r="I1141">
        <f>COUNTIF(Table13[director_name],Director!$H1141)</f>
        <v>1</v>
      </c>
      <c r="J1141" s="8">
        <f t="shared" si="70"/>
        <v>6.1</v>
      </c>
      <c r="K1141" s="12">
        <f t="shared" si="71"/>
        <v>0.35099999999999998</v>
      </c>
    </row>
    <row r="1142" spans="1:11" x14ac:dyDescent="0.35">
      <c r="A1142" s="2" t="s">
        <v>10965</v>
      </c>
      <c r="B1142" s="8">
        <f>AVERAGEIF(cleaned_data!$A$2:$A$3799,Director!$A1142,cleaned_data!$H$2:$H$3799)</f>
        <v>6.5</v>
      </c>
      <c r="C1142" s="12">
        <f t="shared" si="68"/>
        <v>0.504</v>
      </c>
      <c r="D1142" s="10">
        <f>_xlfn.RANK.EQ($C1142,$C$2:$C$1759,0)+COUNTIF($C$2:C1142,C1142)-1</f>
        <v>847</v>
      </c>
      <c r="G1142">
        <v>1141</v>
      </c>
      <c r="H1142" t="str">
        <f t="shared" si="69"/>
        <v>Tom Holland</v>
      </c>
      <c r="I1142">
        <f>COUNTIF(Table13[director_name],Director!$H1142)</f>
        <v>2</v>
      </c>
      <c r="J1142" s="8">
        <f t="shared" si="70"/>
        <v>6.1</v>
      </c>
      <c r="K1142" s="12">
        <f t="shared" si="71"/>
        <v>0.35099999999999998</v>
      </c>
    </row>
    <row r="1143" spans="1:11" x14ac:dyDescent="0.35">
      <c r="A1143" s="2" t="s">
        <v>8102</v>
      </c>
      <c r="B1143" s="8">
        <f>AVERAGEIF(cleaned_data!$A$2:$A$3799,Director!$A1143,cleaned_data!$H$2:$H$3799)</f>
        <v>6.8</v>
      </c>
      <c r="C1143" s="12">
        <f t="shared" si="68"/>
        <v>0.63800000000000001</v>
      </c>
      <c r="D1143" s="10">
        <f>_xlfn.RANK.EQ($C1143,$C$2:$C$1759,0)+COUNTIF($C$2:C1143,C1143)-1</f>
        <v>618</v>
      </c>
      <c r="G1143">
        <v>1142</v>
      </c>
      <c r="H1143" t="str">
        <f t="shared" si="69"/>
        <v>Shawn Levy</v>
      </c>
      <c r="I1143">
        <f>COUNTIF(Table13[director_name],Director!$H1143)</f>
        <v>11</v>
      </c>
      <c r="J1143" s="8">
        <f t="shared" si="70"/>
        <v>6.0909090909090908</v>
      </c>
      <c r="K1143" s="12">
        <f t="shared" si="71"/>
        <v>0.35</v>
      </c>
    </row>
    <row r="1144" spans="1:11" x14ac:dyDescent="0.35">
      <c r="A1144" s="2" t="s">
        <v>17782</v>
      </c>
      <c r="B1144" s="8">
        <f>AVERAGEIF(cleaned_data!$A$2:$A$3799,Director!$A1144,cleaned_data!$H$2:$H$3799)</f>
        <v>4.4333333333333327</v>
      </c>
      <c r="C1144" s="12">
        <f t="shared" si="68"/>
        <v>5.5E-2</v>
      </c>
      <c r="D1144" s="10">
        <f>_xlfn.RANK.EQ($C1144,$C$2:$C$1759,0)+COUNTIF($C$2:C1144,C1144)-1</f>
        <v>1661</v>
      </c>
      <c r="G1144">
        <v>1143</v>
      </c>
      <c r="H1144" t="str">
        <f t="shared" si="69"/>
        <v>Simon West</v>
      </c>
      <c r="I1144">
        <f>COUNTIF(Table13[director_name],Director!$H1144)</f>
        <v>7</v>
      </c>
      <c r="J1144" s="8">
        <f t="shared" si="70"/>
        <v>6.0857142857142863</v>
      </c>
      <c r="K1144" s="12">
        <f t="shared" si="71"/>
        <v>0.35</v>
      </c>
    </row>
    <row r="1145" spans="1:11" x14ac:dyDescent="0.35">
      <c r="A1145" s="2" t="s">
        <v>7352</v>
      </c>
      <c r="B1145" s="8">
        <f>AVERAGEIF(cleaned_data!$A$2:$A$3799,Director!$A1145,cleaned_data!$H$2:$H$3799)</f>
        <v>5.9</v>
      </c>
      <c r="C1145" s="12">
        <f t="shared" si="68"/>
        <v>0.27200000000000002</v>
      </c>
      <c r="D1145" s="10">
        <f>_xlfn.RANK.EQ($C1145,$C$2:$C$1759,0)+COUNTIF($C$2:C1145,C1145)-1</f>
        <v>1266</v>
      </c>
      <c r="G1145">
        <v>1144</v>
      </c>
      <c r="H1145" t="str">
        <f t="shared" si="69"/>
        <v>Frank Coraci</v>
      </c>
      <c r="I1145">
        <f>COUNTIF(Table13[director_name],Director!$H1145)</f>
        <v>6</v>
      </c>
      <c r="J1145" s="8">
        <f t="shared" si="70"/>
        <v>6.083333333333333</v>
      </c>
      <c r="K1145" s="12">
        <f t="shared" si="71"/>
        <v>0.34899999999999998</v>
      </c>
    </row>
    <row r="1146" spans="1:11" x14ac:dyDescent="0.35">
      <c r="A1146" s="2" t="s">
        <v>22392</v>
      </c>
      <c r="B1146" s="8">
        <f>AVERAGEIF(cleaned_data!$A$2:$A$3799,Director!$A1146,cleaned_data!$H$2:$H$3799)</f>
        <v>8.1</v>
      </c>
      <c r="C1146" s="12">
        <f t="shared" si="68"/>
        <v>0.98099999999999998</v>
      </c>
      <c r="D1146" s="10">
        <f>_xlfn.RANK.EQ($C1146,$C$2:$C$1759,0)+COUNTIF($C$2:C1146,C1146)-1</f>
        <v>30</v>
      </c>
      <c r="G1146">
        <v>1145</v>
      </c>
      <c r="H1146" t="str">
        <f t="shared" si="69"/>
        <v>McG</v>
      </c>
      <c r="I1146">
        <f>COUNTIF(Table13[director_name],Director!$H1146)</f>
        <v>6</v>
      </c>
      <c r="J1146" s="8">
        <f t="shared" si="70"/>
        <v>6.083333333333333</v>
      </c>
      <c r="K1146" s="12">
        <f t="shared" si="71"/>
        <v>0.34899999999999998</v>
      </c>
    </row>
    <row r="1147" spans="1:11" x14ac:dyDescent="0.35">
      <c r="A1147" s="2" t="s">
        <v>9430</v>
      </c>
      <c r="B1147" s="8">
        <f>AVERAGEIF(cleaned_data!$A$2:$A$3799,Director!$A1147,cleaned_data!$H$2:$H$3799)</f>
        <v>6.4799999999999995</v>
      </c>
      <c r="C1147" s="12">
        <f t="shared" si="68"/>
        <v>0.503</v>
      </c>
      <c r="D1147" s="10">
        <f>_xlfn.RANK.EQ($C1147,$C$2:$C$1759,0)+COUNTIF($C$2:C1147,C1147)-1</f>
        <v>873</v>
      </c>
      <c r="G1147">
        <v>1146</v>
      </c>
      <c r="H1147" t="str">
        <f t="shared" si="69"/>
        <v>Chris Weitz</v>
      </c>
      <c r="I1147">
        <f>COUNTIF(Table13[director_name],Director!$H1147)</f>
        <v>5</v>
      </c>
      <c r="J1147" s="8">
        <f t="shared" si="70"/>
        <v>6.08</v>
      </c>
      <c r="K1147" s="12">
        <f t="shared" si="71"/>
        <v>0.34799999999999998</v>
      </c>
    </row>
    <row r="1148" spans="1:11" x14ac:dyDescent="0.35">
      <c r="A1148" s="2" t="s">
        <v>1555</v>
      </c>
      <c r="B1148" s="8">
        <f>AVERAGEIF(cleaned_data!$A$2:$A$3799,Director!$A1148,cleaned_data!$H$2:$H$3799)</f>
        <v>6.9249999999999998</v>
      </c>
      <c r="C1148" s="12">
        <f t="shared" si="68"/>
        <v>0.70699999999999996</v>
      </c>
      <c r="D1148" s="10">
        <f>_xlfn.RANK.EQ($C1148,$C$2:$C$1759,0)+COUNTIF($C$2:C1148,C1148)-1</f>
        <v>514</v>
      </c>
      <c r="G1148">
        <v>1147</v>
      </c>
      <c r="H1148" t="str">
        <f t="shared" si="69"/>
        <v>Gary Winick</v>
      </c>
      <c r="I1148">
        <f>COUNTIF(Table13[director_name],Director!$H1148)</f>
        <v>4</v>
      </c>
      <c r="J1148" s="8">
        <f t="shared" si="70"/>
        <v>6.0750000000000002</v>
      </c>
      <c r="K1148" s="12">
        <f t="shared" si="71"/>
        <v>0.34599999999999997</v>
      </c>
    </row>
    <row r="1149" spans="1:11" x14ac:dyDescent="0.35">
      <c r="A1149" s="2" t="s">
        <v>12400</v>
      </c>
      <c r="B1149" s="8">
        <f>AVERAGEIF(cleaned_data!$A$2:$A$3799,Director!$A1149,cleaned_data!$H$2:$H$3799)</f>
        <v>8</v>
      </c>
      <c r="C1149" s="12">
        <f t="shared" si="68"/>
        <v>0.97699999999999998</v>
      </c>
      <c r="D1149" s="10">
        <f>_xlfn.RANK.EQ($C1149,$C$2:$C$1759,0)+COUNTIF($C$2:C1149,C1149)-1</f>
        <v>38</v>
      </c>
      <c r="G1149">
        <v>1148</v>
      </c>
      <c r="H1149" t="str">
        <f t="shared" si="69"/>
        <v>Ivan Reitman</v>
      </c>
      <c r="I1149">
        <f>COUNTIF(Table13[director_name],Director!$H1149)</f>
        <v>8</v>
      </c>
      <c r="J1149" s="8">
        <f t="shared" si="70"/>
        <v>6.0750000000000002</v>
      </c>
      <c r="K1149" s="12">
        <f t="shared" si="71"/>
        <v>0.34599999999999997</v>
      </c>
    </row>
    <row r="1150" spans="1:11" x14ac:dyDescent="0.35">
      <c r="A1150" s="2" t="s">
        <v>18191</v>
      </c>
      <c r="B1150" s="8">
        <f>AVERAGEIF(cleaned_data!$A$2:$A$3799,Director!$A1150,cleaned_data!$H$2:$H$3799)</f>
        <v>7.2</v>
      </c>
      <c r="C1150" s="12">
        <f t="shared" si="68"/>
        <v>0.81100000000000005</v>
      </c>
      <c r="D1150" s="10">
        <f>_xlfn.RANK.EQ($C1150,$C$2:$C$1759,0)+COUNTIF($C$2:C1150,C1150)-1</f>
        <v>309</v>
      </c>
      <c r="G1150">
        <v>1149</v>
      </c>
      <c r="H1150" t="str">
        <f t="shared" si="69"/>
        <v>Seth Gordon</v>
      </c>
      <c r="I1150">
        <f>COUNTIF(Table13[director_name],Director!$H1150)</f>
        <v>3</v>
      </c>
      <c r="J1150" s="8">
        <f t="shared" si="70"/>
        <v>6.0666666666666664</v>
      </c>
      <c r="K1150" s="12">
        <f t="shared" si="71"/>
        <v>0.34599999999999997</v>
      </c>
    </row>
    <row r="1151" spans="1:11" x14ac:dyDescent="0.35">
      <c r="A1151" s="2" t="s">
        <v>23582</v>
      </c>
      <c r="B1151" s="8">
        <f>AVERAGEIF(cleaned_data!$A$2:$A$3799,Director!$A1151,cleaned_data!$H$2:$H$3799)</f>
        <v>7.4</v>
      </c>
      <c r="C1151" s="12">
        <f t="shared" si="68"/>
        <v>0.874</v>
      </c>
      <c r="D1151" s="10">
        <f>_xlfn.RANK.EQ($C1151,$C$2:$C$1759,0)+COUNTIF($C$2:C1151,C1151)-1</f>
        <v>212</v>
      </c>
      <c r="G1151">
        <v>1150</v>
      </c>
      <c r="H1151" t="str">
        <f t="shared" si="69"/>
        <v>Stephen Sommers</v>
      </c>
      <c r="I1151">
        <f>COUNTIF(Table13[director_name],Director!$H1151)</f>
        <v>4</v>
      </c>
      <c r="J1151" s="8">
        <f t="shared" si="70"/>
        <v>6.0750000000000002</v>
      </c>
      <c r="K1151" s="12">
        <f t="shared" si="71"/>
        <v>0.34599999999999997</v>
      </c>
    </row>
    <row r="1152" spans="1:11" x14ac:dyDescent="0.35">
      <c r="A1152" s="2" t="s">
        <v>2260</v>
      </c>
      <c r="B1152" s="8">
        <f>AVERAGEIF(cleaned_data!$A$2:$A$3799,Director!$A1152,cleaned_data!$H$2:$H$3799)</f>
        <v>5.75</v>
      </c>
      <c r="C1152" s="12">
        <f t="shared" si="68"/>
        <v>0.249</v>
      </c>
      <c r="D1152" s="10">
        <f>_xlfn.RANK.EQ($C1152,$C$2:$C$1759,0)+COUNTIF($C$2:C1152,C1152)-1</f>
        <v>1320</v>
      </c>
      <c r="G1152">
        <v>1151</v>
      </c>
      <c r="H1152" t="str">
        <f t="shared" si="69"/>
        <v>Davis Guggenheim</v>
      </c>
      <c r="I1152">
        <f>COUNTIF(Table13[director_name],Director!$H1152)</f>
        <v>2</v>
      </c>
      <c r="J1152" s="8">
        <f t="shared" si="70"/>
        <v>6.0500000000000007</v>
      </c>
      <c r="K1152" s="12">
        <f t="shared" si="71"/>
        <v>0.34300000000000003</v>
      </c>
    </row>
    <row r="1153" spans="1:11" x14ac:dyDescent="0.35">
      <c r="A1153" s="2" t="s">
        <v>17726</v>
      </c>
      <c r="B1153" s="8">
        <f>AVERAGEIF(cleaned_data!$A$2:$A$3799,Director!$A1153,cleaned_data!$H$2:$H$3799)</f>
        <v>3.8</v>
      </c>
      <c r="C1153" s="12">
        <f t="shared" si="68"/>
        <v>2.5000000000000001E-2</v>
      </c>
      <c r="D1153" s="10">
        <f>_xlfn.RANK.EQ($C1153,$C$2:$C$1759,0)+COUNTIF($C$2:C1153,C1153)-1</f>
        <v>1713</v>
      </c>
      <c r="G1153">
        <v>1152</v>
      </c>
      <c r="H1153" t="str">
        <f t="shared" si="69"/>
        <v>Mark Steven Johnson</v>
      </c>
      <c r="I1153">
        <f>COUNTIF(Table13[director_name],Director!$H1153)</f>
        <v>2</v>
      </c>
      <c r="J1153" s="8">
        <f t="shared" si="70"/>
        <v>6.0500000000000007</v>
      </c>
      <c r="K1153" s="12">
        <f t="shared" si="71"/>
        <v>0.34300000000000003</v>
      </c>
    </row>
    <row r="1154" spans="1:11" x14ac:dyDescent="0.35">
      <c r="A1154" s="2" t="s">
        <v>8950</v>
      </c>
      <c r="B1154" s="8">
        <f>AVERAGEIF(cleaned_data!$A$2:$A$3799,Director!$A1154,cleaned_data!$H$2:$H$3799)</f>
        <v>6.4499999999999993</v>
      </c>
      <c r="C1154" s="12">
        <f t="shared" si="68"/>
        <v>0.49099999999999999</v>
      </c>
      <c r="D1154" s="10">
        <f>_xlfn.RANK.EQ($C1154,$C$2:$C$1759,0)+COUNTIF($C$2:C1154,C1154)-1</f>
        <v>890</v>
      </c>
      <c r="G1154">
        <v>1153</v>
      </c>
      <c r="H1154" t="str">
        <f t="shared" si="69"/>
        <v>NimrÃ³d Antal</v>
      </c>
      <c r="I1154">
        <f>COUNTIF(Table13[director_name],Director!$H1154)</f>
        <v>2</v>
      </c>
      <c r="J1154" s="8">
        <f t="shared" si="70"/>
        <v>6.0500000000000007</v>
      </c>
      <c r="K1154" s="12">
        <f t="shared" si="71"/>
        <v>0.34300000000000003</v>
      </c>
    </row>
    <row r="1155" spans="1:11" x14ac:dyDescent="0.35">
      <c r="A1155" s="2" t="s">
        <v>7993</v>
      </c>
      <c r="B1155" s="8">
        <f>AVERAGEIF(cleaned_data!$A$2:$A$3799,Director!$A1155,cleaned_data!$H$2:$H$3799)</f>
        <v>6.3</v>
      </c>
      <c r="C1155" s="12">
        <f t="shared" ref="C1155:C1218" si="72">_xlfn.PERCENTRANK.EXC($B$2:$B$1759,$B1155)</f>
        <v>0.42199999999999999</v>
      </c>
      <c r="D1155" s="10">
        <f>_xlfn.RANK.EQ($C1155,$C$2:$C$1759,0)+COUNTIF($C$2:C1155,C1155)-1</f>
        <v>997</v>
      </c>
      <c r="G1155">
        <v>1154</v>
      </c>
      <c r="H1155" t="str">
        <f t="shared" ref="H1155:H1218" si="73">INDEX($A$2:$A$1759, MATCH($G1155,$D$2:$D$1759,0))</f>
        <v>Todd Graff</v>
      </c>
      <c r="I1155">
        <f>COUNTIF(Table13[director_name],Director!$H1155)</f>
        <v>2</v>
      </c>
      <c r="J1155" s="8">
        <f t="shared" ref="J1155:J1218" si="74">INDEX($B$2:$B$1759,MATCH($G1155,$D$2:$D$1759,0))</f>
        <v>6.0500000000000007</v>
      </c>
      <c r="K1155" s="12">
        <f t="shared" ref="K1155:K1218" si="75">INDEX($C$2:$C$1759,MATCH($G1155,$D$2:$D$1759,0))</f>
        <v>0.34300000000000003</v>
      </c>
    </row>
    <row r="1156" spans="1:11" x14ac:dyDescent="0.35">
      <c r="A1156" s="2" t="s">
        <v>3523</v>
      </c>
      <c r="B1156" s="8">
        <f>AVERAGEIF(cleaned_data!$A$2:$A$3799,Director!$A1156,cleaned_data!$H$2:$H$3799)</f>
        <v>6.5250000000000004</v>
      </c>
      <c r="C1156" s="12">
        <f t="shared" si="72"/>
        <v>0.53900000000000003</v>
      </c>
      <c r="D1156" s="10">
        <f>_xlfn.RANK.EQ($C1156,$C$2:$C$1759,0)+COUNTIF($C$2:C1156,C1156)-1</f>
        <v>809</v>
      </c>
      <c r="G1156">
        <v>1155</v>
      </c>
      <c r="H1156" t="str">
        <f t="shared" si="73"/>
        <v>Clark Johnson</v>
      </c>
      <c r="I1156">
        <f>COUNTIF(Table13[director_name],Director!$H1156)</f>
        <v>2</v>
      </c>
      <c r="J1156" s="8">
        <f t="shared" si="74"/>
        <v>6.05</v>
      </c>
      <c r="K1156" s="12">
        <f t="shared" si="75"/>
        <v>0.33900000000000002</v>
      </c>
    </row>
    <row r="1157" spans="1:11" x14ac:dyDescent="0.35">
      <c r="A1157" s="2" t="s">
        <v>3489</v>
      </c>
      <c r="B1157" s="8">
        <f>AVERAGEIF(cleaned_data!$A$2:$A$3799,Director!$A1157,cleaned_data!$H$2:$H$3799)</f>
        <v>5.8</v>
      </c>
      <c r="C1157" s="12">
        <f t="shared" si="72"/>
        <v>0.252</v>
      </c>
      <c r="D1157" s="10">
        <f>_xlfn.RANK.EQ($C1157,$C$2:$C$1759,0)+COUNTIF($C$2:C1157,C1157)-1</f>
        <v>1308</v>
      </c>
      <c r="G1157">
        <v>1156</v>
      </c>
      <c r="H1157" t="str">
        <f t="shared" si="73"/>
        <v>Dave Green</v>
      </c>
      <c r="I1157">
        <f>COUNTIF(Table13[director_name],Director!$H1157)</f>
        <v>2</v>
      </c>
      <c r="J1157" s="8">
        <f t="shared" si="74"/>
        <v>6.05</v>
      </c>
      <c r="K1157" s="12">
        <f t="shared" si="75"/>
        <v>0.33900000000000002</v>
      </c>
    </row>
    <row r="1158" spans="1:11" x14ac:dyDescent="0.35">
      <c r="A1158" s="2" t="s">
        <v>10401</v>
      </c>
      <c r="B1158" s="8">
        <f>AVERAGEIF(cleaned_data!$A$2:$A$3799,Director!$A1158,cleaned_data!$H$2:$H$3799)</f>
        <v>4.5999999999999996</v>
      </c>
      <c r="C1158" s="12">
        <f t="shared" si="72"/>
        <v>0.06</v>
      </c>
      <c r="D1158" s="10">
        <f>_xlfn.RANK.EQ($C1158,$C$2:$C$1759,0)+COUNTIF($C$2:C1158,C1158)-1</f>
        <v>1648</v>
      </c>
      <c r="G1158">
        <v>1157</v>
      </c>
      <c r="H1158" t="str">
        <f t="shared" si="73"/>
        <v>M. Night Shyamalan</v>
      </c>
      <c r="I1158">
        <f>COUNTIF(Table13[director_name],Director!$H1158)</f>
        <v>9</v>
      </c>
      <c r="J1158" s="8">
        <f t="shared" si="74"/>
        <v>6.0444444444444452</v>
      </c>
      <c r="K1158" s="12">
        <f t="shared" si="75"/>
        <v>0.33900000000000002</v>
      </c>
    </row>
    <row r="1159" spans="1:11" x14ac:dyDescent="0.35">
      <c r="A1159" s="2" t="s">
        <v>11065</v>
      </c>
      <c r="B1159" s="8">
        <f>AVERAGEIF(cleaned_data!$A$2:$A$3799,Director!$A1159,cleaned_data!$H$2:$H$3799)</f>
        <v>7</v>
      </c>
      <c r="C1159" s="12">
        <f t="shared" si="72"/>
        <v>0.72199999999999998</v>
      </c>
      <c r="D1159" s="10">
        <f>_xlfn.RANK.EQ($C1159,$C$2:$C$1759,0)+COUNTIF($C$2:C1159,C1159)-1</f>
        <v>472</v>
      </c>
      <c r="G1159">
        <v>1158</v>
      </c>
      <c r="H1159" t="str">
        <f t="shared" si="73"/>
        <v>Rob Bowman</v>
      </c>
      <c r="I1159">
        <f>COUNTIF(Table13[director_name],Director!$H1159)</f>
        <v>4</v>
      </c>
      <c r="J1159" s="8">
        <f t="shared" si="74"/>
        <v>6.05</v>
      </c>
      <c r="K1159" s="12">
        <f t="shared" si="75"/>
        <v>0.33900000000000002</v>
      </c>
    </row>
    <row r="1160" spans="1:11" x14ac:dyDescent="0.35">
      <c r="A1160" s="2" t="s">
        <v>23950</v>
      </c>
      <c r="B1160" s="8">
        <f>AVERAGEIF(cleaned_data!$A$2:$A$3799,Director!$A1160,cleaned_data!$H$2:$H$3799)</f>
        <v>4.0999999999999996</v>
      </c>
      <c r="C1160" s="12">
        <f t="shared" si="72"/>
        <v>3.5999999999999997E-2</v>
      </c>
      <c r="D1160" s="10">
        <f>_xlfn.RANK.EQ($C1160,$C$2:$C$1759,0)+COUNTIF($C$2:C1160,C1160)-1</f>
        <v>1691</v>
      </c>
      <c r="G1160">
        <v>1159</v>
      </c>
      <c r="H1160" t="str">
        <f t="shared" si="73"/>
        <v>Thomas Bezucha</v>
      </c>
      <c r="I1160">
        <f>COUNTIF(Table13[director_name],Director!$H1160)</f>
        <v>2</v>
      </c>
      <c r="J1160" s="8">
        <f t="shared" si="74"/>
        <v>6.05</v>
      </c>
      <c r="K1160" s="12">
        <f t="shared" si="75"/>
        <v>0.33900000000000002</v>
      </c>
    </row>
    <row r="1161" spans="1:11" x14ac:dyDescent="0.35">
      <c r="A1161" s="2" t="s">
        <v>21743</v>
      </c>
      <c r="B1161" s="8">
        <f>AVERAGEIF(cleaned_data!$A$2:$A$3799,Director!$A1161,cleaned_data!$H$2:$H$3799)</f>
        <v>7</v>
      </c>
      <c r="C1161" s="12">
        <f t="shared" si="72"/>
        <v>0.72199999999999998</v>
      </c>
      <c r="D1161" s="10">
        <f>_xlfn.RANK.EQ($C1161,$C$2:$C$1759,0)+COUNTIF($C$2:C1161,C1161)-1</f>
        <v>473</v>
      </c>
      <c r="G1161">
        <v>1160</v>
      </c>
      <c r="H1161" t="str">
        <f t="shared" si="73"/>
        <v>Tim Story</v>
      </c>
      <c r="I1161">
        <f>COUNTIF(Table13[director_name],Director!$H1161)</f>
        <v>6</v>
      </c>
      <c r="J1161" s="8">
        <f t="shared" si="74"/>
        <v>6.05</v>
      </c>
      <c r="K1161" s="12">
        <f t="shared" si="75"/>
        <v>0.33900000000000002</v>
      </c>
    </row>
    <row r="1162" spans="1:11" x14ac:dyDescent="0.35">
      <c r="A1162" s="2" t="s">
        <v>8624</v>
      </c>
      <c r="B1162" s="8">
        <f>AVERAGEIF(cleaned_data!$A$2:$A$3799,Director!$A1162,cleaned_data!$H$2:$H$3799)</f>
        <v>4.8</v>
      </c>
      <c r="C1162" s="12">
        <f t="shared" si="72"/>
        <v>7.4999999999999997E-2</v>
      </c>
      <c r="D1162" s="10">
        <f>_xlfn.RANK.EQ($C1162,$C$2:$C$1759,0)+COUNTIF($C$2:C1162,C1162)-1</f>
        <v>1622</v>
      </c>
      <c r="G1162">
        <v>1161</v>
      </c>
      <c r="H1162" t="str">
        <f t="shared" si="73"/>
        <v>Tommy O'Haver</v>
      </c>
      <c r="I1162">
        <f>COUNTIF(Table13[director_name],Director!$H1162)</f>
        <v>2</v>
      </c>
      <c r="J1162" s="8">
        <f t="shared" si="74"/>
        <v>6.05</v>
      </c>
      <c r="K1162" s="12">
        <f t="shared" si="75"/>
        <v>0.33900000000000002</v>
      </c>
    </row>
    <row r="1163" spans="1:11" x14ac:dyDescent="0.35">
      <c r="A1163" s="2" t="s">
        <v>18459</v>
      </c>
      <c r="B1163" s="8">
        <f>AVERAGEIF(cleaned_data!$A$2:$A$3799,Director!$A1163,cleaned_data!$H$2:$H$3799)</f>
        <v>6.5</v>
      </c>
      <c r="C1163" s="12">
        <f t="shared" si="72"/>
        <v>0.504</v>
      </c>
      <c r="D1163" s="10">
        <f>_xlfn.RANK.EQ($C1163,$C$2:$C$1759,0)+COUNTIF($C$2:C1163,C1163)-1</f>
        <v>848</v>
      </c>
      <c r="G1163">
        <v>1162</v>
      </c>
      <c r="H1163" t="str">
        <f t="shared" si="73"/>
        <v>Xavier Gens</v>
      </c>
      <c r="I1163">
        <f>COUNTIF(Table13[director_name],Director!$H1163)</f>
        <v>2</v>
      </c>
      <c r="J1163" s="8">
        <f t="shared" si="74"/>
        <v>6.05</v>
      </c>
      <c r="K1163" s="12">
        <f t="shared" si="75"/>
        <v>0.33900000000000002</v>
      </c>
    </row>
    <row r="1164" spans="1:11" x14ac:dyDescent="0.35">
      <c r="A1164" s="2" t="s">
        <v>17613</v>
      </c>
      <c r="B1164" s="8">
        <f>AVERAGEIF(cleaned_data!$A$2:$A$3799,Director!$A1164,cleaned_data!$H$2:$H$3799)</f>
        <v>6.5</v>
      </c>
      <c r="C1164" s="12">
        <f t="shared" si="72"/>
        <v>0.504</v>
      </c>
      <c r="D1164" s="10">
        <f>_xlfn.RANK.EQ($C1164,$C$2:$C$1759,0)+COUNTIF($C$2:C1164,C1164)-1</f>
        <v>849</v>
      </c>
      <c r="G1164">
        <v>1163</v>
      </c>
      <c r="H1164" t="str">
        <f t="shared" si="73"/>
        <v>Anne Fletcher</v>
      </c>
      <c r="I1164">
        <f>COUNTIF(Table13[director_name],Director!$H1164)</f>
        <v>5</v>
      </c>
      <c r="J1164" s="8">
        <f t="shared" si="74"/>
        <v>6.0400000000000009</v>
      </c>
      <c r="K1164" s="12">
        <f t="shared" si="75"/>
        <v>0.33800000000000002</v>
      </c>
    </row>
    <row r="1165" spans="1:11" x14ac:dyDescent="0.35">
      <c r="A1165" s="2" t="s">
        <v>4574</v>
      </c>
      <c r="B1165" s="8">
        <f>AVERAGEIF(cleaned_data!$A$2:$A$3799,Director!$A1165,cleaned_data!$H$2:$H$3799)</f>
        <v>6.6</v>
      </c>
      <c r="C1165" s="12">
        <f t="shared" si="72"/>
        <v>0.55300000000000005</v>
      </c>
      <c r="D1165" s="10">
        <f>_xlfn.RANK.EQ($C1165,$C$2:$C$1759,0)+COUNTIF($C$2:C1165,C1165)-1</f>
        <v>770</v>
      </c>
      <c r="G1165">
        <v>1164</v>
      </c>
      <c r="H1165" t="str">
        <f t="shared" si="73"/>
        <v>Chuck Russell</v>
      </c>
      <c r="I1165">
        <f>COUNTIF(Table13[director_name],Director!$H1165)</f>
        <v>5</v>
      </c>
      <c r="J1165" s="8">
        <f t="shared" si="74"/>
        <v>6.0400000000000009</v>
      </c>
      <c r="K1165" s="12">
        <f t="shared" si="75"/>
        <v>0.33800000000000002</v>
      </c>
    </row>
    <row r="1166" spans="1:11" x14ac:dyDescent="0.35">
      <c r="A1166" s="2" t="s">
        <v>14061</v>
      </c>
      <c r="B1166" s="8">
        <f>AVERAGEIF(cleaned_data!$A$2:$A$3799,Director!$A1166,cleaned_data!$H$2:$H$3799)</f>
        <v>6.9333333333333336</v>
      </c>
      <c r="C1166" s="12">
        <f t="shared" si="72"/>
        <v>0.71</v>
      </c>
      <c r="D1166" s="10">
        <f>_xlfn.RANK.EQ($C1166,$C$2:$C$1759,0)+COUNTIF($C$2:C1166,C1166)-1</f>
        <v>508</v>
      </c>
      <c r="G1166">
        <v>1165</v>
      </c>
      <c r="H1166" t="str">
        <f t="shared" si="73"/>
        <v>Jim Sheridan</v>
      </c>
      <c r="I1166">
        <f>COUNTIF(Table13[director_name],Director!$H1166)</f>
        <v>3</v>
      </c>
      <c r="J1166" s="8">
        <f t="shared" si="74"/>
        <v>6.0333333333333341</v>
      </c>
      <c r="K1166" s="12">
        <f t="shared" si="75"/>
        <v>0.33700000000000002</v>
      </c>
    </row>
    <row r="1167" spans="1:11" x14ac:dyDescent="0.35">
      <c r="A1167" s="2" t="s">
        <v>11327</v>
      </c>
      <c r="B1167" s="8">
        <f>AVERAGEIF(cleaned_data!$A$2:$A$3799,Director!$A1167,cleaned_data!$H$2:$H$3799)</f>
        <v>7.3599999999999994</v>
      </c>
      <c r="C1167" s="12">
        <f t="shared" si="72"/>
        <v>0.872</v>
      </c>
      <c r="D1167" s="10">
        <f>_xlfn.RANK.EQ($C1167,$C$2:$C$1759,0)+COUNTIF($C$2:C1167,C1167)-1</f>
        <v>224</v>
      </c>
      <c r="G1167">
        <v>1166</v>
      </c>
      <c r="H1167" t="str">
        <f t="shared" si="73"/>
        <v>Jon Gunn</v>
      </c>
      <c r="I1167">
        <f>COUNTIF(Table13[director_name],Director!$H1167)</f>
        <v>3</v>
      </c>
      <c r="J1167" s="8">
        <f t="shared" si="74"/>
        <v>6.0333333333333341</v>
      </c>
      <c r="K1167" s="12">
        <f t="shared" si="75"/>
        <v>0.33700000000000002</v>
      </c>
    </row>
    <row r="1168" spans="1:11" x14ac:dyDescent="0.35">
      <c r="A1168" s="2" t="s">
        <v>12029</v>
      </c>
      <c r="B1168" s="8">
        <f>AVERAGEIF(cleaned_data!$A$2:$A$3799,Director!$A1168,cleaned_data!$H$2:$H$3799)</f>
        <v>5.9</v>
      </c>
      <c r="C1168" s="12">
        <f t="shared" si="72"/>
        <v>0.27200000000000002</v>
      </c>
      <c r="D1168" s="10">
        <f>_xlfn.RANK.EQ($C1168,$C$2:$C$1759,0)+COUNTIF($C$2:C1168,C1168)-1</f>
        <v>1267</v>
      </c>
      <c r="G1168">
        <v>1167</v>
      </c>
      <c r="H1168" t="str">
        <f t="shared" si="73"/>
        <v>Jesse Dylan</v>
      </c>
      <c r="I1168">
        <f>COUNTIF(Table13[director_name],Director!$H1168)</f>
        <v>3</v>
      </c>
      <c r="J1168" s="8">
        <f t="shared" si="74"/>
        <v>6.0333333333333323</v>
      </c>
      <c r="K1168" s="12">
        <f t="shared" si="75"/>
        <v>0.33600000000000002</v>
      </c>
    </row>
    <row r="1169" spans="1:11" x14ac:dyDescent="0.35">
      <c r="A1169" s="2" t="s">
        <v>14048</v>
      </c>
      <c r="B1169" s="8">
        <f>AVERAGEIF(cleaned_data!$A$2:$A$3799,Director!$A1169,cleaned_data!$H$2:$H$3799)</f>
        <v>6.5</v>
      </c>
      <c r="C1169" s="12">
        <f t="shared" si="72"/>
        <v>0.504</v>
      </c>
      <c r="D1169" s="10">
        <f>_xlfn.RANK.EQ($C1169,$C$2:$C$1759,0)+COUNTIF($C$2:C1169,C1169)-1</f>
        <v>850</v>
      </c>
      <c r="G1169">
        <v>1168</v>
      </c>
      <c r="H1169" t="str">
        <f t="shared" si="73"/>
        <v>Jay Chandrasekhar</v>
      </c>
      <c r="I1169">
        <f>COUNTIF(Table13[director_name],Director!$H1169)</f>
        <v>4</v>
      </c>
      <c r="J1169" s="8">
        <f t="shared" si="74"/>
        <v>6.0250000000000004</v>
      </c>
      <c r="K1169" s="12">
        <f t="shared" si="75"/>
        <v>0.33500000000000002</v>
      </c>
    </row>
    <row r="1170" spans="1:11" x14ac:dyDescent="0.35">
      <c r="A1170" s="2" t="s">
        <v>18591</v>
      </c>
      <c r="B1170" s="8">
        <f>AVERAGEIF(cleaned_data!$A$2:$A$3799,Director!$A1170,cleaned_data!$H$2:$H$3799)</f>
        <v>6.9</v>
      </c>
      <c r="C1170" s="12">
        <f t="shared" si="72"/>
        <v>0.68100000000000005</v>
      </c>
      <c r="D1170" s="10">
        <f>_xlfn.RANK.EQ($C1170,$C$2:$C$1759,0)+COUNTIF($C$2:C1170,C1170)-1</f>
        <v>548</v>
      </c>
      <c r="G1170">
        <v>1169</v>
      </c>
      <c r="H1170" t="str">
        <f t="shared" si="73"/>
        <v>Wayne Wang</v>
      </c>
      <c r="I1170">
        <f>COUNTIF(Table13[director_name],Director!$H1170)</f>
        <v>5</v>
      </c>
      <c r="J1170" s="8">
        <f t="shared" si="74"/>
        <v>6.0200000000000005</v>
      </c>
      <c r="K1170" s="12">
        <f t="shared" si="75"/>
        <v>0.33500000000000002</v>
      </c>
    </row>
    <row r="1171" spans="1:11" x14ac:dyDescent="0.35">
      <c r="A1171" s="2" t="s">
        <v>597</v>
      </c>
      <c r="B1171" s="8">
        <f>AVERAGEIF(cleaned_data!$A$2:$A$3799,Director!$A1171,cleaned_data!$H$2:$H$3799)</f>
        <v>5.6749999999999998</v>
      </c>
      <c r="C1171" s="12">
        <f t="shared" si="72"/>
        <v>0.22900000000000001</v>
      </c>
      <c r="D1171" s="10">
        <f>_xlfn.RANK.EQ($C1171,$C$2:$C$1759,0)+COUNTIF($C$2:C1171,C1171)-1</f>
        <v>1355</v>
      </c>
      <c r="G1171">
        <v>1170</v>
      </c>
      <c r="H1171" t="str">
        <f t="shared" si="73"/>
        <v>Paul Weitz</v>
      </c>
      <c r="I1171">
        <f>COUNTIF(Table13[director_name],Director!$H1171)</f>
        <v>6</v>
      </c>
      <c r="J1171" s="8">
        <f t="shared" si="74"/>
        <v>6.0166666666666657</v>
      </c>
      <c r="K1171" s="12">
        <f t="shared" si="75"/>
        <v>0.33400000000000002</v>
      </c>
    </row>
    <row r="1172" spans="1:11" x14ac:dyDescent="0.35">
      <c r="A1172" s="2" t="s">
        <v>12993</v>
      </c>
      <c r="B1172" s="8">
        <f>AVERAGEIF(cleaned_data!$A$2:$A$3799,Director!$A1172,cleaned_data!$H$2:$H$3799)</f>
        <v>6.15</v>
      </c>
      <c r="C1172" s="12">
        <f t="shared" si="72"/>
        <v>0.38300000000000001</v>
      </c>
      <c r="D1172" s="10">
        <f>_xlfn.RANK.EQ($C1172,$C$2:$C$1759,0)+COUNTIF($C$2:C1172,C1172)-1</f>
        <v>1085</v>
      </c>
      <c r="G1172">
        <v>1171</v>
      </c>
      <c r="H1172" t="str">
        <f t="shared" si="73"/>
        <v>Alan Cohn</v>
      </c>
      <c r="I1172">
        <f>COUNTIF(Table13[director_name],Director!$H1172)</f>
        <v>1</v>
      </c>
      <c r="J1172" s="8">
        <f t="shared" si="74"/>
        <v>6</v>
      </c>
      <c r="K1172" s="12">
        <f t="shared" si="75"/>
        <v>0.312</v>
      </c>
    </row>
    <row r="1173" spans="1:11" x14ac:dyDescent="0.35">
      <c r="A1173" s="2" t="s">
        <v>371</v>
      </c>
      <c r="B1173" s="8">
        <f>AVERAGEIF(cleaned_data!$A$2:$A$3799,Director!$A1173,cleaned_data!$H$2:$H$3799)</f>
        <v>6.8428571428571425</v>
      </c>
      <c r="C1173" s="12">
        <f t="shared" si="72"/>
        <v>0.66700000000000004</v>
      </c>
      <c r="D1173" s="10">
        <f>_xlfn.RANK.EQ($C1173,$C$2:$C$1759,0)+COUNTIF($C$2:C1173,C1173)-1</f>
        <v>584</v>
      </c>
      <c r="G1173">
        <v>1172</v>
      </c>
      <c r="H1173" t="str">
        <f t="shared" si="73"/>
        <v>Andrew Douglas</v>
      </c>
      <c r="I1173">
        <f>COUNTIF(Table13[director_name],Director!$H1173)</f>
        <v>1</v>
      </c>
      <c r="J1173" s="8">
        <f t="shared" si="74"/>
        <v>6</v>
      </c>
      <c r="K1173" s="12">
        <f t="shared" si="75"/>
        <v>0.312</v>
      </c>
    </row>
    <row r="1174" spans="1:11" x14ac:dyDescent="0.35">
      <c r="A1174" s="2" t="s">
        <v>3066</v>
      </c>
      <c r="B1174" s="8">
        <f>AVERAGEIF(cleaned_data!$A$2:$A$3799,Director!$A1174,cleaned_data!$H$2:$H$3799)</f>
        <v>6.58</v>
      </c>
      <c r="C1174" s="12">
        <f t="shared" si="72"/>
        <v>0.55200000000000005</v>
      </c>
      <c r="D1174" s="10">
        <f>_xlfn.RANK.EQ($C1174,$C$2:$C$1759,0)+COUNTIF($C$2:C1174,C1174)-1</f>
        <v>787</v>
      </c>
      <c r="G1174">
        <v>1173</v>
      </c>
      <c r="H1174" t="str">
        <f t="shared" si="73"/>
        <v>Anurag Basu</v>
      </c>
      <c r="I1174">
        <f>COUNTIF(Table13[director_name],Director!$H1174)</f>
        <v>1</v>
      </c>
      <c r="J1174" s="8">
        <f t="shared" si="74"/>
        <v>6</v>
      </c>
      <c r="K1174" s="12">
        <f t="shared" si="75"/>
        <v>0.312</v>
      </c>
    </row>
    <row r="1175" spans="1:11" x14ac:dyDescent="0.35">
      <c r="A1175" s="2" t="s">
        <v>18285</v>
      </c>
      <c r="B1175" s="8">
        <f>AVERAGEIF(cleaned_data!$A$2:$A$3799,Director!$A1175,cleaned_data!$H$2:$H$3799)</f>
        <v>7.8</v>
      </c>
      <c r="C1175" s="12">
        <f t="shared" si="72"/>
        <v>0.95699999999999996</v>
      </c>
      <c r="D1175" s="10">
        <f>_xlfn.RANK.EQ($C1175,$C$2:$C$1759,0)+COUNTIF($C$2:C1175,C1175)-1</f>
        <v>69</v>
      </c>
      <c r="G1175">
        <v>1174</v>
      </c>
      <c r="H1175" t="str">
        <f t="shared" si="73"/>
        <v>Barbet Schroeder</v>
      </c>
      <c r="I1175">
        <f>COUNTIF(Table13[director_name],Director!$H1175)</f>
        <v>2</v>
      </c>
      <c r="J1175" s="8">
        <f t="shared" si="74"/>
        <v>6</v>
      </c>
      <c r="K1175" s="12">
        <f t="shared" si="75"/>
        <v>0.312</v>
      </c>
    </row>
    <row r="1176" spans="1:11" x14ac:dyDescent="0.35">
      <c r="A1176" s="2" t="s">
        <v>4955</v>
      </c>
      <c r="B1176" s="8">
        <f>AVERAGEIF(cleaned_data!$A$2:$A$3799,Director!$A1176,cleaned_data!$H$2:$H$3799)</f>
        <v>8.1333333333333329</v>
      </c>
      <c r="C1176" s="12">
        <f t="shared" si="72"/>
        <v>0.98499999999999999</v>
      </c>
      <c r="D1176" s="10">
        <f>_xlfn.RANK.EQ($C1176,$C$2:$C$1759,0)+COUNTIF($C$2:C1176,C1176)-1</f>
        <v>25</v>
      </c>
      <c r="G1176">
        <v>1175</v>
      </c>
      <c r="H1176" t="str">
        <f t="shared" si="73"/>
        <v>Bruce Paltrow</v>
      </c>
      <c r="I1176">
        <f>COUNTIF(Table13[director_name],Director!$H1176)</f>
        <v>1</v>
      </c>
      <c r="J1176" s="8">
        <f t="shared" si="74"/>
        <v>6</v>
      </c>
      <c r="K1176" s="12">
        <f t="shared" si="75"/>
        <v>0.312</v>
      </c>
    </row>
    <row r="1177" spans="1:11" x14ac:dyDescent="0.35">
      <c r="A1177" s="2" t="s">
        <v>2565</v>
      </c>
      <c r="B1177" s="8">
        <f>AVERAGEIF(cleaned_data!$A$2:$A$3799,Director!$A1177,cleaned_data!$H$2:$H$3799)</f>
        <v>6.3999999999999995</v>
      </c>
      <c r="C1177" s="12">
        <f t="shared" si="72"/>
        <v>0.46200000000000002</v>
      </c>
      <c r="D1177" s="10">
        <f>_xlfn.RANK.EQ($C1177,$C$2:$C$1759,0)+COUNTIF($C$2:C1177,C1177)-1</f>
        <v>945</v>
      </c>
      <c r="G1177">
        <v>1176</v>
      </c>
      <c r="H1177" t="str">
        <f t="shared" si="73"/>
        <v>Craig Bolotin</v>
      </c>
      <c r="I1177">
        <f>COUNTIF(Table13[director_name],Director!$H1177)</f>
        <v>1</v>
      </c>
      <c r="J1177" s="8">
        <f t="shared" si="74"/>
        <v>6</v>
      </c>
      <c r="K1177" s="12">
        <f t="shared" si="75"/>
        <v>0.312</v>
      </c>
    </row>
    <row r="1178" spans="1:11" x14ac:dyDescent="0.35">
      <c r="A1178" s="2" t="s">
        <v>10306</v>
      </c>
      <c r="B1178" s="8">
        <f>AVERAGEIF(cleaned_data!$A$2:$A$3799,Director!$A1178,cleaned_data!$H$2:$H$3799)</f>
        <v>6.4499999999999993</v>
      </c>
      <c r="C1178" s="12">
        <f t="shared" si="72"/>
        <v>0.49099999999999999</v>
      </c>
      <c r="D1178" s="10">
        <f>_xlfn.RANK.EQ($C1178,$C$2:$C$1759,0)+COUNTIF($C$2:C1178,C1178)-1</f>
        <v>891</v>
      </c>
      <c r="G1178">
        <v>1177</v>
      </c>
      <c r="H1178" t="str">
        <f t="shared" si="73"/>
        <v>Dan Mazer</v>
      </c>
      <c r="I1178">
        <f>COUNTIF(Table13[director_name],Director!$H1178)</f>
        <v>1</v>
      </c>
      <c r="J1178" s="8">
        <f t="shared" si="74"/>
        <v>6</v>
      </c>
      <c r="K1178" s="12">
        <f t="shared" si="75"/>
        <v>0.312</v>
      </c>
    </row>
    <row r="1179" spans="1:11" x14ac:dyDescent="0.35">
      <c r="A1179" s="2" t="s">
        <v>20250</v>
      </c>
      <c r="B1179" s="8">
        <f>AVERAGEIF(cleaned_data!$A$2:$A$3799,Director!$A1179,cleaned_data!$H$2:$H$3799)</f>
        <v>7.4</v>
      </c>
      <c r="C1179" s="12">
        <f t="shared" si="72"/>
        <v>0.874</v>
      </c>
      <c r="D1179" s="10">
        <f>_xlfn.RANK.EQ($C1179,$C$2:$C$1759,0)+COUNTIF($C$2:C1179,C1179)-1</f>
        <v>213</v>
      </c>
      <c r="G1179">
        <v>1178</v>
      </c>
      <c r="H1179" t="str">
        <f t="shared" si="73"/>
        <v>David Boyd</v>
      </c>
      <c r="I1179">
        <f>COUNTIF(Table13[director_name],Director!$H1179)</f>
        <v>1</v>
      </c>
      <c r="J1179" s="8">
        <f t="shared" si="74"/>
        <v>6</v>
      </c>
      <c r="K1179" s="12">
        <f t="shared" si="75"/>
        <v>0.312</v>
      </c>
    </row>
    <row r="1180" spans="1:11" x14ac:dyDescent="0.35">
      <c r="A1180" s="2" t="s">
        <v>16624</v>
      </c>
      <c r="B1180" s="8">
        <f>AVERAGEIF(cleaned_data!$A$2:$A$3799,Director!$A1180,cleaned_data!$H$2:$H$3799)</f>
        <v>6.5</v>
      </c>
      <c r="C1180" s="12">
        <f t="shared" si="72"/>
        <v>0.504</v>
      </c>
      <c r="D1180" s="10">
        <f>_xlfn.RANK.EQ($C1180,$C$2:$C$1759,0)+COUNTIF($C$2:C1180,C1180)-1</f>
        <v>851</v>
      </c>
      <c r="G1180">
        <v>1179</v>
      </c>
      <c r="H1180" t="str">
        <f t="shared" si="73"/>
        <v>Elizabeth Allen Rosenbaum</v>
      </c>
      <c r="I1180">
        <f>COUNTIF(Table13[director_name],Director!$H1180)</f>
        <v>2</v>
      </c>
      <c r="J1180" s="8">
        <f t="shared" si="74"/>
        <v>6</v>
      </c>
      <c r="K1180" s="12">
        <f t="shared" si="75"/>
        <v>0.312</v>
      </c>
    </row>
    <row r="1181" spans="1:11" x14ac:dyDescent="0.35">
      <c r="A1181" s="2" t="s">
        <v>22600</v>
      </c>
      <c r="B1181" s="8">
        <f>AVERAGEIF(cleaned_data!$A$2:$A$3799,Director!$A1181,cleaned_data!$H$2:$H$3799)</f>
        <v>7.1</v>
      </c>
      <c r="C1181" s="12">
        <f t="shared" si="72"/>
        <v>0.77100000000000002</v>
      </c>
      <c r="D1181" s="10">
        <f>_xlfn.RANK.EQ($C1181,$C$2:$C$1759,0)+COUNTIF($C$2:C1181,C1181)-1</f>
        <v>386</v>
      </c>
      <c r="G1181">
        <v>1180</v>
      </c>
      <c r="H1181" t="str">
        <f t="shared" si="73"/>
        <v>Eric Schaeffer</v>
      </c>
      <c r="I1181">
        <f>COUNTIF(Table13[director_name],Director!$H1181)</f>
        <v>1</v>
      </c>
      <c r="J1181" s="8">
        <f t="shared" si="74"/>
        <v>6</v>
      </c>
      <c r="K1181" s="12">
        <f t="shared" si="75"/>
        <v>0.312</v>
      </c>
    </row>
    <row r="1182" spans="1:11" x14ac:dyDescent="0.35">
      <c r="A1182" s="2" t="s">
        <v>22962</v>
      </c>
      <c r="B1182" s="8">
        <f>AVERAGEIF(cleaned_data!$A$2:$A$3799,Director!$A1182,cleaned_data!$H$2:$H$3799)</f>
        <v>7.2</v>
      </c>
      <c r="C1182" s="12">
        <f t="shared" si="72"/>
        <v>0.81100000000000005</v>
      </c>
      <c r="D1182" s="10">
        <f>_xlfn.RANK.EQ($C1182,$C$2:$C$1759,0)+COUNTIF($C$2:C1182,C1182)-1</f>
        <v>310</v>
      </c>
      <c r="G1182">
        <v>1181</v>
      </c>
      <c r="H1182" t="str">
        <f t="shared" si="73"/>
        <v>Etan Cohen</v>
      </c>
      <c r="I1182">
        <f>COUNTIF(Table13[director_name],Director!$H1182)</f>
        <v>1</v>
      </c>
      <c r="J1182" s="8">
        <f t="shared" si="74"/>
        <v>6</v>
      </c>
      <c r="K1182" s="12">
        <f t="shared" si="75"/>
        <v>0.312</v>
      </c>
    </row>
    <row r="1183" spans="1:11" x14ac:dyDescent="0.35">
      <c r="A1183" s="2" t="s">
        <v>17984</v>
      </c>
      <c r="B1183" s="8">
        <f>AVERAGEIF(cleaned_data!$A$2:$A$3799,Director!$A1183,cleaned_data!$H$2:$H$3799)</f>
        <v>6.35</v>
      </c>
      <c r="C1183" s="12">
        <f t="shared" si="72"/>
        <v>0.45600000000000002</v>
      </c>
      <c r="D1183" s="10">
        <f>_xlfn.RANK.EQ($C1183,$C$2:$C$1759,0)+COUNTIF($C$2:C1183,C1183)-1</f>
        <v>953</v>
      </c>
      <c r="G1183">
        <v>1182</v>
      </c>
      <c r="H1183" t="str">
        <f t="shared" si="73"/>
        <v>Frank Sebastiano</v>
      </c>
      <c r="I1183">
        <f>COUNTIF(Table13[director_name],Director!$H1183)</f>
        <v>1</v>
      </c>
      <c r="J1183" s="8">
        <f t="shared" si="74"/>
        <v>6</v>
      </c>
      <c r="K1183" s="12">
        <f t="shared" si="75"/>
        <v>0.312</v>
      </c>
    </row>
    <row r="1184" spans="1:11" x14ac:dyDescent="0.35">
      <c r="A1184" s="2" t="s">
        <v>21662</v>
      </c>
      <c r="B1184" s="8">
        <f>AVERAGEIF(cleaned_data!$A$2:$A$3799,Director!$A1184,cleaned_data!$H$2:$H$3799)</f>
        <v>7.4</v>
      </c>
      <c r="C1184" s="12">
        <f t="shared" si="72"/>
        <v>0.874</v>
      </c>
      <c r="D1184" s="10">
        <f>_xlfn.RANK.EQ($C1184,$C$2:$C$1759,0)+COUNTIF($C$2:C1184,C1184)-1</f>
        <v>214</v>
      </c>
      <c r="G1184">
        <v>1183</v>
      </c>
      <c r="H1184" t="str">
        <f t="shared" si="73"/>
        <v>Gil Junger</v>
      </c>
      <c r="I1184">
        <f>COUNTIF(Table13[director_name],Director!$H1184)</f>
        <v>2</v>
      </c>
      <c r="J1184" s="8">
        <f t="shared" si="74"/>
        <v>6</v>
      </c>
      <c r="K1184" s="12">
        <f t="shared" si="75"/>
        <v>0.312</v>
      </c>
    </row>
    <row r="1185" spans="1:11" x14ac:dyDescent="0.35">
      <c r="A1185" s="2" t="s">
        <v>15027</v>
      </c>
      <c r="B1185" s="8">
        <f>AVERAGEIF(cleaned_data!$A$2:$A$3799,Director!$A1185,cleaned_data!$H$2:$H$3799)</f>
        <v>6</v>
      </c>
      <c r="C1185" s="12">
        <f t="shared" si="72"/>
        <v>0.312</v>
      </c>
      <c r="D1185" s="10">
        <f>_xlfn.RANK.EQ($C1185,$C$2:$C$1759,0)+COUNTIF($C$2:C1185,C1185)-1</f>
        <v>1201</v>
      </c>
      <c r="G1185">
        <v>1184</v>
      </c>
      <c r="H1185" t="str">
        <f t="shared" si="73"/>
        <v>Greg Harrison</v>
      </c>
      <c r="I1185">
        <f>COUNTIF(Table13[director_name],Director!$H1185)</f>
        <v>2</v>
      </c>
      <c r="J1185" s="8">
        <f t="shared" si="74"/>
        <v>6</v>
      </c>
      <c r="K1185" s="12">
        <f t="shared" si="75"/>
        <v>0.312</v>
      </c>
    </row>
    <row r="1186" spans="1:11" x14ac:dyDescent="0.35">
      <c r="A1186" s="2" t="s">
        <v>13097</v>
      </c>
      <c r="B1186" s="8">
        <f>AVERAGEIF(cleaned_data!$A$2:$A$3799,Director!$A1186,cleaned_data!$H$2:$H$3799)</f>
        <v>4.9000000000000004</v>
      </c>
      <c r="C1186" s="12">
        <f t="shared" si="72"/>
        <v>8.4000000000000005E-2</v>
      </c>
      <c r="D1186" s="10">
        <f>_xlfn.RANK.EQ($C1186,$C$2:$C$1759,0)+COUNTIF($C$2:C1186,C1186)-1</f>
        <v>1610</v>
      </c>
      <c r="G1186">
        <v>1185</v>
      </c>
      <c r="H1186" t="str">
        <f t="shared" si="73"/>
        <v>Jamie Travis</v>
      </c>
      <c r="I1186">
        <f>COUNTIF(Table13[director_name],Director!$H1186)</f>
        <v>1</v>
      </c>
      <c r="J1186" s="8">
        <f t="shared" si="74"/>
        <v>6</v>
      </c>
      <c r="K1186" s="12">
        <f t="shared" si="75"/>
        <v>0.312</v>
      </c>
    </row>
    <row r="1187" spans="1:11" x14ac:dyDescent="0.35">
      <c r="A1187" s="2" t="s">
        <v>12702</v>
      </c>
      <c r="B1187" s="8">
        <f>AVERAGEIF(cleaned_data!$A$2:$A$3799,Director!$A1187,cleaned_data!$H$2:$H$3799)</f>
        <v>7.85</v>
      </c>
      <c r="C1187" s="12">
        <f t="shared" si="72"/>
        <v>0.96799999999999997</v>
      </c>
      <c r="D1187" s="10">
        <f>_xlfn.RANK.EQ($C1187,$C$2:$C$1759,0)+COUNTIF($C$2:C1187,C1187)-1</f>
        <v>56</v>
      </c>
      <c r="G1187">
        <v>1186</v>
      </c>
      <c r="H1187" t="str">
        <f t="shared" si="73"/>
        <v>Jaume BalaguerÃ³</v>
      </c>
      <c r="I1187">
        <f>COUNTIF(Table13[director_name],Director!$H1187)</f>
        <v>2</v>
      </c>
      <c r="J1187" s="8">
        <f t="shared" si="74"/>
        <v>6</v>
      </c>
      <c r="K1187" s="12">
        <f t="shared" si="75"/>
        <v>0.312</v>
      </c>
    </row>
    <row r="1188" spans="1:11" x14ac:dyDescent="0.35">
      <c r="A1188" s="2" t="s">
        <v>23791</v>
      </c>
      <c r="B1188" s="8">
        <f>AVERAGEIF(cleaned_data!$A$2:$A$3799,Director!$A1188,cleaned_data!$H$2:$H$3799)</f>
        <v>5.3</v>
      </c>
      <c r="C1188" s="12">
        <f t="shared" si="72"/>
        <v>0.13200000000000001</v>
      </c>
      <c r="D1188" s="10">
        <f>_xlfn.RANK.EQ($C1188,$C$2:$C$1759,0)+COUNTIF($C$2:C1188,C1188)-1</f>
        <v>1516</v>
      </c>
      <c r="G1188">
        <v>1187</v>
      </c>
      <c r="H1188" t="str">
        <f t="shared" si="73"/>
        <v>Jennifer Flackett</v>
      </c>
      <c r="I1188">
        <f>COUNTIF(Table13[director_name],Director!$H1188)</f>
        <v>1</v>
      </c>
      <c r="J1188" s="8">
        <f t="shared" si="74"/>
        <v>6</v>
      </c>
      <c r="K1188" s="12">
        <f t="shared" si="75"/>
        <v>0.312</v>
      </c>
    </row>
    <row r="1189" spans="1:11" x14ac:dyDescent="0.35">
      <c r="A1189" s="2" t="s">
        <v>19773</v>
      </c>
      <c r="B1189" s="8">
        <f>AVERAGEIF(cleaned_data!$A$2:$A$3799,Director!$A1189,cleaned_data!$H$2:$H$3799)</f>
        <v>7.2</v>
      </c>
      <c r="C1189" s="12">
        <f t="shared" si="72"/>
        <v>0.81100000000000005</v>
      </c>
      <c r="D1189" s="10">
        <f>_xlfn.RANK.EQ($C1189,$C$2:$C$1759,0)+COUNTIF($C$2:C1189,C1189)-1</f>
        <v>311</v>
      </c>
      <c r="G1189">
        <v>1188</v>
      </c>
      <c r="H1189" t="str">
        <f t="shared" si="73"/>
        <v>Jon Avnet</v>
      </c>
      <c r="I1189">
        <f>COUNTIF(Table13[director_name],Director!$H1189)</f>
        <v>3</v>
      </c>
      <c r="J1189" s="8">
        <f t="shared" si="74"/>
        <v>6</v>
      </c>
      <c r="K1189" s="12">
        <f t="shared" si="75"/>
        <v>0.312</v>
      </c>
    </row>
    <row r="1190" spans="1:11" x14ac:dyDescent="0.35">
      <c r="A1190" s="2" t="s">
        <v>20836</v>
      </c>
      <c r="B1190" s="8">
        <f>AVERAGEIF(cleaned_data!$A$2:$A$3799,Director!$A1190,cleaned_data!$H$2:$H$3799)</f>
        <v>7.2</v>
      </c>
      <c r="C1190" s="12">
        <f t="shared" si="72"/>
        <v>0.81100000000000005</v>
      </c>
      <c r="D1190" s="10">
        <f>_xlfn.RANK.EQ($C1190,$C$2:$C$1759,0)+COUNTIF($C$2:C1190,C1190)-1</f>
        <v>312</v>
      </c>
      <c r="G1190">
        <v>1189</v>
      </c>
      <c r="H1190" t="str">
        <f t="shared" si="73"/>
        <v>Kinka Usher</v>
      </c>
      <c r="I1190">
        <f>COUNTIF(Table13[director_name],Director!$H1190)</f>
        <v>1</v>
      </c>
      <c r="J1190" s="8">
        <f t="shared" si="74"/>
        <v>6</v>
      </c>
      <c r="K1190" s="12">
        <f t="shared" si="75"/>
        <v>0.312</v>
      </c>
    </row>
    <row r="1191" spans="1:11" x14ac:dyDescent="0.35">
      <c r="A1191" s="2" t="s">
        <v>2367</v>
      </c>
      <c r="B1191" s="8">
        <f>AVERAGEIF(cleaned_data!$A$2:$A$3799,Director!$A1191,cleaned_data!$H$2:$H$3799)</f>
        <v>6.7600000000000007</v>
      </c>
      <c r="C1191" s="12">
        <f t="shared" si="72"/>
        <v>0.63</v>
      </c>
      <c r="D1191" s="10">
        <f>_xlfn.RANK.EQ($C1191,$C$2:$C$1759,0)+COUNTIF($C$2:C1191,C1191)-1</f>
        <v>650</v>
      </c>
      <c r="G1191">
        <v>1190</v>
      </c>
      <c r="H1191" t="str">
        <f t="shared" si="73"/>
        <v>Lexi Alexander</v>
      </c>
      <c r="I1191">
        <f>COUNTIF(Table13[director_name],Director!$H1191)</f>
        <v>1</v>
      </c>
      <c r="J1191" s="8">
        <f t="shared" si="74"/>
        <v>6</v>
      </c>
      <c r="K1191" s="12">
        <f t="shared" si="75"/>
        <v>0.312</v>
      </c>
    </row>
    <row r="1192" spans="1:11" x14ac:dyDescent="0.35">
      <c r="A1192" s="2" t="s">
        <v>11400</v>
      </c>
      <c r="B1192" s="8">
        <f>AVERAGEIF(cleaned_data!$A$2:$A$3799,Director!$A1192,cleaned_data!$H$2:$H$3799)</f>
        <v>4.5</v>
      </c>
      <c r="C1192" s="12">
        <f t="shared" si="72"/>
        <v>5.6000000000000001E-2</v>
      </c>
      <c r="D1192" s="10">
        <f>_xlfn.RANK.EQ($C1192,$C$2:$C$1759,0)+COUNTIF($C$2:C1192,C1192)-1</f>
        <v>1657</v>
      </c>
      <c r="G1192">
        <v>1191</v>
      </c>
      <c r="H1192" t="str">
        <f t="shared" si="73"/>
        <v>Li Zhang</v>
      </c>
      <c r="I1192">
        <f>COUNTIF(Table13[director_name],Director!$H1192)</f>
        <v>1</v>
      </c>
      <c r="J1192" s="8">
        <f t="shared" si="74"/>
        <v>6</v>
      </c>
      <c r="K1192" s="12">
        <f t="shared" si="75"/>
        <v>0.312</v>
      </c>
    </row>
    <row r="1193" spans="1:11" x14ac:dyDescent="0.35">
      <c r="A1193" s="2" t="s">
        <v>8032</v>
      </c>
      <c r="B1193" s="8">
        <f>AVERAGEIF(cleaned_data!$A$2:$A$3799,Director!$A1193,cleaned_data!$H$2:$H$3799)</f>
        <v>6.3</v>
      </c>
      <c r="C1193" s="12">
        <f t="shared" si="72"/>
        <v>0.42199999999999999</v>
      </c>
      <c r="D1193" s="10">
        <f>_xlfn.RANK.EQ($C1193,$C$2:$C$1759,0)+COUNTIF($C$2:C1193,C1193)-1</f>
        <v>998</v>
      </c>
      <c r="G1193">
        <v>1192</v>
      </c>
      <c r="H1193" t="str">
        <f t="shared" si="73"/>
        <v>Luke Greenfield</v>
      </c>
      <c r="I1193">
        <f>COUNTIF(Table13[director_name],Director!$H1193)</f>
        <v>4</v>
      </c>
      <c r="J1193" s="8">
        <f t="shared" si="74"/>
        <v>6</v>
      </c>
      <c r="K1193" s="12">
        <f t="shared" si="75"/>
        <v>0.312</v>
      </c>
    </row>
    <row r="1194" spans="1:11" x14ac:dyDescent="0.35">
      <c r="A1194" s="2" t="s">
        <v>6575</v>
      </c>
      <c r="B1194" s="8">
        <f>AVERAGEIF(cleaned_data!$A$2:$A$3799,Director!$A1194,cleaned_data!$H$2:$H$3799)</f>
        <v>7.4</v>
      </c>
      <c r="C1194" s="12">
        <f t="shared" si="72"/>
        <v>0.874</v>
      </c>
      <c r="D1194" s="10">
        <f>_xlfn.RANK.EQ($C1194,$C$2:$C$1759,0)+COUNTIF($C$2:C1194,C1194)-1</f>
        <v>215</v>
      </c>
      <c r="G1194">
        <v>1193</v>
      </c>
      <c r="H1194" t="str">
        <f t="shared" si="73"/>
        <v>Marc SchÃ¶lermann</v>
      </c>
      <c r="I1194">
        <f>COUNTIF(Table13[director_name],Director!$H1194)</f>
        <v>1</v>
      </c>
      <c r="J1194" s="8">
        <f t="shared" si="74"/>
        <v>6</v>
      </c>
      <c r="K1194" s="12">
        <f t="shared" si="75"/>
        <v>0.312</v>
      </c>
    </row>
    <row r="1195" spans="1:11" x14ac:dyDescent="0.35">
      <c r="A1195" s="2" t="s">
        <v>87</v>
      </c>
      <c r="B1195" s="8">
        <f>AVERAGEIF(cleaned_data!$A$2:$A$3799,Director!$A1195,cleaned_data!$H$2:$H$3799)</f>
        <v>7.8</v>
      </c>
      <c r="C1195" s="12">
        <f t="shared" si="72"/>
        <v>0.95699999999999996</v>
      </c>
      <c r="D1195" s="10">
        <f>_xlfn.RANK.EQ($C1195,$C$2:$C$1759,0)+COUNTIF($C$2:C1195,C1195)-1</f>
        <v>70</v>
      </c>
      <c r="G1195">
        <v>1194</v>
      </c>
      <c r="H1195" t="str">
        <f t="shared" si="73"/>
        <v>Mark L. Lester</v>
      </c>
      <c r="I1195">
        <f>COUNTIF(Table13[director_name],Director!$H1195)</f>
        <v>2</v>
      </c>
      <c r="J1195" s="8">
        <f t="shared" si="74"/>
        <v>6</v>
      </c>
      <c r="K1195" s="12">
        <f t="shared" si="75"/>
        <v>0.312</v>
      </c>
    </row>
    <row r="1196" spans="1:11" x14ac:dyDescent="0.35">
      <c r="A1196" s="2" t="s">
        <v>22589</v>
      </c>
      <c r="B1196" s="8">
        <f>AVERAGEIF(cleaned_data!$A$2:$A$3799,Director!$A1196,cleaned_data!$H$2:$H$3799)</f>
        <v>5.3</v>
      </c>
      <c r="C1196" s="12">
        <f t="shared" si="72"/>
        <v>0.13200000000000001</v>
      </c>
      <c r="D1196" s="10">
        <f>_xlfn.RANK.EQ($C1196,$C$2:$C$1759,0)+COUNTIF($C$2:C1196,C1196)-1</f>
        <v>1517</v>
      </c>
      <c r="G1196">
        <v>1195</v>
      </c>
      <c r="H1196" t="str">
        <f t="shared" si="73"/>
        <v>Mark Mylod</v>
      </c>
      <c r="I1196">
        <f>COUNTIF(Table13[director_name],Director!$H1196)</f>
        <v>1</v>
      </c>
      <c r="J1196" s="8">
        <f t="shared" si="74"/>
        <v>6</v>
      </c>
      <c r="K1196" s="12">
        <f t="shared" si="75"/>
        <v>0.312</v>
      </c>
    </row>
    <row r="1197" spans="1:11" x14ac:dyDescent="0.35">
      <c r="A1197" s="2" t="s">
        <v>2392</v>
      </c>
      <c r="B1197" s="8">
        <f>AVERAGEIF(cleaned_data!$A$2:$A$3799,Director!$A1197,cleaned_data!$H$2:$H$3799)</f>
        <v>6.9749999999999996</v>
      </c>
      <c r="C1197" s="12">
        <f t="shared" si="72"/>
        <v>0.71799999999999997</v>
      </c>
      <c r="D1197" s="10">
        <f>_xlfn.RANK.EQ($C1197,$C$2:$C$1759,0)+COUNTIF($C$2:C1197,C1197)-1</f>
        <v>496</v>
      </c>
      <c r="G1197">
        <v>1196</v>
      </c>
      <c r="H1197" t="str">
        <f t="shared" si="73"/>
        <v>Matt Dillon</v>
      </c>
      <c r="I1197">
        <f>COUNTIF(Table13[director_name],Director!$H1197)</f>
        <v>1</v>
      </c>
      <c r="J1197" s="8">
        <f t="shared" si="74"/>
        <v>6</v>
      </c>
      <c r="K1197" s="12">
        <f t="shared" si="75"/>
        <v>0.312</v>
      </c>
    </row>
    <row r="1198" spans="1:11" x14ac:dyDescent="0.35">
      <c r="A1198" s="2" t="s">
        <v>5050</v>
      </c>
      <c r="B1198" s="8">
        <f>AVERAGEIF(cleaned_data!$A$2:$A$3799,Director!$A1198,cleaned_data!$H$2:$H$3799)</f>
        <v>6.7624999999999993</v>
      </c>
      <c r="C1198" s="12">
        <f t="shared" si="72"/>
        <v>0.63100000000000001</v>
      </c>
      <c r="D1198" s="10">
        <f>_xlfn.RANK.EQ($C1198,$C$2:$C$1759,0)+COUNTIF($C$2:C1198,C1198)-1</f>
        <v>648</v>
      </c>
      <c r="G1198">
        <v>1197</v>
      </c>
      <c r="H1198" t="str">
        <f t="shared" si="73"/>
        <v>Michael Cristofer</v>
      </c>
      <c r="I1198">
        <f>COUNTIF(Table13[director_name],Director!$H1198)</f>
        <v>1</v>
      </c>
      <c r="J1198" s="8">
        <f t="shared" si="74"/>
        <v>6</v>
      </c>
      <c r="K1198" s="12">
        <f t="shared" si="75"/>
        <v>0.312</v>
      </c>
    </row>
    <row r="1199" spans="1:11" x14ac:dyDescent="0.35">
      <c r="A1199" s="2" t="s">
        <v>10122</v>
      </c>
      <c r="B1199" s="8">
        <f>AVERAGEIF(cleaned_data!$A$2:$A$3799,Director!$A1199,cleaned_data!$H$2:$H$3799)</f>
        <v>6.5666666666666664</v>
      </c>
      <c r="C1199" s="12">
        <f t="shared" si="72"/>
        <v>0.54900000000000004</v>
      </c>
      <c r="D1199" s="10">
        <f>_xlfn.RANK.EQ($C1199,$C$2:$C$1759,0)+COUNTIF($C$2:C1199,C1199)-1</f>
        <v>792</v>
      </c>
      <c r="G1199">
        <v>1198</v>
      </c>
      <c r="H1199" t="str">
        <f t="shared" si="73"/>
        <v>Michael Gornick</v>
      </c>
      <c r="I1199">
        <f>COUNTIF(Table13[director_name],Director!$H1199)</f>
        <v>1</v>
      </c>
      <c r="J1199" s="8">
        <f t="shared" si="74"/>
        <v>6</v>
      </c>
      <c r="K1199" s="12">
        <f t="shared" si="75"/>
        <v>0.312</v>
      </c>
    </row>
    <row r="1200" spans="1:11" x14ac:dyDescent="0.35">
      <c r="A1200" s="2" t="s">
        <v>7875</v>
      </c>
      <c r="B1200" s="8">
        <f>AVERAGEIF(cleaned_data!$A$2:$A$3799,Director!$A1200,cleaned_data!$H$2:$H$3799)</f>
        <v>6.6</v>
      </c>
      <c r="C1200" s="12">
        <f t="shared" si="72"/>
        <v>0.55300000000000005</v>
      </c>
      <c r="D1200" s="10">
        <f>_xlfn.RANK.EQ($C1200,$C$2:$C$1759,0)+COUNTIF($C$2:C1200,C1200)-1</f>
        <v>771</v>
      </c>
      <c r="G1200">
        <v>1199</v>
      </c>
      <c r="H1200" t="str">
        <f t="shared" si="73"/>
        <v>Michael McCullers</v>
      </c>
      <c r="I1200">
        <f>COUNTIF(Table13[director_name],Director!$H1200)</f>
        <v>1</v>
      </c>
      <c r="J1200" s="8">
        <f t="shared" si="74"/>
        <v>6</v>
      </c>
      <c r="K1200" s="12">
        <f t="shared" si="75"/>
        <v>0.312</v>
      </c>
    </row>
    <row r="1201" spans="1:11" x14ac:dyDescent="0.35">
      <c r="A1201" s="2" t="s">
        <v>1389</v>
      </c>
      <c r="B1201" s="8">
        <f>AVERAGEIF(cleaned_data!$A$2:$A$3799,Director!$A1201,cleaned_data!$H$2:$H$3799)</f>
        <v>7.166666666666667</v>
      </c>
      <c r="C1201" s="12">
        <f t="shared" si="72"/>
        <v>0.80800000000000005</v>
      </c>
      <c r="D1201" s="10">
        <f>_xlfn.RANK.EQ($C1201,$C$2:$C$1759,0)+COUNTIF($C$2:C1201,C1201)-1</f>
        <v>336</v>
      </c>
      <c r="G1201">
        <v>1200</v>
      </c>
      <c r="H1201" t="str">
        <f t="shared" si="73"/>
        <v>Michael Pressman</v>
      </c>
      <c r="I1201">
        <f>COUNTIF(Table13[director_name],Director!$H1201)</f>
        <v>1</v>
      </c>
      <c r="J1201" s="8">
        <f t="shared" si="74"/>
        <v>6</v>
      </c>
      <c r="K1201" s="12">
        <f t="shared" si="75"/>
        <v>0.312</v>
      </c>
    </row>
    <row r="1202" spans="1:11" x14ac:dyDescent="0.35">
      <c r="A1202" s="2" t="s">
        <v>24110</v>
      </c>
      <c r="B1202" s="8">
        <f>AVERAGEIF(cleaned_data!$A$2:$A$3799,Director!$A1202,cleaned_data!$H$2:$H$3799)</f>
        <v>6.3</v>
      </c>
      <c r="C1202" s="12">
        <f t="shared" si="72"/>
        <v>0.42199999999999999</v>
      </c>
      <c r="D1202" s="10">
        <f>_xlfn.RANK.EQ($C1202,$C$2:$C$1759,0)+COUNTIF($C$2:C1202,C1202)-1</f>
        <v>999</v>
      </c>
      <c r="G1202">
        <v>1201</v>
      </c>
      <c r="H1202" t="str">
        <f t="shared" si="73"/>
        <v>Morgan Spurlock</v>
      </c>
      <c r="I1202">
        <f>COUNTIF(Table13[director_name],Director!$H1202)</f>
        <v>3</v>
      </c>
      <c r="J1202" s="8">
        <f t="shared" si="74"/>
        <v>6</v>
      </c>
      <c r="K1202" s="12">
        <f t="shared" si="75"/>
        <v>0.312</v>
      </c>
    </row>
    <row r="1203" spans="1:11" x14ac:dyDescent="0.35">
      <c r="A1203" s="2" t="s">
        <v>10918</v>
      </c>
      <c r="B1203" s="8">
        <f>AVERAGEIF(cleaned_data!$A$2:$A$3799,Director!$A1203,cleaned_data!$H$2:$H$3799)</f>
        <v>3.9</v>
      </c>
      <c r="C1203" s="12">
        <f t="shared" si="72"/>
        <v>2.8000000000000001E-2</v>
      </c>
      <c r="D1203" s="10">
        <f>_xlfn.RANK.EQ($C1203,$C$2:$C$1759,0)+COUNTIF($C$2:C1203,C1203)-1</f>
        <v>1706</v>
      </c>
      <c r="G1203">
        <v>1202</v>
      </c>
      <c r="H1203" t="str">
        <f t="shared" si="73"/>
        <v>Paul Feig</v>
      </c>
      <c r="I1203">
        <f>COUNTIF(Table13[director_name],Director!$H1203)</f>
        <v>4</v>
      </c>
      <c r="J1203" s="8">
        <f t="shared" si="74"/>
        <v>6</v>
      </c>
      <c r="K1203" s="12">
        <f t="shared" si="75"/>
        <v>0.312</v>
      </c>
    </row>
    <row r="1204" spans="1:11" x14ac:dyDescent="0.35">
      <c r="A1204" s="2" t="s">
        <v>20884</v>
      </c>
      <c r="B1204" s="8">
        <f>AVERAGEIF(cleaned_data!$A$2:$A$3799,Director!$A1204,cleaned_data!$H$2:$H$3799)</f>
        <v>6.8</v>
      </c>
      <c r="C1204" s="12">
        <f t="shared" si="72"/>
        <v>0.63800000000000001</v>
      </c>
      <c r="D1204" s="10">
        <f>_xlfn.RANK.EQ($C1204,$C$2:$C$1759,0)+COUNTIF($C$2:C1204,C1204)-1</f>
        <v>619</v>
      </c>
      <c r="G1204">
        <v>1203</v>
      </c>
      <c r="H1204" t="str">
        <f t="shared" si="73"/>
        <v>Paul Gross</v>
      </c>
      <c r="I1204">
        <f>COUNTIF(Table13[director_name],Director!$H1204)</f>
        <v>1</v>
      </c>
      <c r="J1204" s="8">
        <f t="shared" si="74"/>
        <v>6</v>
      </c>
      <c r="K1204" s="12">
        <f t="shared" si="75"/>
        <v>0.312</v>
      </c>
    </row>
    <row r="1205" spans="1:11" x14ac:dyDescent="0.35">
      <c r="A1205" s="2" t="s">
        <v>17973</v>
      </c>
      <c r="B1205" s="8">
        <f>AVERAGEIF(cleaned_data!$A$2:$A$3799,Director!$A1205,cleaned_data!$H$2:$H$3799)</f>
        <v>7.3</v>
      </c>
      <c r="C1205" s="12">
        <f t="shared" si="72"/>
        <v>0.84899999999999998</v>
      </c>
      <c r="D1205" s="10">
        <f>_xlfn.RANK.EQ($C1205,$C$2:$C$1759,0)+COUNTIF($C$2:C1205,C1205)-1</f>
        <v>254</v>
      </c>
      <c r="G1205">
        <v>1204</v>
      </c>
      <c r="H1205" t="str">
        <f t="shared" si="73"/>
        <v>Paul Tibbitt</v>
      </c>
      <c r="I1205">
        <f>COUNTIF(Table13[director_name],Director!$H1205)</f>
        <v>1</v>
      </c>
      <c r="J1205" s="8">
        <f t="shared" si="74"/>
        <v>6</v>
      </c>
      <c r="K1205" s="12">
        <f t="shared" si="75"/>
        <v>0.312</v>
      </c>
    </row>
    <row r="1206" spans="1:11" x14ac:dyDescent="0.35">
      <c r="A1206" s="2" t="s">
        <v>11881</v>
      </c>
      <c r="B1206" s="8">
        <f>AVERAGEIF(cleaned_data!$A$2:$A$3799,Director!$A1206,cleaned_data!$H$2:$H$3799)</f>
        <v>6.5333333333333341</v>
      </c>
      <c r="C1206" s="12">
        <f t="shared" si="72"/>
        <v>0.54</v>
      </c>
      <c r="D1206" s="10">
        <f>_xlfn.RANK.EQ($C1206,$C$2:$C$1759,0)+COUNTIF($C$2:C1206,C1206)-1</f>
        <v>807</v>
      </c>
      <c r="G1206">
        <v>1205</v>
      </c>
      <c r="H1206" t="str">
        <f t="shared" si="73"/>
        <v>Richard Raymond</v>
      </c>
      <c r="I1206">
        <f>COUNTIF(Table13[director_name],Director!$H1206)</f>
        <v>1</v>
      </c>
      <c r="J1206" s="8">
        <f t="shared" si="74"/>
        <v>6</v>
      </c>
      <c r="K1206" s="12">
        <f t="shared" si="75"/>
        <v>0.312</v>
      </c>
    </row>
    <row r="1207" spans="1:11" x14ac:dyDescent="0.35">
      <c r="A1207" s="2" t="s">
        <v>14250</v>
      </c>
      <c r="B1207" s="8">
        <f>AVERAGEIF(cleaned_data!$A$2:$A$3799,Director!$A1207,cleaned_data!$H$2:$H$3799)</f>
        <v>6.6</v>
      </c>
      <c r="C1207" s="12">
        <f t="shared" si="72"/>
        <v>0.55300000000000005</v>
      </c>
      <c r="D1207" s="10">
        <f>_xlfn.RANK.EQ($C1207,$C$2:$C$1759,0)+COUNTIF($C$2:C1207,C1207)-1</f>
        <v>772</v>
      </c>
      <c r="G1207">
        <v>1206</v>
      </c>
      <c r="H1207" t="str">
        <f t="shared" si="73"/>
        <v>Robert Luketic</v>
      </c>
      <c r="I1207">
        <f>COUNTIF(Table13[director_name],Director!$H1207)</f>
        <v>6</v>
      </c>
      <c r="J1207" s="8">
        <f t="shared" si="74"/>
        <v>6</v>
      </c>
      <c r="K1207" s="12">
        <f t="shared" si="75"/>
        <v>0.312</v>
      </c>
    </row>
    <row r="1208" spans="1:11" x14ac:dyDescent="0.35">
      <c r="A1208" s="2" t="s">
        <v>9085</v>
      </c>
      <c r="B1208" s="8">
        <f>AVERAGEIF(cleaned_data!$A$2:$A$3799,Director!$A1208,cleaned_data!$H$2:$H$3799)</f>
        <v>7.45</v>
      </c>
      <c r="C1208" s="12">
        <f t="shared" si="72"/>
        <v>0.88900000000000001</v>
      </c>
      <c r="D1208" s="10">
        <f>_xlfn.RANK.EQ($C1208,$C$2:$C$1759,0)+COUNTIF($C$2:C1208,C1208)-1</f>
        <v>193</v>
      </c>
      <c r="G1208">
        <v>1207</v>
      </c>
      <c r="H1208" t="str">
        <f t="shared" si="73"/>
        <v>Stephen Milburn Anderson</v>
      </c>
      <c r="I1208">
        <f>COUNTIF(Table13[director_name],Director!$H1208)</f>
        <v>1</v>
      </c>
      <c r="J1208" s="8">
        <f t="shared" si="74"/>
        <v>6</v>
      </c>
      <c r="K1208" s="12">
        <f t="shared" si="75"/>
        <v>0.312</v>
      </c>
    </row>
    <row r="1209" spans="1:11" x14ac:dyDescent="0.35">
      <c r="A1209" s="2" t="s">
        <v>6417</v>
      </c>
      <c r="B1209" s="8">
        <f>AVERAGEIF(cleaned_data!$A$2:$A$3799,Director!$A1209,cleaned_data!$H$2:$H$3799)</f>
        <v>6.4499999999999993</v>
      </c>
      <c r="C1209" s="12">
        <f t="shared" si="72"/>
        <v>0.49099999999999999</v>
      </c>
      <c r="D1209" s="10">
        <f>_xlfn.RANK.EQ($C1209,$C$2:$C$1759,0)+COUNTIF($C$2:C1209,C1209)-1</f>
        <v>892</v>
      </c>
      <c r="G1209">
        <v>1208</v>
      </c>
      <c r="H1209" t="str">
        <f t="shared" si="73"/>
        <v>Steve Taylor</v>
      </c>
      <c r="I1209">
        <f>COUNTIF(Table13[director_name],Director!$H1209)</f>
        <v>1</v>
      </c>
      <c r="J1209" s="8">
        <f t="shared" si="74"/>
        <v>6</v>
      </c>
      <c r="K1209" s="12">
        <f t="shared" si="75"/>
        <v>0.312</v>
      </c>
    </row>
    <row r="1210" spans="1:11" x14ac:dyDescent="0.35">
      <c r="A1210" s="2" t="s">
        <v>6396</v>
      </c>
      <c r="B1210" s="8">
        <f>AVERAGEIF(cleaned_data!$A$2:$A$3799,Director!$A1210,cleaned_data!$H$2:$H$3799)</f>
        <v>7.0749999999999993</v>
      </c>
      <c r="C1210" s="12">
        <f t="shared" si="72"/>
        <v>0.76800000000000002</v>
      </c>
      <c r="D1210" s="10">
        <f>_xlfn.RANK.EQ($C1210,$C$2:$C$1759,0)+COUNTIF($C$2:C1210,C1210)-1</f>
        <v>407</v>
      </c>
      <c r="G1210">
        <v>1209</v>
      </c>
      <c r="H1210" t="str">
        <f t="shared" si="73"/>
        <v>Takao Okawara</v>
      </c>
      <c r="I1210">
        <f>COUNTIF(Table13[director_name],Director!$H1210)</f>
        <v>1</v>
      </c>
      <c r="J1210" s="8">
        <f t="shared" si="74"/>
        <v>6</v>
      </c>
      <c r="K1210" s="12">
        <f t="shared" si="75"/>
        <v>0.312</v>
      </c>
    </row>
    <row r="1211" spans="1:11" x14ac:dyDescent="0.35">
      <c r="A1211" s="2" t="s">
        <v>11208</v>
      </c>
      <c r="B1211" s="8">
        <f>AVERAGEIF(cleaned_data!$A$2:$A$3799,Director!$A1211,cleaned_data!$H$2:$H$3799)</f>
        <v>5.6</v>
      </c>
      <c r="C1211" s="12">
        <f t="shared" si="72"/>
        <v>0.19800000000000001</v>
      </c>
      <c r="D1211" s="10">
        <f>_xlfn.RANK.EQ($C1211,$C$2:$C$1759,0)+COUNTIF($C$2:C1211,C1211)-1</f>
        <v>1404</v>
      </c>
      <c r="G1211">
        <v>1210</v>
      </c>
      <c r="H1211" t="str">
        <f t="shared" si="73"/>
        <v>Tony Richardson</v>
      </c>
      <c r="I1211">
        <f>COUNTIF(Table13[director_name],Director!$H1211)</f>
        <v>1</v>
      </c>
      <c r="J1211" s="8">
        <f t="shared" si="74"/>
        <v>6</v>
      </c>
      <c r="K1211" s="12">
        <f t="shared" si="75"/>
        <v>0.312</v>
      </c>
    </row>
    <row r="1212" spans="1:11" x14ac:dyDescent="0.35">
      <c r="A1212" s="2" t="s">
        <v>8613</v>
      </c>
      <c r="B1212" s="8">
        <f>AVERAGEIF(cleaned_data!$A$2:$A$3799,Director!$A1212,cleaned_data!$H$2:$H$3799)</f>
        <v>4.8</v>
      </c>
      <c r="C1212" s="12">
        <f t="shared" si="72"/>
        <v>7.4999999999999997E-2</v>
      </c>
      <c r="D1212" s="10">
        <f>_xlfn.RANK.EQ($C1212,$C$2:$C$1759,0)+COUNTIF($C$2:C1212,C1212)-1</f>
        <v>1623</v>
      </c>
      <c r="G1212">
        <v>1211</v>
      </c>
      <c r="H1212" t="str">
        <f t="shared" si="73"/>
        <v>Paul W.S. Anderson</v>
      </c>
      <c r="I1212">
        <f>COUNTIF(Table13[director_name],Director!$H1212)</f>
        <v>10</v>
      </c>
      <c r="J1212" s="8">
        <f t="shared" si="74"/>
        <v>5.99</v>
      </c>
      <c r="K1212" s="12">
        <f t="shared" si="75"/>
        <v>0.311</v>
      </c>
    </row>
    <row r="1213" spans="1:11" x14ac:dyDescent="0.35">
      <c r="A1213" s="2" t="s">
        <v>8495</v>
      </c>
      <c r="B1213" s="8">
        <f>AVERAGEIF(cleaned_data!$A$2:$A$3799,Director!$A1213,cleaned_data!$H$2:$H$3799)</f>
        <v>5.2</v>
      </c>
      <c r="C1213" s="12">
        <f t="shared" si="72"/>
        <v>0.115</v>
      </c>
      <c r="D1213" s="10">
        <f>_xlfn.RANK.EQ($C1213,$C$2:$C$1759,0)+COUNTIF($C$2:C1213,C1213)-1</f>
        <v>1554</v>
      </c>
      <c r="G1213">
        <v>1212</v>
      </c>
      <c r="H1213" t="str">
        <f t="shared" si="73"/>
        <v>Howard Deutch</v>
      </c>
      <c r="I1213">
        <f>COUNTIF(Table13[director_name],Director!$H1213)</f>
        <v>3</v>
      </c>
      <c r="J1213" s="8">
        <f t="shared" si="74"/>
        <v>5.9666666666666659</v>
      </c>
      <c r="K1213" s="12">
        <f t="shared" si="75"/>
        <v>0.31</v>
      </c>
    </row>
    <row r="1214" spans="1:11" x14ac:dyDescent="0.35">
      <c r="A1214" s="2" t="s">
        <v>18369</v>
      </c>
      <c r="B1214" s="8">
        <f>AVERAGEIF(cleaned_data!$A$2:$A$3799,Director!$A1214,cleaned_data!$H$2:$H$3799)</f>
        <v>6.1</v>
      </c>
      <c r="C1214" s="12">
        <f t="shared" si="72"/>
        <v>0.35099999999999998</v>
      </c>
      <c r="D1214" s="10">
        <f>_xlfn.RANK.EQ($C1214,$C$2:$C$1759,0)+COUNTIF($C$2:C1214,C1214)-1</f>
        <v>1128</v>
      </c>
      <c r="G1214">
        <v>1213</v>
      </c>
      <c r="H1214" t="str">
        <f t="shared" si="73"/>
        <v>Wes Craven</v>
      </c>
      <c r="I1214">
        <f>COUNTIF(Table13[director_name],Director!$H1214)</f>
        <v>10</v>
      </c>
      <c r="J1214" s="8">
        <f t="shared" si="74"/>
        <v>5.9700000000000006</v>
      </c>
      <c r="K1214" s="12">
        <f t="shared" si="75"/>
        <v>0.31</v>
      </c>
    </row>
    <row r="1215" spans="1:11" x14ac:dyDescent="0.35">
      <c r="A1215" s="2" t="s">
        <v>21813</v>
      </c>
      <c r="B1215" s="8">
        <f>AVERAGEIF(cleaned_data!$A$2:$A$3799,Director!$A1215,cleaned_data!$H$2:$H$3799)</f>
        <v>6.8</v>
      </c>
      <c r="C1215" s="12">
        <f t="shared" si="72"/>
        <v>0.63800000000000001</v>
      </c>
      <c r="D1215" s="10">
        <f>_xlfn.RANK.EQ($C1215,$C$2:$C$1759,0)+COUNTIF($C$2:C1215,C1215)-1</f>
        <v>620</v>
      </c>
      <c r="G1215">
        <v>1214</v>
      </c>
      <c r="H1215" t="str">
        <f t="shared" si="73"/>
        <v>Adam Shankman</v>
      </c>
      <c r="I1215">
        <f>COUNTIF(Table13[director_name],Director!$H1215)</f>
        <v>8</v>
      </c>
      <c r="J1215" s="8">
        <f t="shared" si="74"/>
        <v>5.9625000000000004</v>
      </c>
      <c r="K1215" s="12">
        <f t="shared" si="75"/>
        <v>0.309</v>
      </c>
    </row>
    <row r="1216" spans="1:11" x14ac:dyDescent="0.35">
      <c r="A1216" s="2" t="s">
        <v>12849</v>
      </c>
      <c r="B1216" s="8">
        <f>AVERAGEIF(cleaned_data!$A$2:$A$3799,Director!$A1216,cleaned_data!$H$2:$H$3799)</f>
        <v>6.833333333333333</v>
      </c>
      <c r="C1216" s="12">
        <f t="shared" si="72"/>
        <v>0.66400000000000003</v>
      </c>
      <c r="D1216" s="10">
        <f>_xlfn.RANK.EQ($C1216,$C$2:$C$1759,0)+COUNTIF($C$2:C1216,C1216)-1</f>
        <v>590</v>
      </c>
      <c r="G1216">
        <v>1215</v>
      </c>
      <c r="H1216" t="str">
        <f t="shared" si="73"/>
        <v>Chris Rock</v>
      </c>
      <c r="I1216">
        <f>COUNTIF(Table13[director_name],Director!$H1216)</f>
        <v>2</v>
      </c>
      <c r="J1216" s="8">
        <f t="shared" si="74"/>
        <v>5.95</v>
      </c>
      <c r="K1216" s="12">
        <f t="shared" si="75"/>
        <v>0.30399999999999999</v>
      </c>
    </row>
    <row r="1217" spans="1:11" x14ac:dyDescent="0.35">
      <c r="A1217" s="2" t="s">
        <v>16101</v>
      </c>
      <c r="B1217" s="8">
        <f>AVERAGEIF(cleaned_data!$A$2:$A$3799,Director!$A1217,cleaned_data!$H$2:$H$3799)</f>
        <v>6.6750000000000007</v>
      </c>
      <c r="C1217" s="12">
        <f t="shared" si="72"/>
        <v>0.59599999999999997</v>
      </c>
      <c r="D1217" s="10">
        <f>_xlfn.RANK.EQ($C1217,$C$2:$C$1759,0)+COUNTIF($C$2:C1217,C1217)-1</f>
        <v>710</v>
      </c>
      <c r="G1217">
        <v>1216</v>
      </c>
      <c r="H1217" t="str">
        <f t="shared" si="73"/>
        <v>David Wain</v>
      </c>
      <c r="I1217">
        <f>COUNTIF(Table13[director_name],Director!$H1217)</f>
        <v>2</v>
      </c>
      <c r="J1217" s="8">
        <f t="shared" si="74"/>
        <v>5.95</v>
      </c>
      <c r="K1217" s="12">
        <f t="shared" si="75"/>
        <v>0.30399999999999999</v>
      </c>
    </row>
    <row r="1218" spans="1:11" x14ac:dyDescent="0.35">
      <c r="A1218" s="2" t="s">
        <v>8666</v>
      </c>
      <c r="B1218" s="8">
        <f>AVERAGEIF(cleaned_data!$A$2:$A$3799,Director!$A1218,cleaned_data!$H$2:$H$3799)</f>
        <v>6.5</v>
      </c>
      <c r="C1218" s="12">
        <f t="shared" si="72"/>
        <v>0.504</v>
      </c>
      <c r="D1218" s="10">
        <f>_xlfn.RANK.EQ($C1218,$C$2:$C$1759,0)+COUNTIF($C$2:C1218,C1218)-1</f>
        <v>852</v>
      </c>
      <c r="G1218">
        <v>1217</v>
      </c>
      <c r="H1218" t="str">
        <f t="shared" si="73"/>
        <v>Jesse Peretz</v>
      </c>
      <c r="I1218">
        <f>COUNTIF(Table13[director_name],Director!$H1218)</f>
        <v>2</v>
      </c>
      <c r="J1218" s="8">
        <f t="shared" si="74"/>
        <v>5.95</v>
      </c>
      <c r="K1218" s="12">
        <f t="shared" si="75"/>
        <v>0.30399999999999999</v>
      </c>
    </row>
    <row r="1219" spans="1:11" x14ac:dyDescent="0.35">
      <c r="A1219" s="2" t="s">
        <v>9721</v>
      </c>
      <c r="B1219" s="8">
        <f>AVERAGEIF(cleaned_data!$A$2:$A$3799,Director!$A1219,cleaned_data!$H$2:$H$3799)</f>
        <v>6.9</v>
      </c>
      <c r="C1219" s="12">
        <f t="shared" ref="C1219:C1282" si="76">_xlfn.PERCENTRANK.EXC($B$2:$B$1759,$B1219)</f>
        <v>0.68100000000000005</v>
      </c>
      <c r="D1219" s="10">
        <f>_xlfn.RANK.EQ($C1219,$C$2:$C$1759,0)+COUNTIF($C$2:C1219,C1219)-1</f>
        <v>549</v>
      </c>
      <c r="G1219">
        <v>1218</v>
      </c>
      <c r="H1219" t="str">
        <f t="shared" ref="H1219:H1282" si="77">INDEX($A$2:$A$1759, MATCH($G1219,$D$2:$D$1759,0))</f>
        <v>John A. Davis</v>
      </c>
      <c r="I1219">
        <f>COUNTIF(Table13[director_name],Director!$H1219)</f>
        <v>2</v>
      </c>
      <c r="J1219" s="8">
        <f t="shared" ref="J1219:J1282" si="78">INDEX($B$2:$B$1759,MATCH($G1219,$D$2:$D$1759,0))</f>
        <v>5.95</v>
      </c>
      <c r="K1219" s="12">
        <f t="shared" ref="K1219:K1282" si="79">INDEX($C$2:$C$1759,MATCH($G1219,$D$2:$D$1759,0))</f>
        <v>0.30399999999999999</v>
      </c>
    </row>
    <row r="1220" spans="1:11" x14ac:dyDescent="0.35">
      <c r="A1220" s="2" t="s">
        <v>8546</v>
      </c>
      <c r="B1220" s="8">
        <f>AVERAGEIF(cleaned_data!$A$2:$A$3799,Director!$A1220,cleaned_data!$H$2:$H$3799)</f>
        <v>7.4333333333333327</v>
      </c>
      <c r="C1220" s="12">
        <f t="shared" si="76"/>
        <v>0.88600000000000001</v>
      </c>
      <c r="D1220" s="10">
        <f>_xlfn.RANK.EQ($C1220,$C$2:$C$1759,0)+COUNTIF($C$2:C1220,C1220)-1</f>
        <v>200</v>
      </c>
      <c r="G1220">
        <v>1219</v>
      </c>
      <c r="H1220" t="str">
        <f t="shared" si="77"/>
        <v>Kevin Bray</v>
      </c>
      <c r="I1220">
        <f>COUNTIF(Table13[director_name],Director!$H1220)</f>
        <v>2</v>
      </c>
      <c r="J1220" s="8">
        <f t="shared" si="78"/>
        <v>5.95</v>
      </c>
      <c r="K1220" s="12">
        <f t="shared" si="79"/>
        <v>0.30399999999999999</v>
      </c>
    </row>
    <row r="1221" spans="1:11" x14ac:dyDescent="0.35">
      <c r="A1221" s="2" t="s">
        <v>14093</v>
      </c>
      <c r="B1221" s="8">
        <f>AVERAGEIF(cleaned_data!$A$2:$A$3799,Director!$A1221,cleaned_data!$H$2:$H$3799)</f>
        <v>6.7</v>
      </c>
      <c r="C1221" s="12">
        <f t="shared" si="76"/>
        <v>0.6</v>
      </c>
      <c r="D1221" s="10">
        <f>_xlfn.RANK.EQ($C1221,$C$2:$C$1759,0)+COUNTIF($C$2:C1221,C1221)-1</f>
        <v>694</v>
      </c>
      <c r="G1221">
        <v>1220</v>
      </c>
      <c r="H1221" t="str">
        <f t="shared" si="77"/>
        <v>Kurt Wimmer</v>
      </c>
      <c r="I1221">
        <f>COUNTIF(Table13[director_name],Director!$H1221)</f>
        <v>2</v>
      </c>
      <c r="J1221" s="8">
        <f t="shared" si="78"/>
        <v>5.95</v>
      </c>
      <c r="K1221" s="12">
        <f t="shared" si="79"/>
        <v>0.30399999999999999</v>
      </c>
    </row>
    <row r="1222" spans="1:11" x14ac:dyDescent="0.35">
      <c r="A1222" s="2" t="s">
        <v>6472</v>
      </c>
      <c r="B1222" s="8">
        <f>AVERAGEIF(cleaned_data!$A$2:$A$3799,Director!$A1222,cleaned_data!$H$2:$H$3799)</f>
        <v>6.0500000000000007</v>
      </c>
      <c r="C1222" s="12">
        <f t="shared" si="76"/>
        <v>0.34300000000000003</v>
      </c>
      <c r="D1222" s="10">
        <f>_xlfn.RANK.EQ($C1222,$C$2:$C$1759,0)+COUNTIF($C$2:C1222,C1222)-1</f>
        <v>1153</v>
      </c>
      <c r="G1222">
        <v>1221</v>
      </c>
      <c r="H1222" t="str">
        <f t="shared" si="77"/>
        <v>Ryan Murphy</v>
      </c>
      <c r="I1222">
        <f>COUNTIF(Table13[director_name],Director!$H1222)</f>
        <v>2</v>
      </c>
      <c r="J1222" s="8">
        <f t="shared" si="78"/>
        <v>5.95</v>
      </c>
      <c r="K1222" s="12">
        <f t="shared" si="79"/>
        <v>0.30399999999999999</v>
      </c>
    </row>
    <row r="1223" spans="1:11" x14ac:dyDescent="0.35">
      <c r="A1223" s="2" t="s">
        <v>19318</v>
      </c>
      <c r="B1223" s="8">
        <f>AVERAGEIF(cleaned_data!$A$2:$A$3799,Director!$A1223,cleaned_data!$H$2:$H$3799)</f>
        <v>3</v>
      </c>
      <c r="C1223" s="12">
        <f t="shared" si="76"/>
        <v>7.0000000000000001E-3</v>
      </c>
      <c r="D1223" s="10">
        <f>_xlfn.RANK.EQ($C1223,$C$2:$C$1759,0)+COUNTIF($C$2:C1223,C1223)-1</f>
        <v>1745</v>
      </c>
      <c r="G1223">
        <v>1222</v>
      </c>
      <c r="H1223" t="str">
        <f t="shared" si="77"/>
        <v>Stephen Gaghan</v>
      </c>
      <c r="I1223">
        <f>COUNTIF(Table13[director_name],Director!$H1223)</f>
        <v>2</v>
      </c>
      <c r="J1223" s="8">
        <f t="shared" si="78"/>
        <v>5.95</v>
      </c>
      <c r="K1223" s="12">
        <f t="shared" si="79"/>
        <v>0.30399999999999999</v>
      </c>
    </row>
    <row r="1224" spans="1:11" x14ac:dyDescent="0.35">
      <c r="A1224" s="2" t="s">
        <v>15234</v>
      </c>
      <c r="B1224" s="8">
        <f>AVERAGEIF(cleaned_data!$A$2:$A$3799,Director!$A1224,cleaned_data!$H$2:$H$3799)</f>
        <v>6.85</v>
      </c>
      <c r="C1224" s="12">
        <f t="shared" si="76"/>
        <v>0.66800000000000004</v>
      </c>
      <c r="D1224" s="10">
        <f>_xlfn.RANK.EQ($C1224,$C$2:$C$1759,0)+COUNTIF($C$2:C1224,C1224)-1</f>
        <v>576</v>
      </c>
      <c r="G1224">
        <v>1223</v>
      </c>
      <c r="H1224" t="str">
        <f t="shared" si="77"/>
        <v>Ti West</v>
      </c>
      <c r="I1224">
        <f>COUNTIF(Table13[director_name],Director!$H1224)</f>
        <v>2</v>
      </c>
      <c r="J1224" s="8">
        <f t="shared" si="78"/>
        <v>5.95</v>
      </c>
      <c r="K1224" s="12">
        <f t="shared" si="79"/>
        <v>0.30399999999999999</v>
      </c>
    </row>
    <row r="1225" spans="1:11" x14ac:dyDescent="0.35">
      <c r="A1225" s="2" t="s">
        <v>20428</v>
      </c>
      <c r="B1225" s="8">
        <f>AVERAGEIF(cleaned_data!$A$2:$A$3799,Director!$A1225,cleaned_data!$H$2:$H$3799)</f>
        <v>6.2</v>
      </c>
      <c r="C1225" s="12">
        <f t="shared" si="76"/>
        <v>0.39100000000000001</v>
      </c>
      <c r="D1225" s="10">
        <f>_xlfn.RANK.EQ($C1225,$C$2:$C$1759,0)+COUNTIF($C$2:C1225,C1225)-1</f>
        <v>1060</v>
      </c>
      <c r="G1225">
        <v>1224</v>
      </c>
      <c r="H1225" t="str">
        <f t="shared" si="77"/>
        <v>Garry Marshall</v>
      </c>
      <c r="I1225">
        <f>COUNTIF(Table13[director_name],Director!$H1225)</f>
        <v>8</v>
      </c>
      <c r="J1225" s="8">
        <f t="shared" si="78"/>
        <v>5.9499999999999993</v>
      </c>
      <c r="K1225" s="12">
        <f t="shared" si="79"/>
        <v>0.30199999999999999</v>
      </c>
    </row>
    <row r="1226" spans="1:11" x14ac:dyDescent="0.35">
      <c r="A1226" s="2" t="s">
        <v>1569</v>
      </c>
      <c r="B1226" s="8">
        <f>AVERAGEIF(cleaned_data!$A$2:$A$3799,Director!$A1226,cleaned_data!$H$2:$H$3799)</f>
        <v>6.2</v>
      </c>
      <c r="C1226" s="12">
        <f t="shared" si="76"/>
        <v>0.39100000000000001</v>
      </c>
      <c r="D1226" s="10">
        <f>_xlfn.RANK.EQ($C1226,$C$2:$C$1759,0)+COUNTIF($C$2:C1226,C1226)-1</f>
        <v>1061</v>
      </c>
      <c r="G1226">
        <v>1225</v>
      </c>
      <c r="H1226" t="str">
        <f t="shared" si="77"/>
        <v>George Gallo</v>
      </c>
      <c r="I1226">
        <f>COUNTIF(Table13[director_name],Director!$H1226)</f>
        <v>2</v>
      </c>
      <c r="J1226" s="8">
        <f t="shared" si="78"/>
        <v>5.9499999999999993</v>
      </c>
      <c r="K1226" s="12">
        <f t="shared" si="79"/>
        <v>0.30199999999999999</v>
      </c>
    </row>
    <row r="1227" spans="1:11" x14ac:dyDescent="0.35">
      <c r="A1227" s="2" t="s">
        <v>12305</v>
      </c>
      <c r="B1227" s="8">
        <f>AVERAGEIF(cleaned_data!$A$2:$A$3799,Director!$A1227,cleaned_data!$H$2:$H$3799)</f>
        <v>6.4</v>
      </c>
      <c r="C1227" s="12">
        <f t="shared" si="76"/>
        <v>0.46400000000000002</v>
      </c>
      <c r="D1227" s="10">
        <f>_xlfn.RANK.EQ($C1227,$C$2:$C$1759,0)+COUNTIF($C$2:C1227,C1227)-1</f>
        <v>932</v>
      </c>
      <c r="G1227">
        <v>1226</v>
      </c>
      <c r="H1227" t="str">
        <f t="shared" si="77"/>
        <v>Kevin Lima</v>
      </c>
      <c r="I1227">
        <f>COUNTIF(Table13[director_name],Director!$H1227)</f>
        <v>2</v>
      </c>
      <c r="J1227" s="8">
        <f t="shared" si="78"/>
        <v>5.9499999999999993</v>
      </c>
      <c r="K1227" s="12">
        <f t="shared" si="79"/>
        <v>0.30199999999999999</v>
      </c>
    </row>
    <row r="1228" spans="1:11" x14ac:dyDescent="0.35">
      <c r="A1228" s="2" t="s">
        <v>3668</v>
      </c>
      <c r="B1228" s="8">
        <f>AVERAGEIF(cleaned_data!$A$2:$A$3799,Director!$A1228,cleaned_data!$H$2:$H$3799)</f>
        <v>6.166666666666667</v>
      </c>
      <c r="C1228" s="12">
        <f t="shared" si="76"/>
        <v>0.38600000000000001</v>
      </c>
      <c r="D1228" s="10">
        <f>_xlfn.RANK.EQ($C1228,$C$2:$C$1759,0)+COUNTIF($C$2:C1228,C1228)-1</f>
        <v>1080</v>
      </c>
      <c r="G1228">
        <v>1227</v>
      </c>
      <c r="H1228" t="str">
        <f t="shared" si="77"/>
        <v>Lee Tamahori</v>
      </c>
      <c r="I1228">
        <f>COUNTIF(Table13[director_name],Director!$H1228)</f>
        <v>4</v>
      </c>
      <c r="J1228" s="8">
        <f t="shared" si="78"/>
        <v>5.9499999999999993</v>
      </c>
      <c r="K1228" s="12">
        <f t="shared" si="79"/>
        <v>0.30199999999999999</v>
      </c>
    </row>
    <row r="1229" spans="1:11" x14ac:dyDescent="0.35">
      <c r="A1229" s="2" t="s">
        <v>6028</v>
      </c>
      <c r="B1229" s="8">
        <f>AVERAGEIF(cleaned_data!$A$2:$A$3799,Director!$A1229,cleaned_data!$H$2:$H$3799)</f>
        <v>7.5</v>
      </c>
      <c r="C1229" s="12">
        <f t="shared" si="76"/>
        <v>0.89300000000000002</v>
      </c>
      <c r="D1229" s="10">
        <f>_xlfn.RANK.EQ($C1229,$C$2:$C$1759,0)+COUNTIF($C$2:C1229,C1229)-1</f>
        <v>180</v>
      </c>
      <c r="G1229">
        <v>1228</v>
      </c>
      <c r="H1229" t="str">
        <f t="shared" si="77"/>
        <v>Rob Letterman</v>
      </c>
      <c r="I1229">
        <f>COUNTIF(Table13[director_name],Director!$H1229)</f>
        <v>3</v>
      </c>
      <c r="J1229" s="8">
        <f t="shared" si="78"/>
        <v>5.9333333333333336</v>
      </c>
      <c r="K1229" s="12">
        <f t="shared" si="79"/>
        <v>0.30099999999999999</v>
      </c>
    </row>
    <row r="1230" spans="1:11" x14ac:dyDescent="0.35">
      <c r="A1230" s="2" t="s">
        <v>6997</v>
      </c>
      <c r="B1230" s="8">
        <f>AVERAGEIF(cleaned_data!$A$2:$A$3799,Director!$A1230,cleaned_data!$H$2:$H$3799)</f>
        <v>6.7749999999999995</v>
      </c>
      <c r="C1230" s="12">
        <f t="shared" si="76"/>
        <v>0.63600000000000001</v>
      </c>
      <c r="D1230" s="10">
        <f>_xlfn.RANK.EQ($C1230,$C$2:$C$1759,0)+COUNTIF($C$2:C1230,C1230)-1</f>
        <v>640</v>
      </c>
      <c r="G1230">
        <v>1229</v>
      </c>
      <c r="H1230" t="str">
        <f t="shared" si="77"/>
        <v>Rob Minkoff</v>
      </c>
      <c r="I1230">
        <f>COUNTIF(Table13[director_name],Director!$H1230)</f>
        <v>5</v>
      </c>
      <c r="J1230" s="8">
        <f t="shared" si="78"/>
        <v>5.94</v>
      </c>
      <c r="K1230" s="12">
        <f t="shared" si="79"/>
        <v>0.30099999999999999</v>
      </c>
    </row>
    <row r="1231" spans="1:11" x14ac:dyDescent="0.35">
      <c r="A1231" s="2" t="s">
        <v>16281</v>
      </c>
      <c r="B1231" s="8">
        <f>AVERAGEIF(cleaned_data!$A$2:$A$3799,Director!$A1231,cleaned_data!$H$2:$H$3799)</f>
        <v>6.9</v>
      </c>
      <c r="C1231" s="12">
        <f t="shared" si="76"/>
        <v>0.68100000000000005</v>
      </c>
      <c r="D1231" s="10">
        <f>_xlfn.RANK.EQ($C1231,$C$2:$C$1759,0)+COUNTIF($C$2:C1231,C1231)-1</f>
        <v>550</v>
      </c>
      <c r="G1231">
        <v>1230</v>
      </c>
      <c r="H1231" t="str">
        <f t="shared" si="77"/>
        <v>Agnieszka Wojtowicz-Vosloo</v>
      </c>
      <c r="I1231">
        <f>COUNTIF(Table13[director_name],Director!$H1231)</f>
        <v>1</v>
      </c>
      <c r="J1231" s="8">
        <f t="shared" si="78"/>
        <v>5.9</v>
      </c>
      <c r="K1231" s="12">
        <f t="shared" si="79"/>
        <v>0.27200000000000002</v>
      </c>
    </row>
    <row r="1232" spans="1:11" x14ac:dyDescent="0.35">
      <c r="A1232" s="2" t="s">
        <v>14954</v>
      </c>
      <c r="B1232" s="8">
        <f>AVERAGEIF(cleaned_data!$A$2:$A$3799,Director!$A1232,cleaned_data!$H$2:$H$3799)</f>
        <v>5.9</v>
      </c>
      <c r="C1232" s="12">
        <f t="shared" si="76"/>
        <v>0.27200000000000002</v>
      </c>
      <c r="D1232" s="10">
        <f>_xlfn.RANK.EQ($C1232,$C$2:$C$1759,0)+COUNTIF($C$2:C1232,C1232)-1</f>
        <v>1268</v>
      </c>
      <c r="G1232">
        <v>1231</v>
      </c>
      <c r="H1232" t="str">
        <f t="shared" si="77"/>
        <v>Alex Rivera</v>
      </c>
      <c r="I1232">
        <f>COUNTIF(Table13[director_name],Director!$H1232)</f>
        <v>1</v>
      </c>
      <c r="J1232" s="8">
        <f t="shared" si="78"/>
        <v>5.9</v>
      </c>
      <c r="K1232" s="12">
        <f t="shared" si="79"/>
        <v>0.27200000000000002</v>
      </c>
    </row>
    <row r="1233" spans="1:11" x14ac:dyDescent="0.35">
      <c r="A1233" s="2" t="s">
        <v>9921</v>
      </c>
      <c r="B1233" s="8">
        <f>AVERAGEIF(cleaned_data!$A$2:$A$3799,Director!$A1233,cleaned_data!$H$2:$H$3799)</f>
        <v>5.9</v>
      </c>
      <c r="C1233" s="12">
        <f t="shared" si="76"/>
        <v>0.27200000000000002</v>
      </c>
      <c r="D1233" s="10">
        <f>_xlfn.RANK.EQ($C1233,$C$2:$C$1759,0)+COUNTIF($C$2:C1233,C1233)-1</f>
        <v>1269</v>
      </c>
      <c r="G1233">
        <v>1232</v>
      </c>
      <c r="H1233" t="str">
        <f t="shared" si="77"/>
        <v>Alister Grierson</v>
      </c>
      <c r="I1233">
        <f>COUNTIF(Table13[director_name],Director!$H1233)</f>
        <v>1</v>
      </c>
      <c r="J1233" s="8">
        <f t="shared" si="78"/>
        <v>5.9</v>
      </c>
      <c r="K1233" s="12">
        <f t="shared" si="79"/>
        <v>0.27200000000000002</v>
      </c>
    </row>
    <row r="1234" spans="1:11" x14ac:dyDescent="0.35">
      <c r="A1234" s="2" t="s">
        <v>15772</v>
      </c>
      <c r="B1234" s="8">
        <f>AVERAGEIF(cleaned_data!$A$2:$A$3799,Director!$A1234,cleaned_data!$H$2:$H$3799)</f>
        <v>7.3</v>
      </c>
      <c r="C1234" s="12">
        <f t="shared" si="76"/>
        <v>0.84899999999999998</v>
      </c>
      <c r="D1234" s="10">
        <f>_xlfn.RANK.EQ($C1234,$C$2:$C$1759,0)+COUNTIF($C$2:C1234,C1234)-1</f>
        <v>255</v>
      </c>
      <c r="G1234">
        <v>1233</v>
      </c>
      <c r="H1234" t="str">
        <f t="shared" si="77"/>
        <v>Anthony Hemingway</v>
      </c>
      <c r="I1234">
        <f>COUNTIF(Table13[director_name],Director!$H1234)</f>
        <v>1</v>
      </c>
      <c r="J1234" s="8">
        <f t="shared" si="78"/>
        <v>5.9</v>
      </c>
      <c r="K1234" s="12">
        <f t="shared" si="79"/>
        <v>0.27200000000000002</v>
      </c>
    </row>
    <row r="1235" spans="1:11" x14ac:dyDescent="0.35">
      <c r="A1235" s="2" t="s">
        <v>22272</v>
      </c>
      <c r="B1235" s="8">
        <f>AVERAGEIF(cleaned_data!$A$2:$A$3799,Director!$A1235,cleaned_data!$H$2:$H$3799)</f>
        <v>5.2</v>
      </c>
      <c r="C1235" s="12">
        <f t="shared" si="76"/>
        <v>0.115</v>
      </c>
      <c r="D1235" s="10">
        <f>_xlfn.RANK.EQ($C1235,$C$2:$C$1759,0)+COUNTIF($C$2:C1235,C1235)-1</f>
        <v>1555</v>
      </c>
      <c r="G1235">
        <v>1234</v>
      </c>
      <c r="H1235" t="str">
        <f t="shared" si="77"/>
        <v>Babak Najafi</v>
      </c>
      <c r="I1235">
        <f>COUNTIF(Table13[director_name],Director!$H1235)</f>
        <v>1</v>
      </c>
      <c r="J1235" s="8">
        <f t="shared" si="78"/>
        <v>5.9</v>
      </c>
      <c r="K1235" s="12">
        <f t="shared" si="79"/>
        <v>0.27200000000000002</v>
      </c>
    </row>
    <row r="1236" spans="1:11" x14ac:dyDescent="0.35">
      <c r="A1236" s="2" t="s">
        <v>2952</v>
      </c>
      <c r="B1236" s="8">
        <f>AVERAGEIF(cleaned_data!$A$2:$A$3799,Director!$A1236,cleaned_data!$H$2:$H$3799)</f>
        <v>7.1000000000000005</v>
      </c>
      <c r="C1236" s="12">
        <f t="shared" si="76"/>
        <v>0.79600000000000004</v>
      </c>
      <c r="D1236" s="10">
        <f>_xlfn.RANK.EQ($C1236,$C$2:$C$1759,0)+COUNTIF($C$2:C1236,C1236)-1</f>
        <v>358</v>
      </c>
      <c r="G1236">
        <v>1235</v>
      </c>
      <c r="H1236" t="str">
        <f t="shared" si="77"/>
        <v>Beeban Kidron</v>
      </c>
      <c r="I1236">
        <f>COUNTIF(Table13[director_name],Director!$H1236)</f>
        <v>1</v>
      </c>
      <c r="J1236" s="8">
        <f t="shared" si="78"/>
        <v>5.9</v>
      </c>
      <c r="K1236" s="12">
        <f t="shared" si="79"/>
        <v>0.27200000000000002</v>
      </c>
    </row>
    <row r="1237" spans="1:11" x14ac:dyDescent="0.35">
      <c r="A1237" s="2" t="s">
        <v>5990</v>
      </c>
      <c r="B1237" s="8">
        <f>AVERAGEIF(cleaned_data!$A$2:$A$3799,Director!$A1237,cleaned_data!$H$2:$H$3799)</f>
        <v>6.7</v>
      </c>
      <c r="C1237" s="12">
        <f t="shared" si="76"/>
        <v>0.6</v>
      </c>
      <c r="D1237" s="10">
        <f>_xlfn.RANK.EQ($C1237,$C$2:$C$1759,0)+COUNTIF($C$2:C1237,C1237)-1</f>
        <v>695</v>
      </c>
      <c r="G1237">
        <v>1236</v>
      </c>
      <c r="H1237" t="str">
        <f t="shared" si="77"/>
        <v>Benny Boom</v>
      </c>
      <c r="I1237">
        <f>COUNTIF(Table13[director_name],Director!$H1237)</f>
        <v>1</v>
      </c>
      <c r="J1237" s="8">
        <f t="shared" si="78"/>
        <v>5.9</v>
      </c>
      <c r="K1237" s="12">
        <f t="shared" si="79"/>
        <v>0.27200000000000002</v>
      </c>
    </row>
    <row r="1238" spans="1:11" x14ac:dyDescent="0.35">
      <c r="A1238" s="2" t="s">
        <v>760</v>
      </c>
      <c r="B1238" s="8">
        <f>AVERAGEIF(cleaned_data!$A$2:$A$3799,Director!$A1238,cleaned_data!$H$2:$H$3799)</f>
        <v>6.9076923076923071</v>
      </c>
      <c r="C1238" s="12">
        <f t="shared" si="76"/>
        <v>0.70599999999999996</v>
      </c>
      <c r="D1238" s="10">
        <f>_xlfn.RANK.EQ($C1238,$C$2:$C$1759,0)+COUNTIF($C$2:C1238,C1238)-1</f>
        <v>517</v>
      </c>
      <c r="G1238">
        <v>1237</v>
      </c>
      <c r="H1238" t="str">
        <f t="shared" si="77"/>
        <v>Bronwen Hughes</v>
      </c>
      <c r="I1238">
        <f>COUNTIF(Table13[director_name],Director!$H1238)</f>
        <v>1</v>
      </c>
      <c r="J1238" s="8">
        <f t="shared" si="78"/>
        <v>5.9</v>
      </c>
      <c r="K1238" s="12">
        <f t="shared" si="79"/>
        <v>0.27200000000000002</v>
      </c>
    </row>
    <row r="1239" spans="1:11" x14ac:dyDescent="0.35">
      <c r="A1239" s="2" t="s">
        <v>13826</v>
      </c>
      <c r="B1239" s="8">
        <f>AVERAGEIF(cleaned_data!$A$2:$A$3799,Director!$A1239,cleaned_data!$H$2:$H$3799)</f>
        <v>7.1</v>
      </c>
      <c r="C1239" s="12">
        <f t="shared" si="76"/>
        <v>0.77100000000000002</v>
      </c>
      <c r="D1239" s="10">
        <f>_xlfn.RANK.EQ($C1239,$C$2:$C$1759,0)+COUNTIF($C$2:C1239,C1239)-1</f>
        <v>387</v>
      </c>
      <c r="G1239">
        <v>1238</v>
      </c>
      <c r="H1239" t="str">
        <f t="shared" si="77"/>
        <v>Cal Brunker</v>
      </c>
      <c r="I1239">
        <f>COUNTIF(Table13[director_name],Director!$H1239)</f>
        <v>1</v>
      </c>
      <c r="J1239" s="8">
        <f t="shared" si="78"/>
        <v>5.9</v>
      </c>
      <c r="K1239" s="12">
        <f t="shared" si="79"/>
        <v>0.27200000000000002</v>
      </c>
    </row>
    <row r="1240" spans="1:11" x14ac:dyDescent="0.35">
      <c r="A1240" s="2" t="s">
        <v>5589</v>
      </c>
      <c r="B1240" s="8">
        <f>AVERAGEIF(cleaned_data!$A$2:$A$3799,Director!$A1240,cleaned_data!$H$2:$H$3799)</f>
        <v>6.2333333333333343</v>
      </c>
      <c r="C1240" s="12">
        <f t="shared" si="76"/>
        <v>0.41599999999999998</v>
      </c>
      <c r="D1240" s="10">
        <f>_xlfn.RANK.EQ($C1240,$C$2:$C$1759,0)+COUNTIF($C$2:C1240,C1240)-1</f>
        <v>1026</v>
      </c>
      <c r="G1240">
        <v>1239</v>
      </c>
      <c r="H1240" t="str">
        <f t="shared" si="77"/>
        <v>Callie Khouri</v>
      </c>
      <c r="I1240">
        <f>COUNTIF(Table13[director_name],Director!$H1240)</f>
        <v>2</v>
      </c>
      <c r="J1240" s="8">
        <f t="shared" si="78"/>
        <v>5.9</v>
      </c>
      <c r="K1240" s="12">
        <f t="shared" si="79"/>
        <v>0.27200000000000002</v>
      </c>
    </row>
    <row r="1241" spans="1:11" x14ac:dyDescent="0.35">
      <c r="A1241" s="2" t="s">
        <v>16930</v>
      </c>
      <c r="B1241" s="8">
        <f>AVERAGEIF(cleaned_data!$A$2:$A$3799,Director!$A1241,cleaned_data!$H$2:$H$3799)</f>
        <v>7.2</v>
      </c>
      <c r="C1241" s="12">
        <f t="shared" si="76"/>
        <v>0.81100000000000005</v>
      </c>
      <c r="D1241" s="10">
        <f>_xlfn.RANK.EQ($C1241,$C$2:$C$1759,0)+COUNTIF($C$2:C1241,C1241)-1</f>
        <v>313</v>
      </c>
      <c r="G1241">
        <v>1240</v>
      </c>
      <c r="H1241" t="str">
        <f t="shared" si="77"/>
        <v>Carter Smith</v>
      </c>
      <c r="I1241">
        <f>COUNTIF(Table13[director_name],Director!$H1241)</f>
        <v>1</v>
      </c>
      <c r="J1241" s="8">
        <f t="shared" si="78"/>
        <v>5.9</v>
      </c>
      <c r="K1241" s="12">
        <f t="shared" si="79"/>
        <v>0.27200000000000002</v>
      </c>
    </row>
    <row r="1242" spans="1:11" x14ac:dyDescent="0.35">
      <c r="A1242" s="2" t="s">
        <v>18017</v>
      </c>
      <c r="B1242" s="8">
        <f>AVERAGEIF(cleaned_data!$A$2:$A$3799,Director!$A1242,cleaned_data!$H$2:$H$3799)</f>
        <v>6.3</v>
      </c>
      <c r="C1242" s="12">
        <f t="shared" si="76"/>
        <v>0.42199999999999999</v>
      </c>
      <c r="D1242" s="10">
        <f>_xlfn.RANK.EQ($C1242,$C$2:$C$1759,0)+COUNTIF($C$2:C1242,C1242)-1</f>
        <v>1000</v>
      </c>
      <c r="G1242">
        <v>1241</v>
      </c>
      <c r="H1242" t="str">
        <f t="shared" si="77"/>
        <v>Chris Carter</v>
      </c>
      <c r="I1242">
        <f>COUNTIF(Table13[director_name],Director!$H1242)</f>
        <v>1</v>
      </c>
      <c r="J1242" s="8">
        <f t="shared" si="78"/>
        <v>5.9</v>
      </c>
      <c r="K1242" s="12">
        <f t="shared" si="79"/>
        <v>0.27200000000000002</v>
      </c>
    </row>
    <row r="1243" spans="1:11" x14ac:dyDescent="0.35">
      <c r="A1243" s="2" t="s">
        <v>20521</v>
      </c>
      <c r="B1243" s="8">
        <f>AVERAGEIF(cleaned_data!$A$2:$A$3799,Director!$A1243,cleaned_data!$H$2:$H$3799)</f>
        <v>7.7</v>
      </c>
      <c r="C1243" s="12">
        <f t="shared" si="76"/>
        <v>0.94</v>
      </c>
      <c r="D1243" s="10">
        <f>_xlfn.RANK.EQ($C1243,$C$2:$C$1759,0)+COUNTIF($C$2:C1243,C1243)-1</f>
        <v>98</v>
      </c>
      <c r="G1243">
        <v>1242</v>
      </c>
      <c r="H1243" t="str">
        <f t="shared" si="77"/>
        <v>Clare Kilner</v>
      </c>
      <c r="I1243">
        <f>COUNTIF(Table13[director_name],Director!$H1243)</f>
        <v>2</v>
      </c>
      <c r="J1243" s="8">
        <f t="shared" si="78"/>
        <v>5.9</v>
      </c>
      <c r="K1243" s="12">
        <f t="shared" si="79"/>
        <v>0.27200000000000002</v>
      </c>
    </row>
    <row r="1244" spans="1:11" x14ac:dyDescent="0.35">
      <c r="A1244" s="2" t="s">
        <v>5653</v>
      </c>
      <c r="B1244" s="8">
        <f>AVERAGEIF(cleaned_data!$A$2:$A$3799,Director!$A1244,cleaned_data!$H$2:$H$3799)</f>
        <v>6.3</v>
      </c>
      <c r="C1244" s="12">
        <f t="shared" si="76"/>
        <v>0.42199999999999999</v>
      </c>
      <c r="D1244" s="10">
        <f>_xlfn.RANK.EQ($C1244,$C$2:$C$1759,0)+COUNTIF($C$2:C1244,C1244)-1</f>
        <v>1001</v>
      </c>
      <c r="G1244">
        <v>1243</v>
      </c>
      <c r="H1244" t="str">
        <f t="shared" si="77"/>
        <v>Dan Cutforth</v>
      </c>
      <c r="I1244">
        <f>COUNTIF(Table13[director_name],Director!$H1244)</f>
        <v>1</v>
      </c>
      <c r="J1244" s="8">
        <f t="shared" si="78"/>
        <v>5.9</v>
      </c>
      <c r="K1244" s="12">
        <f t="shared" si="79"/>
        <v>0.27200000000000002</v>
      </c>
    </row>
    <row r="1245" spans="1:11" x14ac:dyDescent="0.35">
      <c r="A1245" s="2" t="s">
        <v>22482</v>
      </c>
      <c r="B1245" s="8">
        <f>AVERAGEIF(cleaned_data!$A$2:$A$3799,Director!$A1245,cleaned_data!$H$2:$H$3799)</f>
        <v>7.6</v>
      </c>
      <c r="C1245" s="12">
        <f t="shared" si="76"/>
        <v>0.91500000000000004</v>
      </c>
      <c r="D1245" s="10">
        <f>_xlfn.RANK.EQ($C1245,$C$2:$C$1759,0)+COUNTIF($C$2:C1245,C1245)-1</f>
        <v>141</v>
      </c>
      <c r="G1245">
        <v>1244</v>
      </c>
      <c r="H1245" t="str">
        <f t="shared" si="77"/>
        <v>Demian Lichtenstein</v>
      </c>
      <c r="I1245">
        <f>COUNTIF(Table13[director_name],Director!$H1245)</f>
        <v>1</v>
      </c>
      <c r="J1245" s="8">
        <f t="shared" si="78"/>
        <v>5.9</v>
      </c>
      <c r="K1245" s="12">
        <f t="shared" si="79"/>
        <v>0.27200000000000002</v>
      </c>
    </row>
    <row r="1246" spans="1:11" x14ac:dyDescent="0.35">
      <c r="A1246" s="2" t="s">
        <v>21460</v>
      </c>
      <c r="B1246" s="8">
        <f>AVERAGEIF(cleaned_data!$A$2:$A$3799,Director!$A1246,cleaned_data!$H$2:$H$3799)</f>
        <v>6.1</v>
      </c>
      <c r="C1246" s="12">
        <f t="shared" si="76"/>
        <v>0.35099999999999998</v>
      </c>
      <c r="D1246" s="10">
        <f>_xlfn.RANK.EQ($C1246,$C$2:$C$1759,0)+COUNTIF($C$2:C1246,C1246)-1</f>
        <v>1129</v>
      </c>
      <c r="G1246">
        <v>1245</v>
      </c>
      <c r="H1246" t="str">
        <f t="shared" si="77"/>
        <v>Don Scardino</v>
      </c>
      <c r="I1246">
        <f>COUNTIF(Table13[director_name],Director!$H1246)</f>
        <v>1</v>
      </c>
      <c r="J1246" s="8">
        <f t="shared" si="78"/>
        <v>5.9</v>
      </c>
      <c r="K1246" s="12">
        <f t="shared" si="79"/>
        <v>0.27200000000000002</v>
      </c>
    </row>
    <row r="1247" spans="1:11" x14ac:dyDescent="0.35">
      <c r="A1247" s="2" t="s">
        <v>14327</v>
      </c>
      <c r="B1247" s="8">
        <f>AVERAGEIF(cleaned_data!$A$2:$A$3799,Director!$A1247,cleaned_data!$H$2:$H$3799)</f>
        <v>7.7</v>
      </c>
      <c r="C1247" s="12">
        <f t="shared" si="76"/>
        <v>0.94</v>
      </c>
      <c r="D1247" s="10">
        <f>_xlfn.RANK.EQ($C1247,$C$2:$C$1759,0)+COUNTIF($C$2:C1247,C1247)-1</f>
        <v>99</v>
      </c>
      <c r="G1247">
        <v>1246</v>
      </c>
      <c r="H1247" t="str">
        <f t="shared" si="77"/>
        <v>Ed Decter</v>
      </c>
      <c r="I1247">
        <f>COUNTIF(Table13[director_name],Director!$H1247)</f>
        <v>1</v>
      </c>
      <c r="J1247" s="8">
        <f t="shared" si="78"/>
        <v>5.9</v>
      </c>
      <c r="K1247" s="12">
        <f t="shared" si="79"/>
        <v>0.27200000000000002</v>
      </c>
    </row>
    <row r="1248" spans="1:11" x14ac:dyDescent="0.35">
      <c r="A1248" s="2" t="s">
        <v>20628</v>
      </c>
      <c r="B1248" s="8">
        <f>AVERAGEIF(cleaned_data!$A$2:$A$3799,Director!$A1248,cleaned_data!$H$2:$H$3799)</f>
        <v>5.8</v>
      </c>
      <c r="C1248" s="12">
        <f t="shared" si="76"/>
        <v>0.252</v>
      </c>
      <c r="D1248" s="10">
        <f>_xlfn.RANK.EQ($C1248,$C$2:$C$1759,0)+COUNTIF($C$2:C1248,C1248)-1</f>
        <v>1309</v>
      </c>
      <c r="G1248">
        <v>1247</v>
      </c>
      <c r="H1248" t="str">
        <f t="shared" si="77"/>
        <v>Forest Whitaker</v>
      </c>
      <c r="I1248">
        <f>COUNTIF(Table13[director_name],Director!$H1248)</f>
        <v>1</v>
      </c>
      <c r="J1248" s="8">
        <f t="shared" si="78"/>
        <v>5.9</v>
      </c>
      <c r="K1248" s="12">
        <f t="shared" si="79"/>
        <v>0.27200000000000002</v>
      </c>
    </row>
    <row r="1249" spans="1:11" x14ac:dyDescent="0.35">
      <c r="A1249" s="2" t="s">
        <v>6671</v>
      </c>
      <c r="B1249" s="8">
        <f>AVERAGEIF(cleaned_data!$A$2:$A$3799,Director!$A1249,cleaned_data!$H$2:$H$3799)</f>
        <v>6.7</v>
      </c>
      <c r="C1249" s="12">
        <f t="shared" si="76"/>
        <v>0.6</v>
      </c>
      <c r="D1249" s="10">
        <f>_xlfn.RANK.EQ($C1249,$C$2:$C$1759,0)+COUNTIF($C$2:C1249,C1249)-1</f>
        <v>696</v>
      </c>
      <c r="G1249">
        <v>1248</v>
      </c>
      <c r="H1249" t="str">
        <f t="shared" si="77"/>
        <v>Francesca Gregorini</v>
      </c>
      <c r="I1249">
        <f>COUNTIF(Table13[director_name],Director!$H1249)</f>
        <v>1</v>
      </c>
      <c r="J1249" s="8">
        <f t="shared" si="78"/>
        <v>5.9</v>
      </c>
      <c r="K1249" s="12">
        <f t="shared" si="79"/>
        <v>0.27200000000000002</v>
      </c>
    </row>
    <row r="1250" spans="1:11" x14ac:dyDescent="0.35">
      <c r="A1250" s="2" t="s">
        <v>13839</v>
      </c>
      <c r="B1250" s="8">
        <f>AVERAGEIF(cleaned_data!$A$2:$A$3799,Director!$A1250,cleaned_data!$H$2:$H$3799)</f>
        <v>7.3</v>
      </c>
      <c r="C1250" s="12">
        <f t="shared" si="76"/>
        <v>0.84899999999999998</v>
      </c>
      <c r="D1250" s="10">
        <f>_xlfn.RANK.EQ($C1250,$C$2:$C$1759,0)+COUNTIF($C$2:C1250,C1250)-1</f>
        <v>256</v>
      </c>
      <c r="G1250">
        <v>1249</v>
      </c>
      <c r="H1250" t="str">
        <f t="shared" si="77"/>
        <v>Gary David Goldberg</v>
      </c>
      <c r="I1250">
        <f>COUNTIF(Table13[director_name],Director!$H1250)</f>
        <v>1</v>
      </c>
      <c r="J1250" s="8">
        <f t="shared" si="78"/>
        <v>5.9</v>
      </c>
      <c r="K1250" s="12">
        <f t="shared" si="79"/>
        <v>0.27200000000000002</v>
      </c>
    </row>
    <row r="1251" spans="1:11" x14ac:dyDescent="0.35">
      <c r="A1251" s="2" t="s">
        <v>19345</v>
      </c>
      <c r="B1251" s="8">
        <f>AVERAGEIF(cleaned_data!$A$2:$A$3799,Director!$A1251,cleaned_data!$H$2:$H$3799)</f>
        <v>7</v>
      </c>
      <c r="C1251" s="12">
        <f t="shared" si="76"/>
        <v>0.72199999999999998</v>
      </c>
      <c r="D1251" s="10">
        <f>_xlfn.RANK.EQ($C1251,$C$2:$C$1759,0)+COUNTIF($C$2:C1251,C1251)-1</f>
        <v>474</v>
      </c>
      <c r="G1251">
        <v>1250</v>
      </c>
      <c r="H1251" t="str">
        <f t="shared" si="77"/>
        <v>Harry Elfont</v>
      </c>
      <c r="I1251">
        <f>COUNTIF(Table13[director_name],Director!$H1251)</f>
        <v>2</v>
      </c>
      <c r="J1251" s="8">
        <f t="shared" si="78"/>
        <v>5.9</v>
      </c>
      <c r="K1251" s="12">
        <f t="shared" si="79"/>
        <v>0.27200000000000002</v>
      </c>
    </row>
    <row r="1252" spans="1:11" x14ac:dyDescent="0.35">
      <c r="A1252" s="2" t="s">
        <v>9878</v>
      </c>
      <c r="B1252" s="8">
        <f>AVERAGEIF(cleaned_data!$A$2:$A$3799,Director!$A1252,cleaned_data!$H$2:$H$3799)</f>
        <v>6.85</v>
      </c>
      <c r="C1252" s="12">
        <f t="shared" si="76"/>
        <v>0.66800000000000004</v>
      </c>
      <c r="D1252" s="10">
        <f>_xlfn.RANK.EQ($C1252,$C$2:$C$1759,0)+COUNTIF($C$2:C1252,C1252)-1</f>
        <v>577</v>
      </c>
      <c r="G1252">
        <v>1251</v>
      </c>
      <c r="H1252" t="str">
        <f t="shared" si="77"/>
        <v>Igor Kovalyov</v>
      </c>
      <c r="I1252">
        <f>COUNTIF(Table13[director_name],Director!$H1252)</f>
        <v>1</v>
      </c>
      <c r="J1252" s="8">
        <f t="shared" si="78"/>
        <v>5.9</v>
      </c>
      <c r="K1252" s="12">
        <f t="shared" si="79"/>
        <v>0.27200000000000002</v>
      </c>
    </row>
    <row r="1253" spans="1:11" x14ac:dyDescent="0.35">
      <c r="A1253" s="2" t="s">
        <v>14985</v>
      </c>
      <c r="B1253" s="8">
        <f>AVERAGEIF(cleaned_data!$A$2:$A$3799,Director!$A1253,cleaned_data!$H$2:$H$3799)</f>
        <v>6.7</v>
      </c>
      <c r="C1253" s="12">
        <f t="shared" si="76"/>
        <v>0.6</v>
      </c>
      <c r="D1253" s="10">
        <f>_xlfn.RANK.EQ($C1253,$C$2:$C$1759,0)+COUNTIF($C$2:C1253,C1253)-1</f>
        <v>697</v>
      </c>
      <c r="G1253">
        <v>1252</v>
      </c>
      <c r="H1253" t="str">
        <f t="shared" si="77"/>
        <v>Jake Paltrow</v>
      </c>
      <c r="I1253">
        <f>COUNTIF(Table13[director_name],Director!$H1253)</f>
        <v>1</v>
      </c>
      <c r="J1253" s="8">
        <f t="shared" si="78"/>
        <v>5.9</v>
      </c>
      <c r="K1253" s="12">
        <f t="shared" si="79"/>
        <v>0.27200000000000002</v>
      </c>
    </row>
    <row r="1254" spans="1:11" x14ac:dyDescent="0.35">
      <c r="A1254" s="2" t="s">
        <v>4325</v>
      </c>
      <c r="B1254" s="8">
        <f>AVERAGEIF(cleaned_data!$A$2:$A$3799,Director!$A1254,cleaned_data!$H$2:$H$3799)</f>
        <v>6.7</v>
      </c>
      <c r="C1254" s="12">
        <f t="shared" si="76"/>
        <v>0.6</v>
      </c>
      <c r="D1254" s="10">
        <f>_xlfn.RANK.EQ($C1254,$C$2:$C$1759,0)+COUNTIF($C$2:C1254,C1254)-1</f>
        <v>698</v>
      </c>
      <c r="G1254">
        <v>1253</v>
      </c>
      <c r="H1254" t="str">
        <f t="shared" si="77"/>
        <v>Jeff Burr</v>
      </c>
      <c r="I1254">
        <f>COUNTIF(Table13[director_name],Director!$H1254)</f>
        <v>1</v>
      </c>
      <c r="J1254" s="8">
        <f t="shared" si="78"/>
        <v>5.9</v>
      </c>
      <c r="K1254" s="12">
        <f t="shared" si="79"/>
        <v>0.27200000000000002</v>
      </c>
    </row>
    <row r="1255" spans="1:11" x14ac:dyDescent="0.35">
      <c r="A1255" s="2" t="s">
        <v>1880</v>
      </c>
      <c r="B1255" s="8">
        <f>AVERAGEIF(cleaned_data!$A$2:$A$3799,Director!$A1255,cleaned_data!$H$2:$H$3799)</f>
        <v>6.1</v>
      </c>
      <c r="C1255" s="12">
        <f t="shared" si="76"/>
        <v>0.35099999999999998</v>
      </c>
      <c r="D1255" s="10">
        <f>_xlfn.RANK.EQ($C1255,$C$2:$C$1759,0)+COUNTIF($C$2:C1255,C1255)-1</f>
        <v>1130</v>
      </c>
      <c r="G1255">
        <v>1254</v>
      </c>
      <c r="H1255" t="str">
        <f t="shared" si="77"/>
        <v>John 'Bud' Cardos</v>
      </c>
      <c r="I1255">
        <f>COUNTIF(Table13[director_name],Director!$H1255)</f>
        <v>1</v>
      </c>
      <c r="J1255" s="8">
        <f t="shared" si="78"/>
        <v>5.9</v>
      </c>
      <c r="K1255" s="12">
        <f t="shared" si="79"/>
        <v>0.27200000000000002</v>
      </c>
    </row>
    <row r="1256" spans="1:11" x14ac:dyDescent="0.35">
      <c r="A1256" s="2" t="s">
        <v>5486</v>
      </c>
      <c r="B1256" s="8">
        <f>AVERAGEIF(cleaned_data!$A$2:$A$3799,Director!$A1256,cleaned_data!$H$2:$H$3799)</f>
        <v>5.3</v>
      </c>
      <c r="C1256" s="12">
        <f t="shared" si="76"/>
        <v>0.13200000000000001</v>
      </c>
      <c r="D1256" s="10">
        <f>_xlfn.RANK.EQ($C1256,$C$2:$C$1759,0)+COUNTIF($C$2:C1256,C1256)-1</f>
        <v>1518</v>
      </c>
      <c r="G1256">
        <v>1255</v>
      </c>
      <c r="H1256" t="str">
        <f t="shared" si="77"/>
        <v>Joseph Zito</v>
      </c>
      <c r="I1256">
        <f>COUNTIF(Table13[director_name],Director!$H1256)</f>
        <v>1</v>
      </c>
      <c r="J1256" s="8">
        <f t="shared" si="78"/>
        <v>5.9</v>
      </c>
      <c r="K1256" s="12">
        <f t="shared" si="79"/>
        <v>0.27200000000000002</v>
      </c>
    </row>
    <row r="1257" spans="1:11" x14ac:dyDescent="0.35">
      <c r="A1257" s="2" t="s">
        <v>5433</v>
      </c>
      <c r="B1257" s="8">
        <f>AVERAGEIF(cleaned_data!$A$2:$A$3799,Director!$A1257,cleaned_data!$H$2:$H$3799)</f>
        <v>5.6</v>
      </c>
      <c r="C1257" s="12">
        <f t="shared" si="76"/>
        <v>0.19800000000000001</v>
      </c>
      <c r="D1257" s="10">
        <f>_xlfn.RANK.EQ($C1257,$C$2:$C$1759,0)+COUNTIF($C$2:C1257,C1257)-1</f>
        <v>1405</v>
      </c>
      <c r="G1257">
        <v>1256</v>
      </c>
      <c r="H1257" t="str">
        <f t="shared" si="77"/>
        <v>Julio DePietro</v>
      </c>
      <c r="I1257">
        <f>COUNTIF(Table13[director_name],Director!$H1257)</f>
        <v>1</v>
      </c>
      <c r="J1257" s="8">
        <f t="shared" si="78"/>
        <v>5.9</v>
      </c>
      <c r="K1257" s="12">
        <f t="shared" si="79"/>
        <v>0.27200000000000002</v>
      </c>
    </row>
    <row r="1258" spans="1:11" x14ac:dyDescent="0.35">
      <c r="A1258" s="2" t="s">
        <v>17189</v>
      </c>
      <c r="B1258" s="8">
        <f>AVERAGEIF(cleaned_data!$A$2:$A$3799,Director!$A1258,cleaned_data!$H$2:$H$3799)</f>
        <v>5.9</v>
      </c>
      <c r="C1258" s="12">
        <f t="shared" si="76"/>
        <v>0.27200000000000002</v>
      </c>
      <c r="D1258" s="10">
        <f>_xlfn.RANK.EQ($C1258,$C$2:$C$1759,0)+COUNTIF($C$2:C1258,C1258)-1</f>
        <v>1270</v>
      </c>
      <c r="G1258">
        <v>1257</v>
      </c>
      <c r="H1258" t="str">
        <f t="shared" si="77"/>
        <v>Kate Connor</v>
      </c>
      <c r="I1258">
        <f>COUNTIF(Table13[director_name],Director!$H1258)</f>
        <v>1</v>
      </c>
      <c r="J1258" s="8">
        <f t="shared" si="78"/>
        <v>5.9</v>
      </c>
      <c r="K1258" s="12">
        <f t="shared" si="79"/>
        <v>0.27200000000000002</v>
      </c>
    </row>
    <row r="1259" spans="1:11" x14ac:dyDescent="0.35">
      <c r="A1259" s="2" t="s">
        <v>7379</v>
      </c>
      <c r="B1259" s="8">
        <f>AVERAGEIF(cleaned_data!$A$2:$A$3799,Director!$A1259,cleaned_data!$H$2:$H$3799)</f>
        <v>6.6</v>
      </c>
      <c r="C1259" s="12">
        <f t="shared" si="76"/>
        <v>0.55300000000000005</v>
      </c>
      <c r="D1259" s="10">
        <f>_xlfn.RANK.EQ($C1259,$C$2:$C$1759,0)+COUNTIF($C$2:C1259,C1259)-1</f>
        <v>773</v>
      </c>
      <c r="G1259">
        <v>1258</v>
      </c>
      <c r="H1259" t="str">
        <f t="shared" si="77"/>
        <v>Ken Scott</v>
      </c>
      <c r="I1259">
        <f>COUNTIF(Table13[director_name],Director!$H1259)</f>
        <v>2</v>
      </c>
      <c r="J1259" s="8">
        <f t="shared" si="78"/>
        <v>5.9</v>
      </c>
      <c r="K1259" s="12">
        <f t="shared" si="79"/>
        <v>0.27200000000000002</v>
      </c>
    </row>
    <row r="1260" spans="1:11" x14ac:dyDescent="0.35">
      <c r="A1260" s="2" t="s">
        <v>17582</v>
      </c>
      <c r="B1260" s="8">
        <f>AVERAGEIF(cleaned_data!$A$2:$A$3799,Director!$A1260,cleaned_data!$H$2:$H$3799)</f>
        <v>7.3</v>
      </c>
      <c r="C1260" s="12">
        <f t="shared" si="76"/>
        <v>0.84899999999999998</v>
      </c>
      <c r="D1260" s="10">
        <f>_xlfn.RANK.EQ($C1260,$C$2:$C$1759,0)+COUNTIF($C$2:C1260,C1260)-1</f>
        <v>257</v>
      </c>
      <c r="G1260">
        <v>1259</v>
      </c>
      <c r="H1260" t="str">
        <f t="shared" si="77"/>
        <v>Kirk De Micco</v>
      </c>
      <c r="I1260">
        <f>COUNTIF(Table13[director_name],Director!$H1260)</f>
        <v>2</v>
      </c>
      <c r="J1260" s="8">
        <f t="shared" si="78"/>
        <v>5.9</v>
      </c>
      <c r="K1260" s="12">
        <f t="shared" si="79"/>
        <v>0.27200000000000002</v>
      </c>
    </row>
    <row r="1261" spans="1:11" x14ac:dyDescent="0.35">
      <c r="A1261" s="2" t="s">
        <v>11121</v>
      </c>
      <c r="B1261" s="8">
        <f>AVERAGEIF(cleaned_data!$A$2:$A$3799,Director!$A1261,cleaned_data!$H$2:$H$3799)</f>
        <v>5.8</v>
      </c>
      <c r="C1261" s="12">
        <f t="shared" si="76"/>
        <v>0.252</v>
      </c>
      <c r="D1261" s="10">
        <f>_xlfn.RANK.EQ($C1261,$C$2:$C$1759,0)+COUNTIF($C$2:C1261,C1261)-1</f>
        <v>1310</v>
      </c>
      <c r="G1261">
        <v>1260</v>
      </c>
      <c r="H1261" t="str">
        <f t="shared" si="77"/>
        <v>Leon Ichaso</v>
      </c>
      <c r="I1261">
        <f>COUNTIF(Table13[director_name],Director!$H1261)</f>
        <v>1</v>
      </c>
      <c r="J1261" s="8">
        <f t="shared" si="78"/>
        <v>5.9</v>
      </c>
      <c r="K1261" s="12">
        <f t="shared" si="79"/>
        <v>0.27200000000000002</v>
      </c>
    </row>
    <row r="1262" spans="1:11" x14ac:dyDescent="0.35">
      <c r="A1262" s="2" t="s">
        <v>5643</v>
      </c>
      <c r="B1262" s="8">
        <f>AVERAGEIF(cleaned_data!$A$2:$A$3799,Director!$A1262,cleaned_data!$H$2:$H$3799)</f>
        <v>4.5</v>
      </c>
      <c r="C1262" s="12">
        <f t="shared" si="76"/>
        <v>5.6000000000000001E-2</v>
      </c>
      <c r="D1262" s="10">
        <f>_xlfn.RANK.EQ($C1262,$C$2:$C$1759,0)+COUNTIF($C$2:C1262,C1262)-1</f>
        <v>1658</v>
      </c>
      <c r="G1262">
        <v>1261</v>
      </c>
      <c r="H1262" t="str">
        <f t="shared" si="77"/>
        <v>Mamoru Hosoda</v>
      </c>
      <c r="I1262">
        <f>COUNTIF(Table13[director_name],Director!$H1262)</f>
        <v>1</v>
      </c>
      <c r="J1262" s="8">
        <f t="shared" si="78"/>
        <v>5.9</v>
      </c>
      <c r="K1262" s="12">
        <f t="shared" si="79"/>
        <v>0.27200000000000002</v>
      </c>
    </row>
    <row r="1263" spans="1:11" x14ac:dyDescent="0.35">
      <c r="A1263" s="2" t="s">
        <v>20545</v>
      </c>
      <c r="B1263" s="8">
        <f>AVERAGEIF(cleaned_data!$A$2:$A$3799,Director!$A1263,cleaned_data!$H$2:$H$3799)</f>
        <v>5.7</v>
      </c>
      <c r="C1263" s="12">
        <f t="shared" si="76"/>
        <v>0.23300000000000001</v>
      </c>
      <c r="D1263" s="10">
        <f>_xlfn.RANK.EQ($C1263,$C$2:$C$1759,0)+COUNTIF($C$2:C1263,C1263)-1</f>
        <v>1343</v>
      </c>
      <c r="G1263">
        <v>1262</v>
      </c>
      <c r="H1263" t="str">
        <f t="shared" si="77"/>
        <v>Matty Rich</v>
      </c>
      <c r="I1263">
        <f>COUNTIF(Table13[director_name],Director!$H1263)</f>
        <v>1</v>
      </c>
      <c r="J1263" s="8">
        <f t="shared" si="78"/>
        <v>5.9</v>
      </c>
      <c r="K1263" s="12">
        <f t="shared" si="79"/>
        <v>0.27200000000000002</v>
      </c>
    </row>
    <row r="1264" spans="1:11" x14ac:dyDescent="0.35">
      <c r="A1264" s="2" t="s">
        <v>21766</v>
      </c>
      <c r="B1264" s="8">
        <f>AVERAGEIF(cleaned_data!$A$2:$A$3799,Director!$A1264,cleaned_data!$H$2:$H$3799)</f>
        <v>7.3</v>
      </c>
      <c r="C1264" s="12">
        <f t="shared" si="76"/>
        <v>0.84899999999999998</v>
      </c>
      <c r="D1264" s="10">
        <f>_xlfn.RANK.EQ($C1264,$C$2:$C$1759,0)+COUNTIF($C$2:C1264,C1264)-1</f>
        <v>258</v>
      </c>
      <c r="G1264">
        <v>1263</v>
      </c>
      <c r="H1264" t="str">
        <f t="shared" si="77"/>
        <v>Mennan Yapo</v>
      </c>
      <c r="I1264">
        <f>COUNTIF(Table13[director_name],Director!$H1264)</f>
        <v>1</v>
      </c>
      <c r="J1264" s="8">
        <f t="shared" si="78"/>
        <v>5.9</v>
      </c>
      <c r="K1264" s="12">
        <f t="shared" si="79"/>
        <v>0.27200000000000002</v>
      </c>
    </row>
    <row r="1265" spans="1:11" x14ac:dyDescent="0.35">
      <c r="A1265" s="2" t="s">
        <v>969</v>
      </c>
      <c r="B1265" s="8">
        <f>AVERAGEIF(cleaned_data!$A$2:$A$3799,Director!$A1265,cleaned_data!$H$2:$H$3799)</f>
        <v>6</v>
      </c>
      <c r="C1265" s="12">
        <f t="shared" si="76"/>
        <v>0.312</v>
      </c>
      <c r="D1265" s="10">
        <f>_xlfn.RANK.EQ($C1265,$C$2:$C$1759,0)+COUNTIF($C$2:C1265,C1265)-1</f>
        <v>1202</v>
      </c>
      <c r="G1265">
        <v>1264</v>
      </c>
      <c r="H1265" t="str">
        <f t="shared" si="77"/>
        <v>Michael Caton-Jones</v>
      </c>
      <c r="I1265">
        <f>COUNTIF(Table13[director_name],Director!$H1265)</f>
        <v>4</v>
      </c>
      <c r="J1265" s="8">
        <f t="shared" si="78"/>
        <v>5.9</v>
      </c>
      <c r="K1265" s="12">
        <f t="shared" si="79"/>
        <v>0.27200000000000002</v>
      </c>
    </row>
    <row r="1266" spans="1:11" x14ac:dyDescent="0.35">
      <c r="A1266" s="2" t="s">
        <v>1155</v>
      </c>
      <c r="B1266" s="8">
        <f>AVERAGEIF(cleaned_data!$A$2:$A$3799,Director!$A1266,cleaned_data!$H$2:$H$3799)</f>
        <v>7.5857142857142872</v>
      </c>
      <c r="C1266" s="12">
        <f t="shared" si="76"/>
        <v>0.91400000000000003</v>
      </c>
      <c r="D1266" s="10">
        <f>_xlfn.RANK.EQ($C1266,$C$2:$C$1759,0)+COUNTIF($C$2:C1266,C1266)-1</f>
        <v>151</v>
      </c>
      <c r="G1266">
        <v>1265</v>
      </c>
      <c r="H1266" t="str">
        <f t="shared" si="77"/>
        <v>Michael Lembeck</v>
      </c>
      <c r="I1266">
        <f>COUNTIF(Table13[director_name],Director!$H1266)</f>
        <v>2</v>
      </c>
      <c r="J1266" s="8">
        <f t="shared" si="78"/>
        <v>5.9</v>
      </c>
      <c r="K1266" s="12">
        <f t="shared" si="79"/>
        <v>0.27200000000000002</v>
      </c>
    </row>
    <row r="1267" spans="1:11" x14ac:dyDescent="0.35">
      <c r="A1267" s="2" t="s">
        <v>8640</v>
      </c>
      <c r="B1267" s="8">
        <f>AVERAGEIF(cleaned_data!$A$2:$A$3799,Director!$A1267,cleaned_data!$H$2:$H$3799)</f>
        <v>6</v>
      </c>
      <c r="C1267" s="12">
        <f t="shared" si="76"/>
        <v>0.312</v>
      </c>
      <c r="D1267" s="10">
        <f>_xlfn.RANK.EQ($C1267,$C$2:$C$1759,0)+COUNTIF($C$2:C1267,C1267)-1</f>
        <v>1203</v>
      </c>
      <c r="G1267">
        <v>1266</v>
      </c>
      <c r="H1267" t="str">
        <f t="shared" si="77"/>
        <v>Michael Tollin</v>
      </c>
      <c r="I1267">
        <f>COUNTIF(Table13[director_name],Director!$H1267)</f>
        <v>2</v>
      </c>
      <c r="J1267" s="8">
        <f t="shared" si="78"/>
        <v>5.9</v>
      </c>
      <c r="K1267" s="12">
        <f t="shared" si="79"/>
        <v>0.27200000000000002</v>
      </c>
    </row>
    <row r="1268" spans="1:11" x14ac:dyDescent="0.35">
      <c r="A1268" s="2" t="s">
        <v>8508</v>
      </c>
      <c r="B1268" s="8">
        <f>AVERAGEIF(cleaned_data!$A$2:$A$3799,Director!$A1268,cleaned_data!$H$2:$H$3799)</f>
        <v>7.65</v>
      </c>
      <c r="C1268" s="12">
        <f t="shared" si="76"/>
        <v>0.93200000000000005</v>
      </c>
      <c r="D1268" s="10">
        <f>_xlfn.RANK.EQ($C1268,$C$2:$C$1759,0)+COUNTIF($C$2:C1268,C1268)-1</f>
        <v>116</v>
      </c>
      <c r="G1268">
        <v>1267</v>
      </c>
      <c r="H1268" t="str">
        <f t="shared" si="77"/>
        <v>Mike Marvin</v>
      </c>
      <c r="I1268">
        <f>COUNTIF(Table13[director_name],Director!$H1268)</f>
        <v>1</v>
      </c>
      <c r="J1268" s="8">
        <f t="shared" si="78"/>
        <v>5.9</v>
      </c>
      <c r="K1268" s="12">
        <f t="shared" si="79"/>
        <v>0.27200000000000002</v>
      </c>
    </row>
    <row r="1269" spans="1:11" x14ac:dyDescent="0.35">
      <c r="A1269" s="2" t="s">
        <v>4972</v>
      </c>
      <c r="B1269" s="8">
        <f>AVERAGEIF(cleaned_data!$A$2:$A$3799,Director!$A1269,cleaned_data!$H$2:$H$3799)</f>
        <v>5.5</v>
      </c>
      <c r="C1269" s="12">
        <f t="shared" si="76"/>
        <v>0.17899999999999999</v>
      </c>
      <c r="D1269" s="10">
        <f>_xlfn.RANK.EQ($C1269,$C$2:$C$1759,0)+COUNTIF($C$2:C1269,C1269)-1</f>
        <v>1437</v>
      </c>
      <c r="G1269">
        <v>1268</v>
      </c>
      <c r="H1269" t="str">
        <f t="shared" si="77"/>
        <v>Olatunde Osunsanmi</v>
      </c>
      <c r="I1269">
        <f>COUNTIF(Table13[director_name],Director!$H1269)</f>
        <v>1</v>
      </c>
      <c r="J1269" s="8">
        <f t="shared" si="78"/>
        <v>5.9</v>
      </c>
      <c r="K1269" s="12">
        <f t="shared" si="79"/>
        <v>0.27200000000000002</v>
      </c>
    </row>
    <row r="1270" spans="1:11" x14ac:dyDescent="0.35">
      <c r="A1270" s="2" t="s">
        <v>4722</v>
      </c>
      <c r="B1270" s="8">
        <f>AVERAGEIF(cleaned_data!$A$2:$A$3799,Director!$A1270,cleaned_data!$H$2:$H$3799)</f>
        <v>7.2</v>
      </c>
      <c r="C1270" s="12">
        <f t="shared" si="76"/>
        <v>0.81100000000000005</v>
      </c>
      <c r="D1270" s="10">
        <f>_xlfn.RANK.EQ($C1270,$C$2:$C$1759,0)+COUNTIF($C$2:C1270,C1270)-1</f>
        <v>314</v>
      </c>
      <c r="G1270">
        <v>1269</v>
      </c>
      <c r="H1270" t="str">
        <f t="shared" si="77"/>
        <v>Ole Bornedal</v>
      </c>
      <c r="I1270">
        <f>COUNTIF(Table13[director_name],Director!$H1270)</f>
        <v>1</v>
      </c>
      <c r="J1270" s="8">
        <f t="shared" si="78"/>
        <v>5.9</v>
      </c>
      <c r="K1270" s="12">
        <f t="shared" si="79"/>
        <v>0.27200000000000002</v>
      </c>
    </row>
    <row r="1271" spans="1:11" x14ac:dyDescent="0.35">
      <c r="A1271" s="2" t="s">
        <v>13850</v>
      </c>
      <c r="B1271" s="8">
        <f>AVERAGEIF(cleaned_data!$A$2:$A$3799,Director!$A1271,cleaned_data!$H$2:$H$3799)</f>
        <v>5.9</v>
      </c>
      <c r="C1271" s="12">
        <f t="shared" si="76"/>
        <v>0.27200000000000002</v>
      </c>
      <c r="D1271" s="10">
        <f>_xlfn.RANK.EQ($C1271,$C$2:$C$1759,0)+COUNTIF($C$2:C1271,C1271)-1</f>
        <v>1271</v>
      </c>
      <c r="G1271">
        <v>1270</v>
      </c>
      <c r="H1271" t="str">
        <f t="shared" si="77"/>
        <v>Patrick Stettner</v>
      </c>
      <c r="I1271">
        <f>COUNTIF(Table13[director_name],Director!$H1271)</f>
        <v>1</v>
      </c>
      <c r="J1271" s="8">
        <f t="shared" si="78"/>
        <v>5.9</v>
      </c>
      <c r="K1271" s="12">
        <f t="shared" si="79"/>
        <v>0.27200000000000002</v>
      </c>
    </row>
    <row r="1272" spans="1:11" x14ac:dyDescent="0.35">
      <c r="A1272" s="2" t="s">
        <v>6046</v>
      </c>
      <c r="B1272" s="8">
        <f>AVERAGEIF(cleaned_data!$A$2:$A$3799,Director!$A1272,cleaned_data!$H$2:$H$3799)</f>
        <v>6.9333333333333336</v>
      </c>
      <c r="C1272" s="12">
        <f t="shared" si="76"/>
        <v>0.71</v>
      </c>
      <c r="D1272" s="10">
        <f>_xlfn.RANK.EQ($C1272,$C$2:$C$1759,0)+COUNTIF($C$2:C1272,C1272)-1</f>
        <v>509</v>
      </c>
      <c r="G1272">
        <v>1271</v>
      </c>
      <c r="H1272" t="str">
        <f t="shared" si="77"/>
        <v>Paul Mazursky</v>
      </c>
      <c r="I1272">
        <f>COUNTIF(Table13[director_name],Director!$H1272)</f>
        <v>1</v>
      </c>
      <c r="J1272" s="8">
        <f t="shared" si="78"/>
        <v>5.9</v>
      </c>
      <c r="K1272" s="12">
        <f t="shared" si="79"/>
        <v>0.27200000000000002</v>
      </c>
    </row>
    <row r="1273" spans="1:11" x14ac:dyDescent="0.35">
      <c r="A1273" s="2" t="s">
        <v>2591</v>
      </c>
      <c r="B1273" s="8">
        <f>AVERAGEIF(cleaned_data!$A$2:$A$3799,Director!$A1273,cleaned_data!$H$2:$H$3799)</f>
        <v>6.6</v>
      </c>
      <c r="C1273" s="12">
        <f t="shared" si="76"/>
        <v>0.55300000000000005</v>
      </c>
      <c r="D1273" s="10">
        <f>_xlfn.RANK.EQ($C1273,$C$2:$C$1759,0)+COUNTIF($C$2:C1273,C1273)-1</f>
        <v>774</v>
      </c>
      <c r="G1273">
        <v>1272</v>
      </c>
      <c r="H1273" t="str">
        <f t="shared" si="77"/>
        <v>Risa Bramon Garcia</v>
      </c>
      <c r="I1273">
        <f>COUNTIF(Table13[director_name],Director!$H1273)</f>
        <v>1</v>
      </c>
      <c r="J1273" s="8">
        <f t="shared" si="78"/>
        <v>5.9</v>
      </c>
      <c r="K1273" s="12">
        <f t="shared" si="79"/>
        <v>0.27200000000000002</v>
      </c>
    </row>
    <row r="1274" spans="1:11" x14ac:dyDescent="0.35">
      <c r="A1274" s="2" t="s">
        <v>13940</v>
      </c>
      <c r="B1274" s="8">
        <f>AVERAGEIF(cleaned_data!$A$2:$A$3799,Director!$A1274,cleaned_data!$H$2:$H$3799)</f>
        <v>5.7666666666666657</v>
      </c>
      <c r="C1274" s="12">
        <f t="shared" si="76"/>
        <v>0.25</v>
      </c>
      <c r="D1274" s="10">
        <f>_xlfn.RANK.EQ($C1274,$C$2:$C$1759,0)+COUNTIF($C$2:C1274,C1274)-1</f>
        <v>1318</v>
      </c>
      <c r="G1274">
        <v>1273</v>
      </c>
      <c r="H1274" t="str">
        <f t="shared" si="77"/>
        <v>Robert Ben Garant</v>
      </c>
      <c r="I1274">
        <f>COUNTIF(Table13[director_name],Director!$H1274)</f>
        <v>1</v>
      </c>
      <c r="J1274" s="8">
        <f t="shared" si="78"/>
        <v>5.9</v>
      </c>
      <c r="K1274" s="12">
        <f t="shared" si="79"/>
        <v>0.27200000000000002</v>
      </c>
    </row>
    <row r="1275" spans="1:11" x14ac:dyDescent="0.35">
      <c r="A1275" s="2" t="s">
        <v>7076</v>
      </c>
      <c r="B1275" s="8">
        <f>AVERAGEIF(cleaned_data!$A$2:$A$3799,Director!$A1275,cleaned_data!$H$2:$H$3799)</f>
        <v>7.5166666666666666</v>
      </c>
      <c r="C1275" s="12">
        <f t="shared" si="76"/>
        <v>0.90700000000000003</v>
      </c>
      <c r="D1275" s="10">
        <f>_xlfn.RANK.EQ($C1275,$C$2:$C$1759,0)+COUNTIF($C$2:C1275,C1275)-1</f>
        <v>162</v>
      </c>
      <c r="G1275">
        <v>1274</v>
      </c>
      <c r="H1275" t="str">
        <f t="shared" si="77"/>
        <v>Ron Shelton</v>
      </c>
      <c r="I1275">
        <f>COUNTIF(Table13[director_name],Director!$H1275)</f>
        <v>4</v>
      </c>
      <c r="J1275" s="8">
        <f t="shared" si="78"/>
        <v>5.9</v>
      </c>
      <c r="K1275" s="12">
        <f t="shared" si="79"/>
        <v>0.27200000000000002</v>
      </c>
    </row>
    <row r="1276" spans="1:11" x14ac:dyDescent="0.35">
      <c r="A1276" s="2" t="s">
        <v>3313</v>
      </c>
      <c r="B1276" s="8">
        <f>AVERAGEIF(cleaned_data!$A$2:$A$3799,Director!$A1276,cleaned_data!$H$2:$H$3799)</f>
        <v>6</v>
      </c>
      <c r="C1276" s="12">
        <f t="shared" si="76"/>
        <v>0.312</v>
      </c>
      <c r="D1276" s="10">
        <f>_xlfn.RANK.EQ($C1276,$C$2:$C$1759,0)+COUNTIF($C$2:C1276,C1276)-1</f>
        <v>1204</v>
      </c>
      <c r="G1276">
        <v>1275</v>
      </c>
      <c r="H1276" t="str">
        <f t="shared" si="77"/>
        <v>Shari Springer Berman</v>
      </c>
      <c r="I1276">
        <f>COUNTIF(Table13[director_name],Director!$H1276)</f>
        <v>1</v>
      </c>
      <c r="J1276" s="8">
        <f t="shared" si="78"/>
        <v>5.9</v>
      </c>
      <c r="K1276" s="12">
        <f t="shared" si="79"/>
        <v>0.27200000000000002</v>
      </c>
    </row>
    <row r="1277" spans="1:11" x14ac:dyDescent="0.35">
      <c r="A1277" s="2" t="s">
        <v>1304</v>
      </c>
      <c r="B1277" s="8">
        <f>AVERAGEIF(cleaned_data!$A$2:$A$3799,Director!$A1277,cleaned_data!$H$2:$H$3799)</f>
        <v>6.56</v>
      </c>
      <c r="C1277" s="12">
        <f t="shared" si="76"/>
        <v>0.54800000000000004</v>
      </c>
      <c r="D1277" s="10">
        <f>_xlfn.RANK.EQ($C1277,$C$2:$C$1759,0)+COUNTIF($C$2:C1277,C1277)-1</f>
        <v>795</v>
      </c>
      <c r="G1277">
        <v>1276</v>
      </c>
      <c r="H1277" t="str">
        <f t="shared" si="77"/>
        <v>Steve Pink</v>
      </c>
      <c r="I1277">
        <f>COUNTIF(Table13[director_name],Director!$H1277)</f>
        <v>3</v>
      </c>
      <c r="J1277" s="8">
        <f t="shared" si="78"/>
        <v>5.8666666666666671</v>
      </c>
      <c r="K1277" s="12">
        <f t="shared" si="79"/>
        <v>0.27200000000000002</v>
      </c>
    </row>
    <row r="1278" spans="1:11" x14ac:dyDescent="0.35">
      <c r="A1278" s="2" t="s">
        <v>2331</v>
      </c>
      <c r="B1278" s="8">
        <f>AVERAGEIF(cleaned_data!$A$2:$A$3799,Director!$A1278,cleaned_data!$H$2:$H$3799)</f>
        <v>5.99</v>
      </c>
      <c r="C1278" s="12">
        <f t="shared" si="76"/>
        <v>0.311</v>
      </c>
      <c r="D1278" s="10">
        <f>_xlfn.RANK.EQ($C1278,$C$2:$C$1759,0)+COUNTIF($C$2:C1278,C1278)-1</f>
        <v>1211</v>
      </c>
      <c r="G1278">
        <v>1277</v>
      </c>
      <c r="H1278" t="str">
        <f t="shared" si="77"/>
        <v>Tom Kalin</v>
      </c>
      <c r="I1278">
        <f>COUNTIF(Table13[director_name],Director!$H1278)</f>
        <v>1</v>
      </c>
      <c r="J1278" s="8">
        <f t="shared" si="78"/>
        <v>5.9</v>
      </c>
      <c r="K1278" s="12">
        <f t="shared" si="79"/>
        <v>0.27200000000000002</v>
      </c>
    </row>
    <row r="1279" spans="1:11" x14ac:dyDescent="0.35">
      <c r="A1279" s="2" t="s">
        <v>6500</v>
      </c>
      <c r="B1279" s="8">
        <f>AVERAGEIF(cleaned_data!$A$2:$A$3799,Director!$A1279,cleaned_data!$H$2:$H$3799)</f>
        <v>5.8</v>
      </c>
      <c r="C1279" s="12">
        <f t="shared" si="76"/>
        <v>0.252</v>
      </c>
      <c r="D1279" s="10">
        <f>_xlfn.RANK.EQ($C1279,$C$2:$C$1759,0)+COUNTIF($C$2:C1279,C1279)-1</f>
        <v>1311</v>
      </c>
      <c r="G1279">
        <v>1278</v>
      </c>
      <c r="H1279" t="str">
        <f t="shared" si="77"/>
        <v>Tom McLoughlin</v>
      </c>
      <c r="I1279">
        <f>COUNTIF(Table13[director_name],Director!$H1279)</f>
        <v>1</v>
      </c>
      <c r="J1279" s="8">
        <f t="shared" si="78"/>
        <v>5.9</v>
      </c>
      <c r="K1279" s="12">
        <f t="shared" si="79"/>
        <v>0.27200000000000002</v>
      </c>
    </row>
    <row r="1280" spans="1:11" x14ac:dyDescent="0.35">
      <c r="A1280" s="2" t="s">
        <v>1744</v>
      </c>
      <c r="B1280" s="8">
        <f>AVERAGEIF(cleaned_data!$A$2:$A$3799,Director!$A1280,cleaned_data!$H$2:$H$3799)</f>
        <v>6.0166666666666657</v>
      </c>
      <c r="C1280" s="12">
        <f t="shared" si="76"/>
        <v>0.33400000000000002</v>
      </c>
      <c r="D1280" s="10">
        <f>_xlfn.RANK.EQ($C1280,$C$2:$C$1759,0)+COUNTIF($C$2:C1280,C1280)-1</f>
        <v>1170</v>
      </c>
      <c r="G1280">
        <v>1279</v>
      </c>
      <c r="H1280" t="str">
        <f t="shared" si="77"/>
        <v>Tuck Tucker</v>
      </c>
      <c r="I1280">
        <f>COUNTIF(Table13[director_name],Director!$H1280)</f>
        <v>1</v>
      </c>
      <c r="J1280" s="8">
        <f t="shared" si="78"/>
        <v>5.9</v>
      </c>
      <c r="K1280" s="12">
        <f t="shared" si="79"/>
        <v>0.27200000000000002</v>
      </c>
    </row>
    <row r="1281" spans="1:11" x14ac:dyDescent="0.35">
      <c r="A1281" s="2" t="s">
        <v>19750</v>
      </c>
      <c r="B1281" s="8">
        <f>AVERAGEIF(cleaned_data!$A$2:$A$3799,Director!$A1281,cleaned_data!$H$2:$H$3799)</f>
        <v>6.8</v>
      </c>
      <c r="C1281" s="12">
        <f t="shared" si="76"/>
        <v>0.63800000000000001</v>
      </c>
      <c r="D1281" s="10">
        <f>_xlfn.RANK.EQ($C1281,$C$2:$C$1759,0)+COUNTIF($C$2:C1281,C1281)-1</f>
        <v>621</v>
      </c>
      <c r="G1281">
        <v>1280</v>
      </c>
      <c r="H1281" t="str">
        <f t="shared" si="77"/>
        <v>Wayne Beach</v>
      </c>
      <c r="I1281">
        <f>COUNTIF(Table13[director_name],Director!$H1281)</f>
        <v>1</v>
      </c>
      <c r="J1281" s="8">
        <f t="shared" si="78"/>
        <v>5.9</v>
      </c>
      <c r="K1281" s="12">
        <f t="shared" si="79"/>
        <v>0.27200000000000002</v>
      </c>
    </row>
    <row r="1282" spans="1:11" x14ac:dyDescent="0.35">
      <c r="A1282" s="2" t="s">
        <v>10661</v>
      </c>
      <c r="B1282" s="8">
        <f>AVERAGEIF(cleaned_data!$A$2:$A$3799,Director!$A1282,cleaned_data!$H$2:$H$3799)</f>
        <v>7</v>
      </c>
      <c r="C1282" s="12">
        <f t="shared" si="76"/>
        <v>0.72199999999999998</v>
      </c>
      <c r="D1282" s="10">
        <f>_xlfn.RANK.EQ($C1282,$C$2:$C$1759,0)+COUNTIF($C$2:C1282,C1282)-1</f>
        <v>475</v>
      </c>
      <c r="G1282">
        <v>1281</v>
      </c>
      <c r="H1282" t="str">
        <f t="shared" si="77"/>
        <v>Jonathan Frakes</v>
      </c>
      <c r="I1282">
        <f>COUNTIF(Table13[director_name],Director!$H1282)</f>
        <v>4</v>
      </c>
      <c r="J1282" s="8">
        <f t="shared" si="78"/>
        <v>5.8500000000000005</v>
      </c>
      <c r="K1282" s="12">
        <f t="shared" si="79"/>
        <v>0.27100000000000002</v>
      </c>
    </row>
    <row r="1283" spans="1:11" x14ac:dyDescent="0.35">
      <c r="A1283" s="2" t="s">
        <v>5624</v>
      </c>
      <c r="B1283" s="8">
        <f>AVERAGEIF(cleaned_data!$A$2:$A$3799,Director!$A1283,cleaned_data!$H$2:$H$3799)</f>
        <v>6.7500000000000009</v>
      </c>
      <c r="C1283" s="12">
        <f t="shared" ref="C1283:C1346" si="80">_xlfn.PERCENTRANK.EXC($B$2:$B$1759,$B1283)</f>
        <v>0.629</v>
      </c>
      <c r="D1283" s="10">
        <f>_xlfn.RANK.EQ($C1283,$C$2:$C$1759,0)+COUNTIF($C$2:C1283,C1283)-1</f>
        <v>651</v>
      </c>
      <c r="G1283">
        <v>1282</v>
      </c>
      <c r="H1283" t="str">
        <f t="shared" ref="H1283:H1346" si="81">INDEX($A$2:$A$1759, MATCH($G1283,$D$2:$D$1759,0))</f>
        <v>Kasi Lemmons</v>
      </c>
      <c r="I1283">
        <f>COUNTIF(Table13[director_name],Director!$H1283)</f>
        <v>2</v>
      </c>
      <c r="J1283" s="8">
        <f t="shared" ref="J1283:J1346" si="82">INDEX($B$2:$B$1759,MATCH($G1283,$D$2:$D$1759,0))</f>
        <v>5.85</v>
      </c>
      <c r="K1283" s="12">
        <f t="shared" ref="K1283:K1346" si="83">INDEX($C$2:$C$1759,MATCH($G1283,$D$2:$D$1759,0))</f>
        <v>0.27</v>
      </c>
    </row>
    <row r="1284" spans="1:11" x14ac:dyDescent="0.35">
      <c r="A1284" s="2" t="s">
        <v>12419</v>
      </c>
      <c r="B1284" s="8">
        <f>AVERAGEIF(cleaned_data!$A$2:$A$3799,Director!$A1284,cleaned_data!$H$2:$H$3799)</f>
        <v>3.3</v>
      </c>
      <c r="C1284" s="12">
        <f t="shared" si="80"/>
        <v>1.0999999999999999E-2</v>
      </c>
      <c r="D1284" s="10">
        <f>_xlfn.RANK.EQ($C1284,$C$2:$C$1759,0)+COUNTIF($C$2:C1284,C1284)-1</f>
        <v>1737</v>
      </c>
      <c r="G1284">
        <v>1283</v>
      </c>
      <c r="H1284" t="str">
        <f t="shared" si="81"/>
        <v>Luis Mandoki</v>
      </c>
      <c r="I1284">
        <f>COUNTIF(Table13[director_name],Director!$H1284)</f>
        <v>2</v>
      </c>
      <c r="J1284" s="8">
        <f t="shared" si="82"/>
        <v>5.85</v>
      </c>
      <c r="K1284" s="12">
        <f t="shared" si="83"/>
        <v>0.27</v>
      </c>
    </row>
    <row r="1285" spans="1:11" x14ac:dyDescent="0.35">
      <c r="A1285" s="2" t="s">
        <v>469</v>
      </c>
      <c r="B1285" s="8">
        <f>AVERAGEIF(cleaned_data!$A$2:$A$3799,Director!$A1285,cleaned_data!$H$2:$H$3799)</f>
        <v>8.2333333333333343</v>
      </c>
      <c r="C1285" s="12">
        <f t="shared" si="80"/>
        <v>0.99</v>
      </c>
      <c r="D1285" s="10">
        <f>_xlfn.RANK.EQ($C1285,$C$2:$C$1759,0)+COUNTIF($C$2:C1285,C1285)-1</f>
        <v>17</v>
      </c>
      <c r="G1285">
        <v>1284</v>
      </c>
      <c r="H1285" t="str">
        <f t="shared" si="81"/>
        <v>Steven Quale</v>
      </c>
      <c r="I1285">
        <f>COUNTIF(Table13[director_name],Director!$H1285)</f>
        <v>2</v>
      </c>
      <c r="J1285" s="8">
        <f t="shared" si="82"/>
        <v>5.85</v>
      </c>
      <c r="K1285" s="12">
        <f t="shared" si="83"/>
        <v>0.27</v>
      </c>
    </row>
    <row r="1286" spans="1:11" x14ac:dyDescent="0.35">
      <c r="A1286" s="2" t="s">
        <v>21001</v>
      </c>
      <c r="B1286" s="8">
        <f>AVERAGEIF(cleaned_data!$A$2:$A$3799,Director!$A1286,cleaned_data!$H$2:$H$3799)</f>
        <v>6.5</v>
      </c>
      <c r="C1286" s="12">
        <f t="shared" si="80"/>
        <v>0.504</v>
      </c>
      <c r="D1286" s="10">
        <f>_xlfn.RANK.EQ($C1286,$C$2:$C$1759,0)+COUNTIF($C$2:C1286,C1286)-1</f>
        <v>853</v>
      </c>
      <c r="G1286">
        <v>1285</v>
      </c>
      <c r="H1286" t="str">
        <f t="shared" si="81"/>
        <v>Henry Joost</v>
      </c>
      <c r="I1286">
        <f>COUNTIF(Table13[director_name],Director!$H1286)</f>
        <v>3</v>
      </c>
      <c r="J1286" s="8">
        <f t="shared" si="82"/>
        <v>5.833333333333333</v>
      </c>
      <c r="K1286" s="12">
        <f t="shared" si="83"/>
        <v>0.26800000000000002</v>
      </c>
    </row>
    <row r="1287" spans="1:11" x14ac:dyDescent="0.35">
      <c r="A1287" s="2" t="s">
        <v>2482</v>
      </c>
      <c r="B1287" s="8">
        <f>AVERAGEIF(cleaned_data!$A$2:$A$3799,Director!$A1287,cleaned_data!$H$2:$H$3799)</f>
        <v>6.85</v>
      </c>
      <c r="C1287" s="12">
        <f t="shared" si="80"/>
        <v>0.66800000000000004</v>
      </c>
      <c r="D1287" s="10">
        <f>_xlfn.RANK.EQ($C1287,$C$2:$C$1759,0)+COUNTIF($C$2:C1287,C1287)-1</f>
        <v>578</v>
      </c>
      <c r="G1287">
        <v>1286</v>
      </c>
      <c r="H1287" t="str">
        <f t="shared" si="81"/>
        <v>Hugh Wilson</v>
      </c>
      <c r="I1287">
        <f>COUNTIF(Table13[director_name],Director!$H1287)</f>
        <v>4</v>
      </c>
      <c r="J1287" s="8">
        <f t="shared" si="82"/>
        <v>5.8250000000000002</v>
      </c>
      <c r="K1287" s="12">
        <f t="shared" si="83"/>
        <v>0.26800000000000002</v>
      </c>
    </row>
    <row r="1288" spans="1:11" x14ac:dyDescent="0.35">
      <c r="A1288" s="2" t="s">
        <v>12945</v>
      </c>
      <c r="B1288" s="8">
        <f>AVERAGEIF(cleaned_data!$A$2:$A$3799,Director!$A1288,cleaned_data!$H$2:$H$3799)</f>
        <v>6.4</v>
      </c>
      <c r="C1288" s="12">
        <f t="shared" si="80"/>
        <v>0.46400000000000002</v>
      </c>
      <c r="D1288" s="10">
        <f>_xlfn.RANK.EQ($C1288,$C$2:$C$1759,0)+COUNTIF($C$2:C1288,C1288)-1</f>
        <v>933</v>
      </c>
      <c r="G1288">
        <v>1287</v>
      </c>
      <c r="H1288" t="str">
        <f t="shared" si="81"/>
        <v>Thor Freudenthal</v>
      </c>
      <c r="I1288">
        <f>COUNTIF(Table13[director_name],Director!$H1288)</f>
        <v>3</v>
      </c>
      <c r="J1288" s="8">
        <f t="shared" si="82"/>
        <v>5.833333333333333</v>
      </c>
      <c r="K1288" s="12">
        <f t="shared" si="83"/>
        <v>0.26800000000000002</v>
      </c>
    </row>
    <row r="1289" spans="1:11" x14ac:dyDescent="0.35">
      <c r="A1289" s="2" t="s">
        <v>225</v>
      </c>
      <c r="B1289" s="8">
        <f>AVERAGEIF(cleaned_data!$A$2:$A$3799,Director!$A1289,cleaned_data!$H$2:$H$3799)</f>
        <v>6.666666666666667</v>
      </c>
      <c r="C1289" s="12">
        <f t="shared" si="80"/>
        <v>0.59199999999999997</v>
      </c>
      <c r="D1289" s="10">
        <f>_xlfn.RANK.EQ($C1289,$C$2:$C$1759,0)+COUNTIF($C$2:C1289,C1289)-1</f>
        <v>715</v>
      </c>
      <c r="G1289">
        <v>1288</v>
      </c>
      <c r="H1289" t="str">
        <f t="shared" si="81"/>
        <v>Sylvain White</v>
      </c>
      <c r="I1289">
        <f>COUNTIF(Table13[director_name],Director!$H1289)</f>
        <v>2</v>
      </c>
      <c r="J1289" s="8">
        <f t="shared" si="82"/>
        <v>5.8000000000000007</v>
      </c>
      <c r="K1289" s="12">
        <f t="shared" si="83"/>
        <v>0.26700000000000002</v>
      </c>
    </row>
    <row r="1290" spans="1:11" x14ac:dyDescent="0.35">
      <c r="A1290" s="2" t="s">
        <v>4008</v>
      </c>
      <c r="B1290" s="8">
        <f>AVERAGEIF(cleaned_data!$A$2:$A$3799,Director!$A1290,cleaned_data!$H$2:$H$3799)</f>
        <v>5.5</v>
      </c>
      <c r="C1290" s="12">
        <f t="shared" si="80"/>
        <v>0.17899999999999999</v>
      </c>
      <c r="D1290" s="10">
        <f>_xlfn.RANK.EQ($C1290,$C$2:$C$1759,0)+COUNTIF($C$2:C1290,C1290)-1</f>
        <v>1438</v>
      </c>
      <c r="G1290">
        <v>1289</v>
      </c>
      <c r="H1290" t="str">
        <f t="shared" si="81"/>
        <v>Colin Higgins</v>
      </c>
      <c r="I1290">
        <f>COUNTIF(Table13[director_name],Director!$H1290)</f>
        <v>1</v>
      </c>
      <c r="J1290" s="8">
        <f t="shared" si="82"/>
        <v>5.8</v>
      </c>
      <c r="K1290" s="12">
        <f t="shared" si="83"/>
        <v>0.252</v>
      </c>
    </row>
    <row r="1291" spans="1:11" x14ac:dyDescent="0.35">
      <c r="A1291" s="2" t="s">
        <v>14334</v>
      </c>
      <c r="B1291" s="8">
        <f>AVERAGEIF(cleaned_data!$A$2:$A$3799,Director!$A1291,cleaned_data!$H$2:$H$3799)</f>
        <v>7.1</v>
      </c>
      <c r="C1291" s="12">
        <f t="shared" si="80"/>
        <v>0.77100000000000002</v>
      </c>
      <c r="D1291" s="10">
        <f>_xlfn.RANK.EQ($C1291,$C$2:$C$1759,0)+COUNTIF($C$2:C1291,C1291)-1</f>
        <v>388</v>
      </c>
      <c r="G1291">
        <v>1290</v>
      </c>
      <c r="H1291" t="str">
        <f t="shared" si="81"/>
        <v>Daniel Sackheim</v>
      </c>
      <c r="I1291">
        <f>COUNTIF(Table13[director_name],Director!$H1291)</f>
        <v>1</v>
      </c>
      <c r="J1291" s="8">
        <f t="shared" si="82"/>
        <v>5.8</v>
      </c>
      <c r="K1291" s="12">
        <f t="shared" si="83"/>
        <v>0.252</v>
      </c>
    </row>
    <row r="1292" spans="1:11" x14ac:dyDescent="0.35">
      <c r="A1292" s="2" t="s">
        <v>13125</v>
      </c>
      <c r="B1292" s="8">
        <f>AVERAGEIF(cleaned_data!$A$2:$A$3799,Director!$A1292,cleaned_data!$H$2:$H$3799)</f>
        <v>6.55</v>
      </c>
      <c r="C1292" s="12">
        <f t="shared" si="80"/>
        <v>0.54200000000000004</v>
      </c>
      <c r="D1292" s="10">
        <f>_xlfn.RANK.EQ($C1292,$C$2:$C$1759,0)+COUNTIF($C$2:C1292,C1292)-1</f>
        <v>804</v>
      </c>
      <c r="G1292">
        <v>1291</v>
      </c>
      <c r="H1292" t="str">
        <f t="shared" si="81"/>
        <v>David Atkins</v>
      </c>
      <c r="I1292">
        <f>COUNTIF(Table13[director_name],Director!$H1292)</f>
        <v>1</v>
      </c>
      <c r="J1292" s="8">
        <f t="shared" si="82"/>
        <v>5.8</v>
      </c>
      <c r="K1292" s="12">
        <f t="shared" si="83"/>
        <v>0.252</v>
      </c>
    </row>
    <row r="1293" spans="1:11" x14ac:dyDescent="0.35">
      <c r="A1293" s="2" t="s">
        <v>1679</v>
      </c>
      <c r="B1293" s="8">
        <f>AVERAGEIF(cleaned_data!$A$2:$A$3799,Director!$A1293,cleaned_data!$H$2:$H$3799)</f>
        <v>5.4</v>
      </c>
      <c r="C1293" s="12">
        <f t="shared" si="80"/>
        <v>0.157</v>
      </c>
      <c r="D1293" s="10">
        <f>_xlfn.RANK.EQ($C1293,$C$2:$C$1759,0)+COUNTIF($C$2:C1293,C1293)-1</f>
        <v>1476</v>
      </c>
      <c r="G1293">
        <v>1292</v>
      </c>
      <c r="H1293" t="str">
        <f t="shared" si="81"/>
        <v>David Hackl</v>
      </c>
      <c r="I1293">
        <f>COUNTIF(Table13[director_name],Director!$H1293)</f>
        <v>1</v>
      </c>
      <c r="J1293" s="8">
        <f t="shared" si="82"/>
        <v>5.8</v>
      </c>
      <c r="K1293" s="12">
        <f t="shared" si="83"/>
        <v>0.252</v>
      </c>
    </row>
    <row r="1294" spans="1:11" x14ac:dyDescent="0.35">
      <c r="A1294" s="2" t="s">
        <v>15798</v>
      </c>
      <c r="B1294" s="8">
        <f>AVERAGEIF(cleaned_data!$A$2:$A$3799,Director!$A1294,cleaned_data!$H$2:$H$3799)</f>
        <v>6.5</v>
      </c>
      <c r="C1294" s="12">
        <f t="shared" si="80"/>
        <v>0.504</v>
      </c>
      <c r="D1294" s="10">
        <f>_xlfn.RANK.EQ($C1294,$C$2:$C$1759,0)+COUNTIF($C$2:C1294,C1294)-1</f>
        <v>854</v>
      </c>
      <c r="G1294">
        <v>1293</v>
      </c>
      <c r="H1294" t="str">
        <f t="shared" si="81"/>
        <v>Ernie Barbarash</v>
      </c>
      <c r="I1294">
        <f>COUNTIF(Table13[director_name],Director!$H1294)</f>
        <v>1</v>
      </c>
      <c r="J1294" s="8">
        <f t="shared" si="82"/>
        <v>5.8</v>
      </c>
      <c r="K1294" s="12">
        <f t="shared" si="83"/>
        <v>0.252</v>
      </c>
    </row>
    <row r="1295" spans="1:11" x14ac:dyDescent="0.35">
      <c r="A1295" s="2" t="s">
        <v>12378</v>
      </c>
      <c r="B1295" s="8">
        <f>AVERAGEIF(cleaned_data!$A$2:$A$3799,Director!$A1295,cleaned_data!$H$2:$H$3799)</f>
        <v>7.3</v>
      </c>
      <c r="C1295" s="12">
        <f t="shared" si="80"/>
        <v>0.84899999999999998</v>
      </c>
      <c r="D1295" s="10">
        <f>_xlfn.RANK.EQ($C1295,$C$2:$C$1759,0)+COUNTIF($C$2:C1295,C1295)-1</f>
        <v>259</v>
      </c>
      <c r="G1295">
        <v>1294</v>
      </c>
      <c r="H1295" t="str">
        <f t="shared" si="81"/>
        <v>Gary Halvorson</v>
      </c>
      <c r="I1295">
        <f>COUNTIF(Table13[director_name],Director!$H1295)</f>
        <v>1</v>
      </c>
      <c r="J1295" s="8">
        <f t="shared" si="82"/>
        <v>5.8</v>
      </c>
      <c r="K1295" s="12">
        <f t="shared" si="83"/>
        <v>0.252</v>
      </c>
    </row>
    <row r="1296" spans="1:11" x14ac:dyDescent="0.35">
      <c r="A1296" s="2" t="s">
        <v>11107</v>
      </c>
      <c r="B1296" s="8">
        <f>AVERAGEIF(cleaned_data!$A$2:$A$3799,Director!$A1296,cleaned_data!$H$2:$H$3799)</f>
        <v>4</v>
      </c>
      <c r="C1296" s="12">
        <f t="shared" si="80"/>
        <v>3.2000000000000001E-2</v>
      </c>
      <c r="D1296" s="10">
        <f>_xlfn.RANK.EQ($C1296,$C$2:$C$1759,0)+COUNTIF($C$2:C1296,C1296)-1</f>
        <v>1701</v>
      </c>
      <c r="G1296">
        <v>1295</v>
      </c>
      <c r="H1296" t="str">
        <f t="shared" si="81"/>
        <v>Hue Rhodes</v>
      </c>
      <c r="I1296">
        <f>COUNTIF(Table13[director_name],Director!$H1296)</f>
        <v>1</v>
      </c>
      <c r="J1296" s="8">
        <f t="shared" si="82"/>
        <v>5.8</v>
      </c>
      <c r="K1296" s="12">
        <f t="shared" si="83"/>
        <v>0.252</v>
      </c>
    </row>
    <row r="1297" spans="1:11" x14ac:dyDescent="0.35">
      <c r="A1297" s="2" t="s">
        <v>6496</v>
      </c>
      <c r="B1297" s="8">
        <f>AVERAGEIF(cleaned_data!$A$2:$A$3799,Director!$A1297,cleaned_data!$H$2:$H$3799)</f>
        <v>6.85</v>
      </c>
      <c r="C1297" s="12">
        <f t="shared" si="80"/>
        <v>0.66800000000000004</v>
      </c>
      <c r="D1297" s="10">
        <f>_xlfn.RANK.EQ($C1297,$C$2:$C$1759,0)+COUNTIF($C$2:C1297,C1297)-1</f>
        <v>579</v>
      </c>
      <c r="G1297">
        <v>1296</v>
      </c>
      <c r="H1297" t="str">
        <f t="shared" si="81"/>
        <v>Jeff Franklin</v>
      </c>
      <c r="I1297">
        <f>COUNTIF(Table13[director_name],Director!$H1297)</f>
        <v>1</v>
      </c>
      <c r="J1297" s="8">
        <f t="shared" si="82"/>
        <v>5.8</v>
      </c>
      <c r="K1297" s="12">
        <f t="shared" si="83"/>
        <v>0.252</v>
      </c>
    </row>
    <row r="1298" spans="1:11" x14ac:dyDescent="0.35">
      <c r="A1298" s="2" t="s">
        <v>5111</v>
      </c>
      <c r="B1298" s="8">
        <f>AVERAGEIF(cleaned_data!$A$2:$A$3799,Director!$A1298,cleaned_data!$H$2:$H$3799)</f>
        <v>5.3</v>
      </c>
      <c r="C1298" s="12">
        <f t="shared" si="80"/>
        <v>0.13200000000000001</v>
      </c>
      <c r="D1298" s="10">
        <f>_xlfn.RANK.EQ($C1298,$C$2:$C$1759,0)+COUNTIF($C$2:C1298,C1298)-1</f>
        <v>1519</v>
      </c>
      <c r="G1298">
        <v>1297</v>
      </c>
      <c r="H1298" t="str">
        <f t="shared" si="81"/>
        <v>Jody Hill</v>
      </c>
      <c r="I1298">
        <f>COUNTIF(Table13[director_name],Director!$H1298)</f>
        <v>1</v>
      </c>
      <c r="J1298" s="8">
        <f t="shared" si="82"/>
        <v>5.8</v>
      </c>
      <c r="K1298" s="12">
        <f t="shared" si="83"/>
        <v>0.252</v>
      </c>
    </row>
    <row r="1299" spans="1:11" x14ac:dyDescent="0.35">
      <c r="A1299" s="2" t="s">
        <v>6880</v>
      </c>
      <c r="B1299" s="8">
        <f>AVERAGEIF(cleaned_data!$A$2:$A$3799,Director!$A1299,cleaned_data!$H$2:$H$3799)</f>
        <v>7.1</v>
      </c>
      <c r="C1299" s="12">
        <f t="shared" si="80"/>
        <v>0.77100000000000002</v>
      </c>
      <c r="D1299" s="10">
        <f>_xlfn.RANK.EQ($C1299,$C$2:$C$1759,0)+COUNTIF($C$2:C1299,C1299)-1</f>
        <v>389</v>
      </c>
      <c r="G1299">
        <v>1298</v>
      </c>
      <c r="H1299" t="str">
        <f t="shared" si="81"/>
        <v>John Duigan</v>
      </c>
      <c r="I1299">
        <f>COUNTIF(Table13[director_name],Director!$H1299)</f>
        <v>1</v>
      </c>
      <c r="J1299" s="8">
        <f t="shared" si="82"/>
        <v>5.8</v>
      </c>
      <c r="K1299" s="12">
        <f t="shared" si="83"/>
        <v>0.252</v>
      </c>
    </row>
    <row r="1300" spans="1:11" x14ac:dyDescent="0.35">
      <c r="A1300" s="2" t="s">
        <v>5867</v>
      </c>
      <c r="B1300" s="8">
        <f>AVERAGEIF(cleaned_data!$A$2:$A$3799,Director!$A1300,cleaned_data!$H$2:$H$3799)</f>
        <v>6.2250000000000005</v>
      </c>
      <c r="C1300" s="12">
        <f t="shared" si="80"/>
        <v>0.41499999999999998</v>
      </c>
      <c r="D1300" s="10">
        <f>_xlfn.RANK.EQ($C1300,$C$2:$C$1759,0)+COUNTIF($C$2:C1300,C1300)-1</f>
        <v>1029</v>
      </c>
      <c r="G1300">
        <v>1299</v>
      </c>
      <c r="H1300" t="str">
        <f t="shared" si="81"/>
        <v>John Frankenheimer</v>
      </c>
      <c r="I1300">
        <f>COUNTIF(Table13[director_name],Director!$H1300)</f>
        <v>3</v>
      </c>
      <c r="J1300" s="8">
        <f t="shared" si="82"/>
        <v>5.8</v>
      </c>
      <c r="K1300" s="12">
        <f t="shared" si="83"/>
        <v>0.252</v>
      </c>
    </row>
    <row r="1301" spans="1:11" x14ac:dyDescent="0.35">
      <c r="A1301" s="2" t="s">
        <v>1819</v>
      </c>
      <c r="B1301" s="8">
        <f>AVERAGEIF(cleaned_data!$A$2:$A$3799,Director!$A1301,cleaned_data!$H$2:$H$3799)</f>
        <v>5.2200000000000006</v>
      </c>
      <c r="C1301" s="12">
        <f t="shared" si="80"/>
        <v>0.126</v>
      </c>
      <c r="D1301" s="10">
        <f>_xlfn.RANK.EQ($C1301,$C$2:$C$1759,0)+COUNTIF($C$2:C1301,C1301)-1</f>
        <v>1536</v>
      </c>
      <c r="G1301">
        <v>1300</v>
      </c>
      <c r="H1301" t="str">
        <f t="shared" si="81"/>
        <v>John Moore</v>
      </c>
      <c r="I1301">
        <f>COUNTIF(Table13[director_name],Director!$H1301)</f>
        <v>4</v>
      </c>
      <c r="J1301" s="8">
        <f t="shared" si="82"/>
        <v>5.7999999999999989</v>
      </c>
      <c r="K1301" s="12">
        <f t="shared" si="83"/>
        <v>0.252</v>
      </c>
    </row>
    <row r="1302" spans="1:11" x14ac:dyDescent="0.35">
      <c r="A1302" s="2" t="s">
        <v>171</v>
      </c>
      <c r="B1302" s="8">
        <f>AVERAGEIF(cleaned_data!$A$2:$A$3799,Director!$A1302,cleaned_data!$H$2:$H$3799)</f>
        <v>7.8888888888888893</v>
      </c>
      <c r="C1302" s="12">
        <f t="shared" si="80"/>
        <v>0.96899999999999997</v>
      </c>
      <c r="D1302" s="10">
        <f>_xlfn.RANK.EQ($C1302,$C$2:$C$1759,0)+COUNTIF($C$2:C1302,C1302)-1</f>
        <v>52</v>
      </c>
      <c r="G1302">
        <v>1301</v>
      </c>
      <c r="H1302" t="str">
        <f t="shared" si="81"/>
        <v>Kate Barker-Froyland</v>
      </c>
      <c r="I1302">
        <f>COUNTIF(Table13[director_name],Director!$H1302)</f>
        <v>1</v>
      </c>
      <c r="J1302" s="8">
        <f t="shared" si="82"/>
        <v>5.8</v>
      </c>
      <c r="K1302" s="12">
        <f t="shared" si="83"/>
        <v>0.252</v>
      </c>
    </row>
    <row r="1303" spans="1:11" x14ac:dyDescent="0.35">
      <c r="A1303" s="2" t="s">
        <v>13149</v>
      </c>
      <c r="B1303" s="8">
        <f>AVERAGEIF(cleaned_data!$A$2:$A$3799,Director!$A1303,cleaned_data!$H$2:$H$3799)</f>
        <v>6.5</v>
      </c>
      <c r="C1303" s="12">
        <f t="shared" si="80"/>
        <v>0.504</v>
      </c>
      <c r="D1303" s="10">
        <f>_xlfn.RANK.EQ($C1303,$C$2:$C$1759,0)+COUNTIF($C$2:C1303,C1303)-1</f>
        <v>855</v>
      </c>
      <c r="G1303">
        <v>1302</v>
      </c>
      <c r="H1303" t="str">
        <f t="shared" si="81"/>
        <v>Kelly Makin</v>
      </c>
      <c r="I1303">
        <f>COUNTIF(Table13[director_name],Director!$H1303)</f>
        <v>1</v>
      </c>
      <c r="J1303" s="8">
        <f t="shared" si="82"/>
        <v>5.8</v>
      </c>
      <c r="K1303" s="12">
        <f t="shared" si="83"/>
        <v>0.252</v>
      </c>
    </row>
    <row r="1304" spans="1:11" x14ac:dyDescent="0.35">
      <c r="A1304" s="2" t="s">
        <v>12479</v>
      </c>
      <c r="B1304" s="8">
        <f>AVERAGEIF(cleaned_data!$A$2:$A$3799,Director!$A1304,cleaned_data!$H$2:$H$3799)</f>
        <v>7.2</v>
      </c>
      <c r="C1304" s="12">
        <f t="shared" si="80"/>
        <v>0.81100000000000005</v>
      </c>
      <c r="D1304" s="10">
        <f>_xlfn.RANK.EQ($C1304,$C$2:$C$1759,0)+COUNTIF($C$2:C1304,C1304)-1</f>
        <v>315</v>
      </c>
      <c r="G1304">
        <v>1303</v>
      </c>
      <c r="H1304" t="str">
        <f t="shared" si="81"/>
        <v>Kent Alterman</v>
      </c>
      <c r="I1304">
        <f>COUNTIF(Table13[director_name],Director!$H1304)</f>
        <v>1</v>
      </c>
      <c r="J1304" s="8">
        <f t="shared" si="82"/>
        <v>5.8</v>
      </c>
      <c r="K1304" s="12">
        <f t="shared" si="83"/>
        <v>0.252</v>
      </c>
    </row>
    <row r="1305" spans="1:11" x14ac:dyDescent="0.35">
      <c r="A1305" s="2" t="s">
        <v>7545</v>
      </c>
      <c r="B1305" s="8">
        <f>AVERAGEIF(cleaned_data!$A$2:$A$3799,Director!$A1305,cleaned_data!$H$2:$H$3799)</f>
        <v>7.1</v>
      </c>
      <c r="C1305" s="12">
        <f t="shared" si="80"/>
        <v>0.77100000000000002</v>
      </c>
      <c r="D1305" s="10">
        <f>_xlfn.RANK.EQ($C1305,$C$2:$C$1759,0)+COUNTIF($C$2:C1305,C1305)-1</f>
        <v>390</v>
      </c>
      <c r="G1305">
        <v>1304</v>
      </c>
      <c r="H1305" t="str">
        <f t="shared" si="81"/>
        <v>Kevin Greutert</v>
      </c>
      <c r="I1305">
        <f>COUNTIF(Table13[director_name],Director!$H1305)</f>
        <v>2</v>
      </c>
      <c r="J1305" s="8">
        <f t="shared" si="82"/>
        <v>5.8</v>
      </c>
      <c r="K1305" s="12">
        <f t="shared" si="83"/>
        <v>0.252</v>
      </c>
    </row>
    <row r="1306" spans="1:11" x14ac:dyDescent="0.35">
      <c r="A1306" s="2" t="s">
        <v>8261</v>
      </c>
      <c r="B1306" s="8">
        <f>AVERAGEIF(cleaned_data!$A$2:$A$3799,Director!$A1306,cleaned_data!$H$2:$H$3799)</f>
        <v>5.8</v>
      </c>
      <c r="C1306" s="12">
        <f t="shared" si="80"/>
        <v>0.252</v>
      </c>
      <c r="D1306" s="10">
        <f>_xlfn.RANK.EQ($C1306,$C$2:$C$1759,0)+COUNTIF($C$2:C1306,C1306)-1</f>
        <v>1312</v>
      </c>
      <c r="G1306">
        <v>1305</v>
      </c>
      <c r="H1306" t="str">
        <f t="shared" si="81"/>
        <v>Maggie Carey</v>
      </c>
      <c r="I1306">
        <f>COUNTIF(Table13[director_name],Director!$H1306)</f>
        <v>1</v>
      </c>
      <c r="J1306" s="8">
        <f t="shared" si="82"/>
        <v>5.8</v>
      </c>
      <c r="K1306" s="12">
        <f t="shared" si="83"/>
        <v>0.252</v>
      </c>
    </row>
    <row r="1307" spans="1:11" x14ac:dyDescent="0.35">
      <c r="A1307" s="2" t="s">
        <v>4752</v>
      </c>
      <c r="B1307" s="8">
        <f>AVERAGEIF(cleaned_data!$A$2:$A$3799,Director!$A1307,cleaned_data!$H$2:$H$3799)</f>
        <v>6.85</v>
      </c>
      <c r="C1307" s="12">
        <f t="shared" si="80"/>
        <v>0.66800000000000004</v>
      </c>
      <c r="D1307" s="10">
        <f>_xlfn.RANK.EQ($C1307,$C$2:$C$1759,0)+COUNTIF($C$2:C1307,C1307)-1</f>
        <v>580</v>
      </c>
      <c r="G1307">
        <v>1306</v>
      </c>
      <c r="H1307" t="str">
        <f t="shared" si="81"/>
        <v>Marcus Raboy</v>
      </c>
      <c r="I1307">
        <f>COUNTIF(Table13[director_name],Director!$H1307)</f>
        <v>1</v>
      </c>
      <c r="J1307" s="8">
        <f t="shared" si="82"/>
        <v>5.8</v>
      </c>
      <c r="K1307" s="12">
        <f t="shared" si="83"/>
        <v>0.252</v>
      </c>
    </row>
    <row r="1308" spans="1:11" x14ac:dyDescent="0.35">
      <c r="A1308" s="2" t="s">
        <v>19362</v>
      </c>
      <c r="B1308" s="8">
        <f>AVERAGEIF(cleaned_data!$A$2:$A$3799,Director!$A1308,cleaned_data!$H$2:$H$3799)</f>
        <v>4.4000000000000004</v>
      </c>
      <c r="C1308" s="12">
        <f t="shared" si="80"/>
        <v>5.0999999999999997E-2</v>
      </c>
      <c r="D1308" s="10">
        <f>_xlfn.RANK.EQ($C1308,$C$2:$C$1759,0)+COUNTIF($C$2:C1308,C1308)-1</f>
        <v>1667</v>
      </c>
      <c r="G1308">
        <v>1307</v>
      </c>
      <c r="H1308" t="str">
        <f t="shared" si="81"/>
        <v>Mark Christopher</v>
      </c>
      <c r="I1308">
        <f>COUNTIF(Table13[director_name],Director!$H1308)</f>
        <v>1</v>
      </c>
      <c r="J1308" s="8">
        <f t="shared" si="82"/>
        <v>5.8</v>
      </c>
      <c r="K1308" s="12">
        <f t="shared" si="83"/>
        <v>0.252</v>
      </c>
    </row>
    <row r="1309" spans="1:11" x14ac:dyDescent="0.35">
      <c r="A1309" s="2" t="s">
        <v>4471</v>
      </c>
      <c r="B1309" s="8">
        <f>AVERAGEIF(cleaned_data!$A$2:$A$3799,Director!$A1309,cleaned_data!$H$2:$H$3799)</f>
        <v>5.7</v>
      </c>
      <c r="C1309" s="12">
        <f t="shared" si="80"/>
        <v>0.23300000000000001</v>
      </c>
      <c r="D1309" s="10">
        <f>_xlfn.RANK.EQ($C1309,$C$2:$C$1759,0)+COUNTIF($C$2:C1309,C1309)-1</f>
        <v>1344</v>
      </c>
      <c r="G1309">
        <v>1308</v>
      </c>
      <c r="H1309" t="str">
        <f t="shared" si="81"/>
        <v>Mikael Salomon</v>
      </c>
      <c r="I1309">
        <f>COUNTIF(Table13[director_name],Director!$H1309)</f>
        <v>1</v>
      </c>
      <c r="J1309" s="8">
        <f t="shared" si="82"/>
        <v>5.8</v>
      </c>
      <c r="K1309" s="12">
        <f t="shared" si="83"/>
        <v>0.252</v>
      </c>
    </row>
    <row r="1310" spans="1:11" x14ac:dyDescent="0.35">
      <c r="A1310" s="2" t="s">
        <v>15192</v>
      </c>
      <c r="B1310" s="8">
        <f>AVERAGEIF(cleaned_data!$A$2:$A$3799,Director!$A1310,cleaned_data!$H$2:$H$3799)</f>
        <v>6.6</v>
      </c>
      <c r="C1310" s="12">
        <f t="shared" si="80"/>
        <v>0.55300000000000005</v>
      </c>
      <c r="D1310" s="10">
        <f>_xlfn.RANK.EQ($C1310,$C$2:$C$1759,0)+COUNTIF($C$2:C1310,C1310)-1</f>
        <v>775</v>
      </c>
      <c r="G1310">
        <v>1309</v>
      </c>
      <c r="H1310" t="str">
        <f t="shared" si="81"/>
        <v>Pascal Arnold</v>
      </c>
      <c r="I1310">
        <f>COUNTIF(Table13[director_name],Director!$H1310)</f>
        <v>1</v>
      </c>
      <c r="J1310" s="8">
        <f t="shared" si="82"/>
        <v>5.8</v>
      </c>
      <c r="K1310" s="12">
        <f t="shared" si="83"/>
        <v>0.252</v>
      </c>
    </row>
    <row r="1311" spans="1:11" x14ac:dyDescent="0.35">
      <c r="A1311" s="2" t="s">
        <v>16046</v>
      </c>
      <c r="B1311" s="8">
        <f>AVERAGEIF(cleaned_data!$A$2:$A$3799,Director!$A1311,cleaned_data!$H$2:$H$3799)</f>
        <v>6.8</v>
      </c>
      <c r="C1311" s="12">
        <f t="shared" si="80"/>
        <v>0.63800000000000001</v>
      </c>
      <c r="D1311" s="10">
        <f>_xlfn.RANK.EQ($C1311,$C$2:$C$1759,0)+COUNTIF($C$2:C1311,C1311)-1</f>
        <v>622</v>
      </c>
      <c r="G1311">
        <v>1310</v>
      </c>
      <c r="H1311" t="str">
        <f t="shared" si="81"/>
        <v>Paul Abascal</v>
      </c>
      <c r="I1311">
        <f>COUNTIF(Table13[director_name],Director!$H1311)</f>
        <v>1</v>
      </c>
      <c r="J1311" s="8">
        <f t="shared" si="82"/>
        <v>5.8</v>
      </c>
      <c r="K1311" s="12">
        <f t="shared" si="83"/>
        <v>0.252</v>
      </c>
    </row>
    <row r="1312" spans="1:11" x14ac:dyDescent="0.35">
      <c r="A1312" s="2" t="s">
        <v>1001</v>
      </c>
      <c r="B1312" s="8">
        <f>AVERAGEIF(cleaned_data!$A$2:$A$3799,Director!$A1312,cleaned_data!$H$2:$H$3799)</f>
        <v>7.3</v>
      </c>
      <c r="C1312" s="12">
        <f t="shared" si="80"/>
        <v>0.84899999999999998</v>
      </c>
      <c r="D1312" s="10">
        <f>_xlfn.RANK.EQ($C1312,$C$2:$C$1759,0)+COUNTIF($C$2:C1312,C1312)-1</f>
        <v>260</v>
      </c>
      <c r="G1312">
        <v>1311</v>
      </c>
      <c r="H1312" t="str">
        <f t="shared" si="81"/>
        <v>Paul Weiland</v>
      </c>
      <c r="I1312">
        <f>COUNTIF(Table13[director_name],Director!$H1312)</f>
        <v>1</v>
      </c>
      <c r="J1312" s="8">
        <f t="shared" si="82"/>
        <v>5.8</v>
      </c>
      <c r="K1312" s="12">
        <f t="shared" si="83"/>
        <v>0.252</v>
      </c>
    </row>
    <row r="1313" spans="1:11" x14ac:dyDescent="0.35">
      <c r="A1313" s="2" t="s">
        <v>2467</v>
      </c>
      <c r="B1313" s="8">
        <f>AVERAGEIF(cleaned_data!$A$2:$A$3799,Director!$A1313,cleaned_data!$H$2:$H$3799)</f>
        <v>6.1857142857142851</v>
      </c>
      <c r="C1313" s="12">
        <f t="shared" si="80"/>
        <v>0.38800000000000001</v>
      </c>
      <c r="D1313" s="10">
        <f>_xlfn.RANK.EQ($C1313,$C$2:$C$1759,0)+COUNTIF($C$2:C1313,C1313)-1</f>
        <v>1075</v>
      </c>
      <c r="G1313">
        <v>1312</v>
      </c>
      <c r="H1313" t="str">
        <f t="shared" si="81"/>
        <v>Peter Lepeniotis</v>
      </c>
      <c r="I1313">
        <f>COUNTIF(Table13[director_name],Director!$H1313)</f>
        <v>1</v>
      </c>
      <c r="J1313" s="8">
        <f t="shared" si="82"/>
        <v>5.8</v>
      </c>
      <c r="K1313" s="12">
        <f t="shared" si="83"/>
        <v>0.252</v>
      </c>
    </row>
    <row r="1314" spans="1:11" x14ac:dyDescent="0.35">
      <c r="A1314" s="2" t="s">
        <v>14895</v>
      </c>
      <c r="B1314" s="8">
        <f>AVERAGEIF(cleaned_data!$A$2:$A$3799,Director!$A1314,cleaned_data!$H$2:$H$3799)</f>
        <v>6.8</v>
      </c>
      <c r="C1314" s="12">
        <f t="shared" si="80"/>
        <v>0.63800000000000001</v>
      </c>
      <c r="D1314" s="10">
        <f>_xlfn.RANK.EQ($C1314,$C$2:$C$1759,0)+COUNTIF($C$2:C1314,C1314)-1</f>
        <v>623</v>
      </c>
      <c r="G1314">
        <v>1313</v>
      </c>
      <c r="H1314" t="str">
        <f t="shared" si="81"/>
        <v>Quentin Dupieux</v>
      </c>
      <c r="I1314">
        <f>COUNTIF(Table13[director_name],Director!$H1314)</f>
        <v>1</v>
      </c>
      <c r="J1314" s="8">
        <f t="shared" si="82"/>
        <v>5.8</v>
      </c>
      <c r="K1314" s="12">
        <f t="shared" si="83"/>
        <v>0.252</v>
      </c>
    </row>
    <row r="1315" spans="1:11" x14ac:dyDescent="0.35">
      <c r="A1315" s="2" t="s">
        <v>18832</v>
      </c>
      <c r="B1315" s="8">
        <f>AVERAGEIF(cleaned_data!$A$2:$A$3799,Director!$A1315,cleaned_data!$H$2:$H$3799)</f>
        <v>6.8</v>
      </c>
      <c r="C1315" s="12">
        <f t="shared" si="80"/>
        <v>0.63800000000000001</v>
      </c>
      <c r="D1315" s="10">
        <f>_xlfn.RANK.EQ($C1315,$C$2:$C$1759,0)+COUNTIF($C$2:C1315,C1315)-1</f>
        <v>624</v>
      </c>
      <c r="G1315">
        <v>1314</v>
      </c>
      <c r="H1315" t="str">
        <f t="shared" si="81"/>
        <v>Robin Budd</v>
      </c>
      <c r="I1315">
        <f>COUNTIF(Table13[director_name],Director!$H1315)</f>
        <v>1</v>
      </c>
      <c r="J1315" s="8">
        <f t="shared" si="82"/>
        <v>5.8</v>
      </c>
      <c r="K1315" s="12">
        <f t="shared" si="83"/>
        <v>0.252</v>
      </c>
    </row>
    <row r="1316" spans="1:11" x14ac:dyDescent="0.35">
      <c r="A1316" s="2" t="s">
        <v>5338</v>
      </c>
      <c r="B1316" s="8">
        <f>AVERAGEIF(cleaned_data!$A$2:$A$3799,Director!$A1316,cleaned_data!$H$2:$H$3799)</f>
        <v>6.2</v>
      </c>
      <c r="C1316" s="12">
        <f t="shared" si="80"/>
        <v>0.39100000000000001</v>
      </c>
      <c r="D1316" s="10">
        <f>_xlfn.RANK.EQ($C1316,$C$2:$C$1759,0)+COUNTIF($C$2:C1316,C1316)-1</f>
        <v>1062</v>
      </c>
      <c r="G1316">
        <v>1315</v>
      </c>
      <c r="H1316" t="str">
        <f t="shared" si="81"/>
        <v>Timothy BjÃ¶rklund</v>
      </c>
      <c r="I1316">
        <f>COUNTIF(Table13[director_name],Director!$H1316)</f>
        <v>1</v>
      </c>
      <c r="J1316" s="8">
        <f t="shared" si="82"/>
        <v>5.8</v>
      </c>
      <c r="K1316" s="12">
        <f t="shared" si="83"/>
        <v>0.252</v>
      </c>
    </row>
    <row r="1317" spans="1:11" x14ac:dyDescent="0.35">
      <c r="A1317" s="2" t="s">
        <v>1096</v>
      </c>
      <c r="B1317" s="8">
        <f>AVERAGEIF(cleaned_data!$A$2:$A$3799,Director!$A1317,cleaned_data!$H$2:$H$3799)</f>
        <v>7.7249999999999996</v>
      </c>
      <c r="C1317" s="12">
        <f t="shared" si="80"/>
        <v>0.95199999999999996</v>
      </c>
      <c r="D1317" s="10">
        <f>_xlfn.RANK.EQ($C1317,$C$2:$C$1759,0)+COUNTIF($C$2:C1317,C1317)-1</f>
        <v>83</v>
      </c>
      <c r="G1317">
        <v>1316</v>
      </c>
      <c r="H1317" t="str">
        <f t="shared" si="81"/>
        <v>Andy Fickman</v>
      </c>
      <c r="I1317">
        <f>COUNTIF(Table13[director_name],Director!$H1317)</f>
        <v>6</v>
      </c>
      <c r="J1317" s="8">
        <f t="shared" si="82"/>
        <v>5.7666666666666666</v>
      </c>
      <c r="K1317" s="12">
        <f t="shared" si="83"/>
        <v>0.251</v>
      </c>
    </row>
    <row r="1318" spans="1:11" x14ac:dyDescent="0.35">
      <c r="A1318" s="2" t="s">
        <v>20078</v>
      </c>
      <c r="B1318" s="8">
        <f>AVERAGEIF(cleaned_data!$A$2:$A$3799,Director!$A1318,cleaned_data!$H$2:$H$3799)</f>
        <v>7.6</v>
      </c>
      <c r="C1318" s="12">
        <f t="shared" si="80"/>
        <v>0.91500000000000004</v>
      </c>
      <c r="D1318" s="10">
        <f>_xlfn.RANK.EQ($C1318,$C$2:$C$1759,0)+COUNTIF($C$2:C1318,C1318)-1</f>
        <v>142</v>
      </c>
      <c r="G1318">
        <v>1317</v>
      </c>
      <c r="H1318" t="str">
        <f t="shared" si="81"/>
        <v>Stephen Hopkins</v>
      </c>
      <c r="I1318">
        <f>COUNTIF(Table13[director_name],Director!$H1318)</f>
        <v>5</v>
      </c>
      <c r="J1318" s="8">
        <f t="shared" si="82"/>
        <v>5.7799999999999994</v>
      </c>
      <c r="K1318" s="12">
        <f t="shared" si="83"/>
        <v>0.251</v>
      </c>
    </row>
    <row r="1319" spans="1:11" x14ac:dyDescent="0.35">
      <c r="A1319" s="2" t="s">
        <v>1165</v>
      </c>
      <c r="B1319" s="8">
        <f>AVERAGEIF(cleaned_data!$A$2:$A$3799,Director!$A1319,cleaned_data!$H$2:$H$3799)</f>
        <v>6.4749999999999996</v>
      </c>
      <c r="C1319" s="12">
        <f t="shared" si="80"/>
        <v>0.502</v>
      </c>
      <c r="D1319" s="10">
        <f>_xlfn.RANK.EQ($C1319,$C$2:$C$1759,0)+COUNTIF($C$2:C1319,C1319)-1</f>
        <v>874</v>
      </c>
      <c r="G1319">
        <v>1318</v>
      </c>
      <c r="H1319" t="str">
        <f t="shared" si="81"/>
        <v>Paul Schrader</v>
      </c>
      <c r="I1319">
        <f>COUNTIF(Table13[director_name],Director!$H1319)</f>
        <v>3</v>
      </c>
      <c r="J1319" s="8">
        <f t="shared" si="82"/>
        <v>5.7666666666666657</v>
      </c>
      <c r="K1319" s="12">
        <f t="shared" si="83"/>
        <v>0.25</v>
      </c>
    </row>
    <row r="1320" spans="1:11" x14ac:dyDescent="0.35">
      <c r="A1320" s="2" t="s">
        <v>3536</v>
      </c>
      <c r="B1320" s="8">
        <f>AVERAGEIF(cleaned_data!$A$2:$A$3799,Director!$A1320,cleaned_data!$H$2:$H$3799)</f>
        <v>6.4</v>
      </c>
      <c r="C1320" s="12">
        <f t="shared" si="80"/>
        <v>0.46400000000000002</v>
      </c>
      <c r="D1320" s="10">
        <f>_xlfn.RANK.EQ($C1320,$C$2:$C$1759,0)+COUNTIF($C$2:C1320,C1320)-1</f>
        <v>934</v>
      </c>
      <c r="G1320">
        <v>1319</v>
      </c>
      <c r="H1320" t="str">
        <f t="shared" si="81"/>
        <v>Steve Miner</v>
      </c>
      <c r="I1320">
        <f>COUNTIF(Table13[director_name],Director!$H1320)</f>
        <v>5</v>
      </c>
      <c r="J1320" s="8">
        <f t="shared" si="82"/>
        <v>5.76</v>
      </c>
      <c r="K1320" s="12">
        <f t="shared" si="83"/>
        <v>0.25</v>
      </c>
    </row>
    <row r="1321" spans="1:11" x14ac:dyDescent="0.35">
      <c r="A1321" s="2" t="s">
        <v>8430</v>
      </c>
      <c r="B1321" s="8">
        <f>AVERAGEIF(cleaned_data!$A$2:$A$3799,Director!$A1321,cleaned_data!$H$2:$H$3799)</f>
        <v>6.9</v>
      </c>
      <c r="C1321" s="12">
        <f t="shared" si="80"/>
        <v>0.68100000000000005</v>
      </c>
      <c r="D1321" s="10">
        <f>_xlfn.RANK.EQ($C1321,$C$2:$C$1759,0)+COUNTIF($C$2:C1321,C1321)-1</f>
        <v>551</v>
      </c>
      <c r="G1321">
        <v>1320</v>
      </c>
      <c r="H1321" t="str">
        <f t="shared" si="81"/>
        <v>Mick Jackson</v>
      </c>
      <c r="I1321">
        <f>COUNTIF(Table13[director_name],Director!$H1321)</f>
        <v>2</v>
      </c>
      <c r="J1321" s="8">
        <f t="shared" si="82"/>
        <v>5.75</v>
      </c>
      <c r="K1321" s="12">
        <f t="shared" si="83"/>
        <v>0.249</v>
      </c>
    </row>
    <row r="1322" spans="1:11" x14ac:dyDescent="0.35">
      <c r="A1322" s="2" t="s">
        <v>2099</v>
      </c>
      <c r="B1322" s="8">
        <f>AVERAGEIF(cleaned_data!$A$2:$A$3799,Director!$A1322,cleaned_data!$H$2:$H$3799)</f>
        <v>7.2749999999999995</v>
      </c>
      <c r="C1322" s="12">
        <f t="shared" si="80"/>
        <v>0.84799999999999998</v>
      </c>
      <c r="D1322" s="10">
        <f>_xlfn.RANK.EQ($C1322,$C$2:$C$1759,0)+COUNTIF($C$2:C1322,C1322)-1</f>
        <v>267</v>
      </c>
      <c r="G1322">
        <v>1321</v>
      </c>
      <c r="H1322" t="str">
        <f t="shared" si="81"/>
        <v>Sam Miller</v>
      </c>
      <c r="I1322">
        <f>COUNTIF(Table13[director_name],Director!$H1322)</f>
        <v>2</v>
      </c>
      <c r="J1322" s="8">
        <f t="shared" si="82"/>
        <v>5.75</v>
      </c>
      <c r="K1322" s="12">
        <f t="shared" si="83"/>
        <v>0.249</v>
      </c>
    </row>
    <row r="1323" spans="1:11" x14ac:dyDescent="0.35">
      <c r="A1323" s="2" t="s">
        <v>12884</v>
      </c>
      <c r="B1323" s="8">
        <f>AVERAGEIF(cleaned_data!$A$2:$A$3799,Director!$A1323,cleaned_data!$H$2:$H$3799)</f>
        <v>4.8</v>
      </c>
      <c r="C1323" s="12">
        <f t="shared" si="80"/>
        <v>7.4999999999999997E-2</v>
      </c>
      <c r="D1323" s="10">
        <f>_xlfn.RANK.EQ($C1323,$C$2:$C$1759,0)+COUNTIF($C$2:C1323,C1323)-1</f>
        <v>1624</v>
      </c>
      <c r="G1323">
        <v>1322</v>
      </c>
      <c r="H1323" t="str">
        <f t="shared" si="81"/>
        <v>Renny Harlin</v>
      </c>
      <c r="I1323">
        <f>COUNTIF(Table13[director_name],Director!$H1323)</f>
        <v>15</v>
      </c>
      <c r="J1323" s="8">
        <f t="shared" si="82"/>
        <v>5.7466666666666661</v>
      </c>
      <c r="K1323" s="12">
        <f t="shared" si="83"/>
        <v>0.248</v>
      </c>
    </row>
    <row r="1324" spans="1:11" x14ac:dyDescent="0.35">
      <c r="A1324" s="2" t="s">
        <v>9758</v>
      </c>
      <c r="B1324" s="8">
        <f>AVERAGEIF(cleaned_data!$A$2:$A$3799,Director!$A1324,cleaned_data!$H$2:$H$3799)</f>
        <v>6.3</v>
      </c>
      <c r="C1324" s="12">
        <f t="shared" si="80"/>
        <v>0.42199999999999999</v>
      </c>
      <c r="D1324" s="10">
        <f>_xlfn.RANK.EQ($C1324,$C$2:$C$1759,0)+COUNTIF($C$2:C1324,C1324)-1</f>
        <v>1002</v>
      </c>
      <c r="G1324">
        <v>1323</v>
      </c>
      <c r="H1324" t="str">
        <f t="shared" si="81"/>
        <v>Amy Heckerling</v>
      </c>
      <c r="I1324">
        <f>COUNTIF(Table13[director_name],Director!$H1324)</f>
        <v>3</v>
      </c>
      <c r="J1324" s="8">
        <f t="shared" si="82"/>
        <v>5.7333333333333334</v>
      </c>
      <c r="K1324" s="12">
        <f t="shared" si="83"/>
        <v>0.247</v>
      </c>
    </row>
    <row r="1325" spans="1:11" x14ac:dyDescent="0.35">
      <c r="A1325" s="2" t="s">
        <v>9128</v>
      </c>
      <c r="B1325" s="8">
        <f>AVERAGEIF(cleaned_data!$A$2:$A$3799,Director!$A1325,cleaned_data!$H$2:$H$3799)</f>
        <v>7.65</v>
      </c>
      <c r="C1325" s="12">
        <f t="shared" si="80"/>
        <v>0.93200000000000005</v>
      </c>
      <c r="D1325" s="10">
        <f>_xlfn.RANK.EQ($C1325,$C$2:$C$1759,0)+COUNTIF($C$2:C1325,C1325)-1</f>
        <v>117</v>
      </c>
      <c r="G1325">
        <v>1324</v>
      </c>
      <c r="H1325" t="str">
        <f t="shared" si="81"/>
        <v>Dennis Dugan</v>
      </c>
      <c r="I1325">
        <f>COUNTIF(Table13[director_name],Director!$H1325)</f>
        <v>9</v>
      </c>
      <c r="J1325" s="8">
        <f t="shared" si="82"/>
        <v>5.7333333333333325</v>
      </c>
      <c r="K1325" s="12">
        <f t="shared" si="83"/>
        <v>0.247</v>
      </c>
    </row>
    <row r="1326" spans="1:11" x14ac:dyDescent="0.35">
      <c r="A1326" s="2" t="s">
        <v>14631</v>
      </c>
      <c r="B1326" s="8">
        <f>AVERAGEIF(cleaned_data!$A$2:$A$3799,Director!$A1326,cleaned_data!$H$2:$H$3799)</f>
        <v>7.7</v>
      </c>
      <c r="C1326" s="12">
        <f t="shared" si="80"/>
        <v>0.94</v>
      </c>
      <c r="D1326" s="10">
        <f>_xlfn.RANK.EQ($C1326,$C$2:$C$1759,0)+COUNTIF($C$2:C1326,C1326)-1</f>
        <v>100</v>
      </c>
      <c r="G1326">
        <v>1325</v>
      </c>
      <c r="H1326" t="str">
        <f t="shared" si="81"/>
        <v>Rob Zombie</v>
      </c>
      <c r="I1326">
        <f>COUNTIF(Table13[director_name],Director!$H1326)</f>
        <v>4</v>
      </c>
      <c r="J1326" s="8">
        <f t="shared" si="82"/>
        <v>5.7249999999999996</v>
      </c>
      <c r="K1326" s="12">
        <f t="shared" si="83"/>
        <v>0.246</v>
      </c>
    </row>
    <row r="1327" spans="1:11" x14ac:dyDescent="0.35">
      <c r="A1327" s="2" t="s">
        <v>1198</v>
      </c>
      <c r="B1327" s="8">
        <f>AVERAGEIF(cleaned_data!$A$2:$A$3799,Director!$A1327,cleaned_data!$H$2:$H$3799)</f>
        <v>6.7666666666666675</v>
      </c>
      <c r="C1327" s="12">
        <f t="shared" si="80"/>
        <v>0.63500000000000001</v>
      </c>
      <c r="D1327" s="10">
        <f>_xlfn.RANK.EQ($C1327,$C$2:$C$1759,0)+COUNTIF($C$2:C1327,C1327)-1</f>
        <v>641</v>
      </c>
      <c r="G1327">
        <v>1326</v>
      </c>
      <c r="H1327" t="str">
        <f t="shared" si="81"/>
        <v>Akiva Schaffer</v>
      </c>
      <c r="I1327">
        <f>COUNTIF(Table13[director_name],Director!$H1327)</f>
        <v>1</v>
      </c>
      <c r="J1327" s="8">
        <f t="shared" si="82"/>
        <v>5.7</v>
      </c>
      <c r="K1327" s="12">
        <f t="shared" si="83"/>
        <v>0.23300000000000001</v>
      </c>
    </row>
    <row r="1328" spans="1:11" x14ac:dyDescent="0.35">
      <c r="A1328" s="2" t="s">
        <v>4931</v>
      </c>
      <c r="B1328" s="8">
        <f>AVERAGEIF(cleaned_data!$A$2:$A$3799,Director!$A1328,cleaned_data!$H$2:$H$3799)</f>
        <v>6.35</v>
      </c>
      <c r="C1328" s="12">
        <f t="shared" si="80"/>
        <v>0.45600000000000002</v>
      </c>
      <c r="D1328" s="10">
        <f>_xlfn.RANK.EQ($C1328,$C$2:$C$1759,0)+COUNTIF($C$2:C1328,C1328)-1</f>
        <v>954</v>
      </c>
      <c r="G1328">
        <v>1327</v>
      </c>
      <c r="H1328" t="str">
        <f t="shared" si="81"/>
        <v>Antony Hoffman</v>
      </c>
      <c r="I1328">
        <f>COUNTIF(Table13[director_name],Director!$H1328)</f>
        <v>1</v>
      </c>
      <c r="J1328" s="8">
        <f t="shared" si="82"/>
        <v>5.7</v>
      </c>
      <c r="K1328" s="12">
        <f t="shared" si="83"/>
        <v>0.23300000000000001</v>
      </c>
    </row>
    <row r="1329" spans="1:11" x14ac:dyDescent="0.35">
      <c r="A1329" s="2" t="s">
        <v>2976</v>
      </c>
      <c r="B1329" s="8">
        <f>AVERAGEIF(cleaned_data!$A$2:$A$3799,Director!$A1329,cleaned_data!$H$2:$H$3799)</f>
        <v>7.6</v>
      </c>
      <c r="C1329" s="12">
        <f t="shared" si="80"/>
        <v>0.91500000000000004</v>
      </c>
      <c r="D1329" s="10">
        <f>_xlfn.RANK.EQ($C1329,$C$2:$C$1759,0)+COUNTIF($C$2:C1329,C1329)-1</f>
        <v>143</v>
      </c>
      <c r="G1329">
        <v>1328</v>
      </c>
      <c r="H1329" t="str">
        <f t="shared" si="81"/>
        <v>Boris Rodriguez</v>
      </c>
      <c r="I1329">
        <f>COUNTIF(Table13[director_name],Director!$H1329)</f>
        <v>1</v>
      </c>
      <c r="J1329" s="8">
        <f t="shared" si="82"/>
        <v>5.7</v>
      </c>
      <c r="K1329" s="12">
        <f t="shared" si="83"/>
        <v>0.23300000000000001</v>
      </c>
    </row>
    <row r="1330" spans="1:11" x14ac:dyDescent="0.35">
      <c r="A1330" s="2" t="s">
        <v>4965</v>
      </c>
      <c r="B1330" s="8">
        <f>AVERAGEIF(cleaned_data!$A$2:$A$3799,Director!$A1330,cleaned_data!$H$2:$H$3799)</f>
        <v>6.8500000000000005</v>
      </c>
      <c r="C1330" s="12">
        <f t="shared" si="80"/>
        <v>0.67500000000000004</v>
      </c>
      <c r="D1330" s="10">
        <f>_xlfn.RANK.EQ($C1330,$C$2:$C$1759,0)+COUNTIF($C$2:C1330,C1330)-1</f>
        <v>570</v>
      </c>
      <c r="G1330">
        <v>1329</v>
      </c>
      <c r="H1330" t="str">
        <f t="shared" si="81"/>
        <v>Ekachai Uekrongtham</v>
      </c>
      <c r="I1330">
        <f>COUNTIF(Table13[director_name],Director!$H1330)</f>
        <v>1</v>
      </c>
      <c r="J1330" s="8">
        <f t="shared" si="82"/>
        <v>5.7</v>
      </c>
      <c r="K1330" s="12">
        <f t="shared" si="83"/>
        <v>0.23300000000000001</v>
      </c>
    </row>
    <row r="1331" spans="1:11" x14ac:dyDescent="0.35">
      <c r="A1331" s="2" t="s">
        <v>1858</v>
      </c>
      <c r="B1331" s="8">
        <f>AVERAGEIF(cleaned_data!$A$2:$A$3799,Director!$A1331,cleaned_data!$H$2:$H$3799)</f>
        <v>3.3</v>
      </c>
      <c r="C1331" s="12">
        <f t="shared" si="80"/>
        <v>1.0999999999999999E-2</v>
      </c>
      <c r="D1331" s="10">
        <f>_xlfn.RANK.EQ($C1331,$C$2:$C$1759,0)+COUNTIF($C$2:C1331,C1331)-1</f>
        <v>1738</v>
      </c>
      <c r="G1331">
        <v>1330</v>
      </c>
      <c r="H1331" t="str">
        <f t="shared" si="81"/>
        <v>Emile Ardolino</v>
      </c>
      <c r="I1331">
        <f>COUNTIF(Table13[director_name],Director!$H1331)</f>
        <v>1</v>
      </c>
      <c r="J1331" s="8">
        <f t="shared" si="82"/>
        <v>5.7</v>
      </c>
      <c r="K1331" s="12">
        <f t="shared" si="83"/>
        <v>0.23300000000000001</v>
      </c>
    </row>
    <row r="1332" spans="1:11" x14ac:dyDescent="0.35">
      <c r="A1332" s="2" t="s">
        <v>23174</v>
      </c>
      <c r="B1332" s="8">
        <f>AVERAGEIF(cleaned_data!$A$2:$A$3799,Director!$A1332,cleaned_data!$H$2:$H$3799)</f>
        <v>6.7</v>
      </c>
      <c r="C1332" s="12">
        <f t="shared" si="80"/>
        <v>0.6</v>
      </c>
      <c r="D1332" s="10">
        <f>_xlfn.RANK.EQ($C1332,$C$2:$C$1759,0)+COUNTIF($C$2:C1332,C1332)-1</f>
        <v>699</v>
      </c>
      <c r="G1332">
        <v>1331</v>
      </c>
      <c r="H1332" t="str">
        <f t="shared" si="81"/>
        <v>Eric Blakeney</v>
      </c>
      <c r="I1332">
        <f>COUNTIF(Table13[director_name],Director!$H1332)</f>
        <v>1</v>
      </c>
      <c r="J1332" s="8">
        <f t="shared" si="82"/>
        <v>5.7</v>
      </c>
      <c r="K1332" s="12">
        <f t="shared" si="83"/>
        <v>0.23300000000000001</v>
      </c>
    </row>
    <row r="1333" spans="1:11" x14ac:dyDescent="0.35">
      <c r="A1333" s="2" t="s">
        <v>17333</v>
      </c>
      <c r="B1333" s="8">
        <f>AVERAGEIF(cleaned_data!$A$2:$A$3799,Director!$A1333,cleaned_data!$H$2:$H$3799)</f>
        <v>7.1</v>
      </c>
      <c r="C1333" s="12">
        <f t="shared" si="80"/>
        <v>0.77100000000000002</v>
      </c>
      <c r="D1333" s="10">
        <f>_xlfn.RANK.EQ($C1333,$C$2:$C$1759,0)+COUNTIF($C$2:C1333,C1333)-1</f>
        <v>391</v>
      </c>
      <c r="G1333">
        <v>1332</v>
      </c>
      <c r="H1333" t="str">
        <f t="shared" si="81"/>
        <v>Gregory Jacobs</v>
      </c>
      <c r="I1333">
        <f>COUNTIF(Table13[director_name],Director!$H1333)</f>
        <v>1</v>
      </c>
      <c r="J1333" s="8">
        <f t="shared" si="82"/>
        <v>5.7</v>
      </c>
      <c r="K1333" s="12">
        <f t="shared" si="83"/>
        <v>0.23300000000000001</v>
      </c>
    </row>
    <row r="1334" spans="1:11" x14ac:dyDescent="0.35">
      <c r="A1334" s="2" t="s">
        <v>13712</v>
      </c>
      <c r="B1334" s="8">
        <f>AVERAGEIF(cleaned_data!$A$2:$A$3799,Director!$A1334,cleaned_data!$H$2:$H$3799)</f>
        <v>4.0999999999999996</v>
      </c>
      <c r="C1334" s="12">
        <f t="shared" si="80"/>
        <v>3.5999999999999997E-2</v>
      </c>
      <c r="D1334" s="10">
        <f>_xlfn.RANK.EQ($C1334,$C$2:$C$1759,0)+COUNTIF($C$2:C1334,C1334)-1</f>
        <v>1692</v>
      </c>
      <c r="G1334">
        <v>1333</v>
      </c>
      <c r="H1334" t="str">
        <f t="shared" si="81"/>
        <v>Jeannot Szwarc</v>
      </c>
      <c r="I1334">
        <f>COUNTIF(Table13[director_name],Director!$H1334)</f>
        <v>1</v>
      </c>
      <c r="J1334" s="8">
        <f t="shared" si="82"/>
        <v>5.7</v>
      </c>
      <c r="K1334" s="12">
        <f t="shared" si="83"/>
        <v>0.23300000000000001</v>
      </c>
    </row>
    <row r="1335" spans="1:11" x14ac:dyDescent="0.35">
      <c r="A1335" s="2" t="s">
        <v>22630</v>
      </c>
      <c r="B1335" s="8">
        <f>AVERAGEIF(cleaned_data!$A$2:$A$3799,Director!$A1335,cleaned_data!$H$2:$H$3799)</f>
        <v>5.8</v>
      </c>
      <c r="C1335" s="12">
        <f t="shared" si="80"/>
        <v>0.252</v>
      </c>
      <c r="D1335" s="10">
        <f>_xlfn.RANK.EQ($C1335,$C$2:$C$1759,0)+COUNTIF($C$2:C1335,C1335)-1</f>
        <v>1313</v>
      </c>
      <c r="G1335">
        <v>1334</v>
      </c>
      <c r="H1335" t="str">
        <f t="shared" si="81"/>
        <v>Joel Gallen</v>
      </c>
      <c r="I1335">
        <f>COUNTIF(Table13[director_name],Director!$H1335)</f>
        <v>1</v>
      </c>
      <c r="J1335" s="8">
        <f t="shared" si="82"/>
        <v>5.7</v>
      </c>
      <c r="K1335" s="12">
        <f t="shared" si="83"/>
        <v>0.23300000000000001</v>
      </c>
    </row>
    <row r="1336" spans="1:11" x14ac:dyDescent="0.35">
      <c r="A1336" s="2" t="s">
        <v>1764</v>
      </c>
      <c r="B1336" s="8">
        <f>AVERAGEIF(cleaned_data!$A$2:$A$3799,Director!$A1336,cleaned_data!$H$2:$H$3799)</f>
        <v>8.2000000000000011</v>
      </c>
      <c r="C1336" s="12">
        <f t="shared" si="80"/>
        <v>0.98899999999999999</v>
      </c>
      <c r="D1336" s="10">
        <f>_xlfn.RANK.EQ($C1336,$C$2:$C$1759,0)+COUNTIF($C$2:C1336,C1336)-1</f>
        <v>19</v>
      </c>
      <c r="G1336">
        <v>1335</v>
      </c>
      <c r="H1336" t="str">
        <f t="shared" si="81"/>
        <v>John Lafia</v>
      </c>
      <c r="I1336">
        <f>COUNTIF(Table13[director_name],Director!$H1336)</f>
        <v>1</v>
      </c>
      <c r="J1336" s="8">
        <f t="shared" si="82"/>
        <v>5.7</v>
      </c>
      <c r="K1336" s="12">
        <f t="shared" si="83"/>
        <v>0.23300000000000001</v>
      </c>
    </row>
    <row r="1337" spans="1:11" x14ac:dyDescent="0.35">
      <c r="A1337" s="2" t="s">
        <v>18388</v>
      </c>
      <c r="B1337" s="8">
        <f>AVERAGEIF(cleaned_data!$A$2:$A$3799,Director!$A1337,cleaned_data!$H$2:$H$3799)</f>
        <v>7.2</v>
      </c>
      <c r="C1337" s="12">
        <f t="shared" si="80"/>
        <v>0.81100000000000005</v>
      </c>
      <c r="D1337" s="10">
        <f>_xlfn.RANK.EQ($C1337,$C$2:$C$1759,0)+COUNTIF($C$2:C1337,C1337)-1</f>
        <v>316</v>
      </c>
      <c r="G1337">
        <v>1336</v>
      </c>
      <c r="H1337" t="str">
        <f t="shared" si="81"/>
        <v>Joshua Seftel</v>
      </c>
      <c r="I1337">
        <f>COUNTIF(Table13[director_name],Director!$H1337)</f>
        <v>1</v>
      </c>
      <c r="J1337" s="8">
        <f t="shared" si="82"/>
        <v>5.7</v>
      </c>
      <c r="K1337" s="12">
        <f t="shared" si="83"/>
        <v>0.23300000000000001</v>
      </c>
    </row>
    <row r="1338" spans="1:11" x14ac:dyDescent="0.35">
      <c r="A1338" s="2" t="s">
        <v>14518</v>
      </c>
      <c r="B1338" s="8">
        <f>AVERAGEIF(cleaned_data!$A$2:$A$3799,Director!$A1338,cleaned_data!$H$2:$H$3799)</f>
        <v>6.8</v>
      </c>
      <c r="C1338" s="12">
        <f t="shared" si="80"/>
        <v>0.63800000000000001</v>
      </c>
      <c r="D1338" s="10">
        <f>_xlfn.RANK.EQ($C1338,$C$2:$C$1759,0)+COUNTIF($C$2:C1338,C1338)-1</f>
        <v>625</v>
      </c>
      <c r="G1338">
        <v>1337</v>
      </c>
      <c r="H1338" t="str">
        <f t="shared" si="81"/>
        <v>Kat Coiro</v>
      </c>
      <c r="I1338">
        <f>COUNTIF(Table13[director_name],Director!$H1338)</f>
        <v>1</v>
      </c>
      <c r="J1338" s="8">
        <f t="shared" si="82"/>
        <v>5.7</v>
      </c>
      <c r="K1338" s="12">
        <f t="shared" si="83"/>
        <v>0.23300000000000001</v>
      </c>
    </row>
    <row r="1339" spans="1:11" x14ac:dyDescent="0.35">
      <c r="A1339" s="2" t="s">
        <v>16847</v>
      </c>
      <c r="B1339" s="8">
        <f>AVERAGEIF(cleaned_data!$A$2:$A$3799,Director!$A1339,cleaned_data!$H$2:$H$3799)</f>
        <v>6.3</v>
      </c>
      <c r="C1339" s="12">
        <f t="shared" si="80"/>
        <v>0.42199999999999999</v>
      </c>
      <c r="D1339" s="10">
        <f>_xlfn.RANK.EQ($C1339,$C$2:$C$1759,0)+COUNTIF($C$2:C1339,C1339)-1</f>
        <v>1003</v>
      </c>
      <c r="G1339">
        <v>1338</v>
      </c>
      <c r="H1339" t="str">
        <f t="shared" si="81"/>
        <v>Kevin Rodney Sullivan</v>
      </c>
      <c r="I1339">
        <f>COUNTIF(Table13[director_name],Director!$H1339)</f>
        <v>3</v>
      </c>
      <c r="J1339" s="8">
        <f t="shared" si="82"/>
        <v>5.7</v>
      </c>
      <c r="K1339" s="12">
        <f t="shared" si="83"/>
        <v>0.23300000000000001</v>
      </c>
    </row>
    <row r="1340" spans="1:11" x14ac:dyDescent="0.35">
      <c r="A1340" s="2" t="s">
        <v>9970</v>
      </c>
      <c r="B1340" s="8">
        <f>AVERAGEIF(cleaned_data!$A$2:$A$3799,Director!$A1340,cleaned_data!$H$2:$H$3799)</f>
        <v>5.0500000000000007</v>
      </c>
      <c r="C1340" s="12">
        <f t="shared" si="80"/>
        <v>9.8000000000000004E-2</v>
      </c>
      <c r="D1340" s="10">
        <f>_xlfn.RANK.EQ($C1340,$C$2:$C$1759,0)+COUNTIF($C$2:C1340,C1340)-1</f>
        <v>1577</v>
      </c>
      <c r="G1340">
        <v>1339</v>
      </c>
      <c r="H1340" t="str">
        <f t="shared" si="81"/>
        <v>Kevin Tenney</v>
      </c>
      <c r="I1340">
        <f>COUNTIF(Table13[director_name],Director!$H1340)</f>
        <v>1</v>
      </c>
      <c r="J1340" s="8">
        <f t="shared" si="82"/>
        <v>5.7</v>
      </c>
      <c r="K1340" s="12">
        <f t="shared" si="83"/>
        <v>0.23300000000000001</v>
      </c>
    </row>
    <row r="1341" spans="1:11" x14ac:dyDescent="0.35">
      <c r="A1341" s="2" t="s">
        <v>15371</v>
      </c>
      <c r="B1341" s="8">
        <f>AVERAGEIF(cleaned_data!$A$2:$A$3799,Director!$A1341,cleaned_data!$H$2:$H$3799)</f>
        <v>6.2</v>
      </c>
      <c r="C1341" s="12">
        <f t="shared" si="80"/>
        <v>0.39100000000000001</v>
      </c>
      <c r="D1341" s="10">
        <f>_xlfn.RANK.EQ($C1341,$C$2:$C$1759,0)+COUNTIF($C$2:C1341,C1341)-1</f>
        <v>1063</v>
      </c>
      <c r="G1341">
        <v>1340</v>
      </c>
      <c r="H1341" t="str">
        <f t="shared" si="81"/>
        <v>Levan Gabriadze</v>
      </c>
      <c r="I1341">
        <f>COUNTIF(Table13[director_name],Director!$H1341)</f>
        <v>1</v>
      </c>
      <c r="J1341" s="8">
        <f t="shared" si="82"/>
        <v>5.7</v>
      </c>
      <c r="K1341" s="12">
        <f t="shared" si="83"/>
        <v>0.23300000000000001</v>
      </c>
    </row>
    <row r="1342" spans="1:11" x14ac:dyDescent="0.35">
      <c r="A1342" s="2" t="s">
        <v>1575</v>
      </c>
      <c r="B1342" s="8">
        <f>AVERAGEIF(cleaned_data!$A$2:$A$3799,Director!$A1342,cleaned_data!$H$2:$H$3799)</f>
        <v>4.9166666666666661</v>
      </c>
      <c r="C1342" s="12">
        <f t="shared" si="80"/>
        <v>8.7999999999999995E-2</v>
      </c>
      <c r="D1342" s="10">
        <f>_xlfn.RANK.EQ($C1342,$C$2:$C$1759,0)+COUNTIF($C$2:C1342,C1342)-1</f>
        <v>1603</v>
      </c>
      <c r="G1342">
        <v>1341</v>
      </c>
      <c r="H1342" t="str">
        <f t="shared" si="81"/>
        <v>Mark Rosman</v>
      </c>
      <c r="I1342">
        <f>COUNTIF(Table13[director_name],Director!$H1342)</f>
        <v>2</v>
      </c>
      <c r="J1342" s="8">
        <f t="shared" si="82"/>
        <v>5.7</v>
      </c>
      <c r="K1342" s="12">
        <f t="shared" si="83"/>
        <v>0.23300000000000001</v>
      </c>
    </row>
    <row r="1343" spans="1:11" x14ac:dyDescent="0.35">
      <c r="A1343" s="2" t="s">
        <v>20469</v>
      </c>
      <c r="B1343" s="8">
        <f>AVERAGEIF(cleaned_data!$A$2:$A$3799,Director!$A1343,cleaned_data!$H$2:$H$3799)</f>
        <v>7.8</v>
      </c>
      <c r="C1343" s="12">
        <f t="shared" si="80"/>
        <v>0.95699999999999996</v>
      </c>
      <c r="D1343" s="10">
        <f>_xlfn.RANK.EQ($C1343,$C$2:$C$1759,0)+COUNTIF($C$2:C1343,C1343)-1</f>
        <v>71</v>
      </c>
      <c r="G1343">
        <v>1342</v>
      </c>
      <c r="H1343" t="str">
        <f t="shared" si="81"/>
        <v>Michael D. Sellers</v>
      </c>
      <c r="I1343">
        <f>COUNTIF(Table13[director_name],Director!$H1343)</f>
        <v>1</v>
      </c>
      <c r="J1343" s="8">
        <f t="shared" si="82"/>
        <v>5.7</v>
      </c>
      <c r="K1343" s="12">
        <f t="shared" si="83"/>
        <v>0.23300000000000001</v>
      </c>
    </row>
    <row r="1344" spans="1:11" x14ac:dyDescent="0.35">
      <c r="A1344" s="2" t="s">
        <v>22083</v>
      </c>
      <c r="B1344" s="8">
        <f>AVERAGEIF(cleaned_data!$A$2:$A$3799,Director!$A1344,cleaned_data!$H$2:$H$3799)</f>
        <v>6.4</v>
      </c>
      <c r="C1344" s="12">
        <f t="shared" si="80"/>
        <v>0.46400000000000002</v>
      </c>
      <c r="D1344" s="10">
        <f>_xlfn.RANK.EQ($C1344,$C$2:$C$1759,0)+COUNTIF($C$2:C1344,C1344)-1</f>
        <v>935</v>
      </c>
      <c r="G1344">
        <v>1343</v>
      </c>
      <c r="H1344" t="str">
        <f t="shared" si="81"/>
        <v>Paul Bunnell</v>
      </c>
      <c r="I1344">
        <f>COUNTIF(Table13[director_name],Director!$H1344)</f>
        <v>1</v>
      </c>
      <c r="J1344" s="8">
        <f t="shared" si="82"/>
        <v>5.7</v>
      </c>
      <c r="K1344" s="12">
        <f t="shared" si="83"/>
        <v>0.23300000000000001</v>
      </c>
    </row>
    <row r="1345" spans="1:11" x14ac:dyDescent="0.35">
      <c r="A1345" s="2" t="s">
        <v>7792</v>
      </c>
      <c r="B1345" s="8">
        <f>AVERAGEIF(cleaned_data!$A$2:$A$3799,Director!$A1345,cleaned_data!$H$2:$H$3799)</f>
        <v>5.3</v>
      </c>
      <c r="C1345" s="12">
        <f t="shared" si="80"/>
        <v>0.13200000000000001</v>
      </c>
      <c r="D1345" s="10">
        <f>_xlfn.RANK.EQ($C1345,$C$2:$C$1759,0)+COUNTIF($C$2:C1345,C1345)-1</f>
        <v>1520</v>
      </c>
      <c r="G1345">
        <v>1344</v>
      </c>
      <c r="H1345" t="str">
        <f t="shared" si="81"/>
        <v>Peter MacDonald</v>
      </c>
      <c r="I1345">
        <f>COUNTIF(Table13[director_name],Director!$H1345)</f>
        <v>1</v>
      </c>
      <c r="J1345" s="8">
        <f t="shared" si="82"/>
        <v>5.7</v>
      </c>
      <c r="K1345" s="12">
        <f t="shared" si="83"/>
        <v>0.23300000000000001</v>
      </c>
    </row>
    <row r="1346" spans="1:11" x14ac:dyDescent="0.35">
      <c r="A1346" s="2" t="s">
        <v>13411</v>
      </c>
      <c r="B1346" s="8">
        <f>AVERAGEIF(cleaned_data!$A$2:$A$3799,Director!$A1346,cleaned_data!$H$2:$H$3799)</f>
        <v>6.95</v>
      </c>
      <c r="C1346" s="12">
        <f t="shared" si="80"/>
        <v>0.71499999999999997</v>
      </c>
      <c r="D1346" s="10">
        <f>_xlfn.RANK.EQ($C1346,$C$2:$C$1759,0)+COUNTIF($C$2:C1346,C1346)-1</f>
        <v>500</v>
      </c>
      <c r="G1346">
        <v>1345</v>
      </c>
      <c r="H1346" t="str">
        <f t="shared" si="81"/>
        <v>Rick Bieber</v>
      </c>
      <c r="I1346">
        <f>COUNTIF(Table13[director_name],Director!$H1346)</f>
        <v>1</v>
      </c>
      <c r="J1346" s="8">
        <f t="shared" si="82"/>
        <v>5.7</v>
      </c>
      <c r="K1346" s="12">
        <f t="shared" si="83"/>
        <v>0.23300000000000001</v>
      </c>
    </row>
    <row r="1347" spans="1:11" x14ac:dyDescent="0.35">
      <c r="A1347" s="2" t="s">
        <v>17874</v>
      </c>
      <c r="B1347" s="8">
        <f>AVERAGEIF(cleaned_data!$A$2:$A$3799,Director!$A1347,cleaned_data!$H$2:$H$3799)</f>
        <v>6.9499999999999993</v>
      </c>
      <c r="C1347" s="12">
        <f t="shared" ref="C1347:C1410" si="84">_xlfn.PERCENTRANK.EXC($B$2:$B$1759,$B1347)</f>
        <v>0.71399999999999997</v>
      </c>
      <c r="D1347" s="10">
        <f>_xlfn.RANK.EQ($C1347,$C$2:$C$1759,0)+COUNTIF($C$2:C1347,C1347)-1</f>
        <v>503</v>
      </c>
      <c r="G1347">
        <v>1346</v>
      </c>
      <c r="H1347" t="str">
        <f t="shared" ref="H1347:H1410" si="85">INDEX($A$2:$A$1759, MATCH($G1347,$D$2:$D$1759,0))</f>
        <v>Salim Akil</v>
      </c>
      <c r="I1347">
        <f>COUNTIF(Table13[director_name],Director!$H1347)</f>
        <v>2</v>
      </c>
      <c r="J1347" s="8">
        <f t="shared" ref="J1347:J1410" si="86">INDEX($B$2:$B$1759,MATCH($G1347,$D$2:$D$1759,0))</f>
        <v>5.7</v>
      </c>
      <c r="K1347" s="12">
        <f t="shared" ref="K1347:K1410" si="87">INDEX($C$2:$C$1759,MATCH($G1347,$D$2:$D$1759,0))</f>
        <v>0.23300000000000001</v>
      </c>
    </row>
    <row r="1348" spans="1:11" x14ac:dyDescent="0.35">
      <c r="A1348" s="2" t="s">
        <v>3367</v>
      </c>
      <c r="B1348" s="8">
        <f>AVERAGEIF(cleaned_data!$A$2:$A$3799,Director!$A1348,cleaned_data!$H$2:$H$3799)</f>
        <v>6.625</v>
      </c>
      <c r="C1348" s="12">
        <f t="shared" si="84"/>
        <v>0.58299999999999996</v>
      </c>
      <c r="D1348" s="10">
        <f>_xlfn.RANK.EQ($C1348,$C$2:$C$1759,0)+COUNTIF($C$2:C1348,C1348)-1</f>
        <v>733</v>
      </c>
      <c r="G1348">
        <v>1347</v>
      </c>
      <c r="H1348" t="str">
        <f t="shared" si="85"/>
        <v>Scott Alexander</v>
      </c>
      <c r="I1348">
        <f>COUNTIF(Table13[director_name],Director!$H1348)</f>
        <v>1</v>
      </c>
      <c r="J1348" s="8">
        <f t="shared" si="86"/>
        <v>5.7</v>
      </c>
      <c r="K1348" s="12">
        <f t="shared" si="87"/>
        <v>0.23300000000000001</v>
      </c>
    </row>
    <row r="1349" spans="1:11" x14ac:dyDescent="0.35">
      <c r="A1349" s="2" t="s">
        <v>5059</v>
      </c>
      <c r="B1349" s="8">
        <f>AVERAGEIF(cleaned_data!$A$2:$A$3799,Director!$A1349,cleaned_data!$H$2:$H$3799)</f>
        <v>6.7666666666666666</v>
      </c>
      <c r="C1349" s="12">
        <f t="shared" si="84"/>
        <v>0.63300000000000001</v>
      </c>
      <c r="D1349" s="10">
        <f>_xlfn.RANK.EQ($C1349,$C$2:$C$1759,0)+COUNTIF($C$2:C1349,C1349)-1</f>
        <v>644</v>
      </c>
      <c r="G1349">
        <v>1348</v>
      </c>
      <c r="H1349" t="str">
        <f t="shared" si="85"/>
        <v>Tod Williams</v>
      </c>
      <c r="I1349">
        <f>COUNTIF(Table13[director_name],Director!$H1349)</f>
        <v>1</v>
      </c>
      <c r="J1349" s="8">
        <f t="shared" si="86"/>
        <v>5.7</v>
      </c>
      <c r="K1349" s="12">
        <f t="shared" si="87"/>
        <v>0.23300000000000001</v>
      </c>
    </row>
    <row r="1350" spans="1:11" x14ac:dyDescent="0.35">
      <c r="A1350" s="2" t="s">
        <v>22875</v>
      </c>
      <c r="B1350" s="8">
        <f>AVERAGEIF(cleaned_data!$A$2:$A$3799,Director!$A1350,cleaned_data!$H$2:$H$3799)</f>
        <v>5.0999999999999996</v>
      </c>
      <c r="C1350" s="12">
        <f t="shared" si="84"/>
        <v>9.8000000000000004E-2</v>
      </c>
      <c r="D1350" s="10">
        <f>_xlfn.RANK.EQ($C1350,$C$2:$C$1759,0)+COUNTIF($C$2:C1350,C1350)-1</f>
        <v>1578</v>
      </c>
      <c r="G1350">
        <v>1349</v>
      </c>
      <c r="H1350" t="str">
        <f t="shared" si="85"/>
        <v>Youssef Delara</v>
      </c>
      <c r="I1350">
        <f>COUNTIF(Table13[director_name],Director!$H1350)</f>
        <v>1</v>
      </c>
      <c r="J1350" s="8">
        <f t="shared" si="86"/>
        <v>5.7</v>
      </c>
      <c r="K1350" s="12">
        <f t="shared" si="87"/>
        <v>0.23300000000000001</v>
      </c>
    </row>
    <row r="1351" spans="1:11" x14ac:dyDescent="0.35">
      <c r="A1351" s="2" t="s">
        <v>14697</v>
      </c>
      <c r="B1351" s="8">
        <f>AVERAGEIF(cleaned_data!$A$2:$A$3799,Director!$A1351,cleaned_data!$H$2:$H$3799)</f>
        <v>6.4</v>
      </c>
      <c r="C1351" s="12">
        <f t="shared" si="84"/>
        <v>0.46400000000000002</v>
      </c>
      <c r="D1351" s="10">
        <f>_xlfn.RANK.EQ($C1351,$C$2:$C$1759,0)+COUNTIF($C$2:C1351,C1351)-1</f>
        <v>936</v>
      </c>
      <c r="G1351">
        <v>1350</v>
      </c>
      <c r="H1351" t="str">
        <f t="shared" si="85"/>
        <v>Danny Cannon</v>
      </c>
      <c r="I1351">
        <f>COUNTIF(Table13[director_name],Director!$H1351)</f>
        <v>2</v>
      </c>
      <c r="J1351" s="8">
        <f t="shared" si="86"/>
        <v>5.6999999999999993</v>
      </c>
      <c r="K1351" s="12">
        <f t="shared" si="87"/>
        <v>0.23</v>
      </c>
    </row>
    <row r="1352" spans="1:11" x14ac:dyDescent="0.35">
      <c r="A1352" s="2" t="s">
        <v>17122</v>
      </c>
      <c r="B1352" s="8">
        <f>AVERAGEIF(cleaned_data!$A$2:$A$3799,Director!$A1352,cleaned_data!$H$2:$H$3799)</f>
        <v>7.4</v>
      </c>
      <c r="C1352" s="12">
        <f t="shared" si="84"/>
        <v>0.874</v>
      </c>
      <c r="D1352" s="10">
        <f>_xlfn.RANK.EQ($C1352,$C$2:$C$1759,0)+COUNTIF($C$2:C1352,C1352)-1</f>
        <v>216</v>
      </c>
      <c r="G1352">
        <v>1351</v>
      </c>
      <c r="H1352" t="str">
        <f t="shared" si="85"/>
        <v>Josh Trank</v>
      </c>
      <c r="I1352">
        <f>COUNTIF(Table13[director_name],Director!$H1352)</f>
        <v>2</v>
      </c>
      <c r="J1352" s="8">
        <f t="shared" si="86"/>
        <v>5.6999999999999993</v>
      </c>
      <c r="K1352" s="12">
        <f t="shared" si="87"/>
        <v>0.23</v>
      </c>
    </row>
    <row r="1353" spans="1:11" x14ac:dyDescent="0.35">
      <c r="A1353" s="2" t="s">
        <v>20951</v>
      </c>
      <c r="B1353" s="8">
        <f>AVERAGEIF(cleaned_data!$A$2:$A$3799,Director!$A1353,cleaned_data!$H$2:$H$3799)</f>
        <v>6.7</v>
      </c>
      <c r="C1353" s="12">
        <f t="shared" si="84"/>
        <v>0.6</v>
      </c>
      <c r="D1353" s="10">
        <f>_xlfn.RANK.EQ($C1353,$C$2:$C$1759,0)+COUNTIF($C$2:C1353,C1353)-1</f>
        <v>700</v>
      </c>
      <c r="G1353">
        <v>1352</v>
      </c>
      <c r="H1353" t="str">
        <f t="shared" si="85"/>
        <v>Kevin Munroe</v>
      </c>
      <c r="I1353">
        <f>COUNTIF(Table13[director_name],Director!$H1353)</f>
        <v>2</v>
      </c>
      <c r="J1353" s="8">
        <f t="shared" si="86"/>
        <v>5.6999999999999993</v>
      </c>
      <c r="K1353" s="12">
        <f t="shared" si="87"/>
        <v>0.23</v>
      </c>
    </row>
    <row r="1354" spans="1:11" x14ac:dyDescent="0.35">
      <c r="A1354" s="2" t="s">
        <v>19911</v>
      </c>
      <c r="B1354" s="8">
        <f>AVERAGEIF(cleaned_data!$A$2:$A$3799,Director!$A1354,cleaned_data!$H$2:$H$3799)</f>
        <v>7.1</v>
      </c>
      <c r="C1354" s="12">
        <f t="shared" si="84"/>
        <v>0.77100000000000002</v>
      </c>
      <c r="D1354" s="10">
        <f>_xlfn.RANK.EQ($C1354,$C$2:$C$1759,0)+COUNTIF($C$2:C1354,C1354)-1</f>
        <v>392</v>
      </c>
      <c r="G1354">
        <v>1353</v>
      </c>
      <c r="H1354" t="str">
        <f t="shared" si="85"/>
        <v>Mathieu Kassovitz</v>
      </c>
      <c r="I1354">
        <f>COUNTIF(Table13[director_name],Director!$H1354)</f>
        <v>2</v>
      </c>
      <c r="J1354" s="8">
        <f t="shared" si="86"/>
        <v>5.6999999999999993</v>
      </c>
      <c r="K1354" s="12">
        <f t="shared" si="87"/>
        <v>0.23</v>
      </c>
    </row>
    <row r="1355" spans="1:11" x14ac:dyDescent="0.35">
      <c r="A1355" s="2" t="s">
        <v>6102</v>
      </c>
      <c r="B1355" s="8">
        <f>AVERAGEIF(cleaned_data!$A$2:$A$3799,Director!$A1355,cleaned_data!$H$2:$H$3799)</f>
        <v>5.2666666666666666</v>
      </c>
      <c r="C1355" s="12">
        <f t="shared" si="84"/>
        <v>0.13</v>
      </c>
      <c r="D1355" s="10">
        <f>_xlfn.RANK.EQ($C1355,$C$2:$C$1759,0)+COUNTIF($C$2:C1355,C1355)-1</f>
        <v>1528</v>
      </c>
      <c r="G1355">
        <v>1354</v>
      </c>
      <c r="H1355" t="str">
        <f t="shared" si="85"/>
        <v>Robert Rodriguez</v>
      </c>
      <c r="I1355">
        <f>COUNTIF(Table13[director_name],Director!$H1355)</f>
        <v>13</v>
      </c>
      <c r="J1355" s="8">
        <f t="shared" si="86"/>
        <v>5.6923076923076925</v>
      </c>
      <c r="K1355" s="12">
        <f t="shared" si="87"/>
        <v>0.23</v>
      </c>
    </row>
    <row r="1356" spans="1:11" x14ac:dyDescent="0.35">
      <c r="A1356" s="2" t="s">
        <v>2066</v>
      </c>
      <c r="B1356" s="8">
        <f>AVERAGEIF(cleaned_data!$A$2:$A$3799,Director!$A1356,cleaned_data!$H$2:$H$3799)</f>
        <v>5.7466666666666661</v>
      </c>
      <c r="C1356" s="12">
        <f t="shared" si="84"/>
        <v>0.248</v>
      </c>
      <c r="D1356" s="10">
        <f>_xlfn.RANK.EQ($C1356,$C$2:$C$1759,0)+COUNTIF($C$2:C1356,C1356)-1</f>
        <v>1322</v>
      </c>
      <c r="G1356">
        <v>1355</v>
      </c>
      <c r="H1356" t="str">
        <f t="shared" si="85"/>
        <v>Mike Mitchell</v>
      </c>
      <c r="I1356">
        <f>COUNTIF(Table13[director_name],Director!$H1356)</f>
        <v>4</v>
      </c>
      <c r="J1356" s="8">
        <f t="shared" si="86"/>
        <v>5.6749999999999998</v>
      </c>
      <c r="K1356" s="12">
        <f t="shared" si="87"/>
        <v>0.22900000000000001</v>
      </c>
    </row>
    <row r="1357" spans="1:11" x14ac:dyDescent="0.35">
      <c r="A1357" s="2" t="s">
        <v>8205</v>
      </c>
      <c r="B1357" s="8">
        <f>AVERAGEIF(cleaned_data!$A$2:$A$3799,Director!$A1357,cleaned_data!$H$2:$H$3799)</f>
        <v>7.15</v>
      </c>
      <c r="C1357" s="12">
        <f t="shared" si="84"/>
        <v>0.80500000000000005</v>
      </c>
      <c r="D1357" s="10">
        <f>_xlfn.RANK.EQ($C1357,$C$2:$C$1759,0)+COUNTIF($C$2:C1357,C1357)-1</f>
        <v>340</v>
      </c>
      <c r="G1357">
        <v>1356</v>
      </c>
      <c r="H1357" t="str">
        <f t="shared" si="85"/>
        <v>Steven Brill</v>
      </c>
      <c r="I1357">
        <f>COUNTIF(Table13[director_name],Director!$H1357)</f>
        <v>4</v>
      </c>
      <c r="J1357" s="8">
        <f t="shared" si="86"/>
        <v>5.6750000000000007</v>
      </c>
      <c r="K1357" s="12">
        <f t="shared" si="87"/>
        <v>0.22900000000000001</v>
      </c>
    </row>
    <row r="1358" spans="1:11" x14ac:dyDescent="0.35">
      <c r="A1358" s="2" t="s">
        <v>12774</v>
      </c>
      <c r="B1358" s="8">
        <f>AVERAGEIF(cleaned_data!$A$2:$A$3799,Director!$A1358,cleaned_data!$H$2:$H$3799)</f>
        <v>6.5</v>
      </c>
      <c r="C1358" s="12">
        <f t="shared" si="84"/>
        <v>0.504</v>
      </c>
      <c r="D1358" s="10">
        <f>_xlfn.RANK.EQ($C1358,$C$2:$C$1759,0)+COUNTIF($C$2:C1358,C1358)-1</f>
        <v>856</v>
      </c>
      <c r="G1358">
        <v>1357</v>
      </c>
      <c r="H1358" t="str">
        <f t="shared" si="85"/>
        <v>Joe Nussbaum</v>
      </c>
      <c r="I1358">
        <f>COUNTIF(Table13[director_name],Director!$H1358)</f>
        <v>3</v>
      </c>
      <c r="J1358" s="8">
        <f t="shared" si="86"/>
        <v>5.666666666666667</v>
      </c>
      <c r="K1358" s="12">
        <f t="shared" si="87"/>
        <v>0.22800000000000001</v>
      </c>
    </row>
    <row r="1359" spans="1:11" x14ac:dyDescent="0.35">
      <c r="A1359" s="2" t="s">
        <v>22122</v>
      </c>
      <c r="B1359" s="8">
        <f>AVERAGEIF(cleaned_data!$A$2:$A$3799,Director!$A1359,cleaned_data!$H$2:$H$3799)</f>
        <v>5.6</v>
      </c>
      <c r="C1359" s="12">
        <f t="shared" si="84"/>
        <v>0.19800000000000001</v>
      </c>
      <c r="D1359" s="10">
        <f>_xlfn.RANK.EQ($C1359,$C$2:$C$1759,0)+COUNTIF($C$2:C1359,C1359)-1</f>
        <v>1406</v>
      </c>
      <c r="G1359">
        <v>1358</v>
      </c>
      <c r="H1359" t="str">
        <f t="shared" si="85"/>
        <v>Donald Petrie</v>
      </c>
      <c r="I1359">
        <f>COUNTIF(Table13[director_name],Director!$H1359)</f>
        <v>8</v>
      </c>
      <c r="J1359" s="8">
        <f t="shared" si="86"/>
        <v>5.6625000000000005</v>
      </c>
      <c r="K1359" s="12">
        <f t="shared" si="87"/>
        <v>0.22700000000000001</v>
      </c>
    </row>
    <row r="1360" spans="1:11" x14ac:dyDescent="0.35">
      <c r="A1360" s="2" t="s">
        <v>21179</v>
      </c>
      <c r="B1360" s="8">
        <f>AVERAGEIF(cleaned_data!$A$2:$A$3799,Director!$A1360,cleaned_data!$H$2:$H$3799)</f>
        <v>6.5</v>
      </c>
      <c r="C1360" s="12">
        <f t="shared" si="84"/>
        <v>0.504</v>
      </c>
      <c r="D1360" s="10">
        <f>_xlfn.RANK.EQ($C1360,$C$2:$C$1759,0)+COUNTIF($C$2:C1360,C1360)-1</f>
        <v>857</v>
      </c>
      <c r="G1360">
        <v>1359</v>
      </c>
      <c r="H1360" t="str">
        <f t="shared" si="85"/>
        <v>Jonathan Liebesman</v>
      </c>
      <c r="I1360">
        <f>COUNTIF(Table13[director_name],Director!$H1360)</f>
        <v>5</v>
      </c>
      <c r="J1360" s="8">
        <f t="shared" si="86"/>
        <v>5.6599999999999993</v>
      </c>
      <c r="K1360" s="12">
        <f t="shared" si="87"/>
        <v>0.22700000000000001</v>
      </c>
    </row>
    <row r="1361" spans="1:11" x14ac:dyDescent="0.35">
      <c r="A1361" s="2" t="s">
        <v>619</v>
      </c>
      <c r="B1361" s="8">
        <f>AVERAGEIF(cleaned_data!$A$2:$A$3799,Director!$A1361,cleaned_data!$H$2:$H$3799)</f>
        <v>7.8</v>
      </c>
      <c r="C1361" s="12">
        <f t="shared" si="84"/>
        <v>0.95699999999999996</v>
      </c>
      <c r="D1361" s="10">
        <f>_xlfn.RANK.EQ($C1361,$C$2:$C$1759,0)+COUNTIF($C$2:C1361,C1361)-1</f>
        <v>72</v>
      </c>
      <c r="G1361">
        <v>1360</v>
      </c>
      <c r="H1361" t="str">
        <f t="shared" si="85"/>
        <v>J.B. Rogers</v>
      </c>
      <c r="I1361">
        <f>COUNTIF(Table13[director_name],Director!$H1361)</f>
        <v>2</v>
      </c>
      <c r="J1361" s="8">
        <f t="shared" si="86"/>
        <v>5.65</v>
      </c>
      <c r="K1361" s="12">
        <f t="shared" si="87"/>
        <v>0.224</v>
      </c>
    </row>
    <row r="1362" spans="1:11" x14ac:dyDescent="0.35">
      <c r="A1362" s="2" t="s">
        <v>8807</v>
      </c>
      <c r="B1362" s="8">
        <f>AVERAGEIF(cleaned_data!$A$2:$A$3799,Director!$A1362,cleaned_data!$H$2:$H$3799)</f>
        <v>7.4333333333333336</v>
      </c>
      <c r="C1362" s="12">
        <f t="shared" si="84"/>
        <v>0.88700000000000001</v>
      </c>
      <c r="D1362" s="10">
        <f>_xlfn.RANK.EQ($C1362,$C$2:$C$1759,0)+COUNTIF($C$2:C1362,C1362)-1</f>
        <v>198</v>
      </c>
      <c r="G1362">
        <v>1361</v>
      </c>
      <c r="H1362" t="str">
        <f t="shared" si="85"/>
        <v>Michael Lehmann</v>
      </c>
      <c r="I1362">
        <f>COUNTIF(Table13[director_name],Director!$H1362)</f>
        <v>2</v>
      </c>
      <c r="J1362" s="8">
        <f t="shared" si="86"/>
        <v>5.65</v>
      </c>
      <c r="K1362" s="12">
        <f t="shared" si="87"/>
        <v>0.224</v>
      </c>
    </row>
    <row r="1363" spans="1:11" x14ac:dyDescent="0.35">
      <c r="A1363" s="2" t="s">
        <v>9927</v>
      </c>
      <c r="B1363" s="8">
        <f>AVERAGEIF(cleaned_data!$A$2:$A$3799,Director!$A1363,cleaned_data!$H$2:$H$3799)</f>
        <v>4.7333333333333334</v>
      </c>
      <c r="C1363" s="12">
        <f t="shared" si="84"/>
        <v>7.2999999999999995E-2</v>
      </c>
      <c r="D1363" s="10">
        <f>_xlfn.RANK.EQ($C1363,$C$2:$C$1759,0)+COUNTIF($C$2:C1363,C1363)-1</f>
        <v>1629</v>
      </c>
      <c r="G1363">
        <v>1362</v>
      </c>
      <c r="H1363" t="str">
        <f t="shared" si="85"/>
        <v>Michael Ritchie</v>
      </c>
      <c r="I1363">
        <f>COUNTIF(Table13[director_name],Director!$H1363)</f>
        <v>2</v>
      </c>
      <c r="J1363" s="8">
        <f t="shared" si="86"/>
        <v>5.65</v>
      </c>
      <c r="K1363" s="12">
        <f t="shared" si="87"/>
        <v>0.224</v>
      </c>
    </row>
    <row r="1364" spans="1:11" x14ac:dyDescent="0.35">
      <c r="A1364" s="2" t="s">
        <v>5509</v>
      </c>
      <c r="B1364" s="8">
        <f>AVERAGEIF(cleaned_data!$A$2:$A$3799,Director!$A1364,cleaned_data!$H$2:$H$3799)</f>
        <v>7.75</v>
      </c>
      <c r="C1364" s="12">
        <f t="shared" si="84"/>
        <v>0.95499999999999996</v>
      </c>
      <c r="D1364" s="10">
        <f>_xlfn.RANK.EQ($C1364,$C$2:$C$1759,0)+COUNTIF($C$2:C1364,C1364)-1</f>
        <v>79</v>
      </c>
      <c r="G1364">
        <v>1363</v>
      </c>
      <c r="H1364" t="str">
        <f t="shared" si="85"/>
        <v>Michael Rymer</v>
      </c>
      <c r="I1364">
        <f>COUNTIF(Table13[director_name],Director!$H1364)</f>
        <v>2</v>
      </c>
      <c r="J1364" s="8">
        <f t="shared" si="86"/>
        <v>5.65</v>
      </c>
      <c r="K1364" s="12">
        <f t="shared" si="87"/>
        <v>0.224</v>
      </c>
    </row>
    <row r="1365" spans="1:11" x14ac:dyDescent="0.35">
      <c r="A1365" s="2" t="s">
        <v>1058</v>
      </c>
      <c r="B1365" s="8">
        <f>AVERAGEIF(cleaned_data!$A$2:$A$3799,Director!$A1365,cleaned_data!$H$2:$H$3799)</f>
        <v>6.6333333333333337</v>
      </c>
      <c r="C1365" s="12">
        <f t="shared" si="84"/>
        <v>0.58599999999999997</v>
      </c>
      <c r="D1365" s="10">
        <f>_xlfn.RANK.EQ($C1365,$C$2:$C$1759,0)+COUNTIF($C$2:C1365,C1365)-1</f>
        <v>727</v>
      </c>
      <c r="G1365">
        <v>1364</v>
      </c>
      <c r="H1365" t="str">
        <f t="shared" si="85"/>
        <v>Simon Wells</v>
      </c>
      <c r="I1365">
        <f>COUNTIF(Table13[director_name],Director!$H1365)</f>
        <v>2</v>
      </c>
      <c r="J1365" s="8">
        <f t="shared" si="86"/>
        <v>5.65</v>
      </c>
      <c r="K1365" s="12">
        <f t="shared" si="87"/>
        <v>0.224</v>
      </c>
    </row>
    <row r="1366" spans="1:11" x14ac:dyDescent="0.35">
      <c r="A1366" s="2" t="s">
        <v>21697</v>
      </c>
      <c r="B1366" s="8">
        <f>AVERAGEIF(cleaned_data!$A$2:$A$3799,Director!$A1366,cleaned_data!$H$2:$H$3799)</f>
        <v>7.2</v>
      </c>
      <c r="C1366" s="12">
        <f t="shared" si="84"/>
        <v>0.81100000000000005</v>
      </c>
      <c r="D1366" s="10">
        <f>_xlfn.RANK.EQ($C1366,$C$2:$C$1759,0)+COUNTIF($C$2:C1366,C1366)-1</f>
        <v>317</v>
      </c>
      <c r="G1366">
        <v>1365</v>
      </c>
      <c r="H1366" t="str">
        <f t="shared" si="85"/>
        <v>George A. Romero</v>
      </c>
      <c r="I1366">
        <f>COUNTIF(Table13[director_name],Director!$H1366)</f>
        <v>3</v>
      </c>
      <c r="J1366" s="8">
        <f t="shared" si="86"/>
        <v>5.6333333333333329</v>
      </c>
      <c r="K1366" s="12">
        <f t="shared" si="87"/>
        <v>0.222</v>
      </c>
    </row>
    <row r="1367" spans="1:11" x14ac:dyDescent="0.35">
      <c r="A1367" s="2" t="s">
        <v>2293</v>
      </c>
      <c r="B1367" s="8">
        <f>AVERAGEIF(cleaned_data!$A$2:$A$3799,Director!$A1367,cleaned_data!$H$2:$H$3799)</f>
        <v>6.9</v>
      </c>
      <c r="C1367" s="12">
        <f t="shared" si="84"/>
        <v>0.68100000000000005</v>
      </c>
      <c r="D1367" s="10">
        <f>_xlfn.RANK.EQ($C1367,$C$2:$C$1759,0)+COUNTIF($C$2:C1367,C1367)-1</f>
        <v>552</v>
      </c>
      <c r="G1367">
        <v>1366</v>
      </c>
      <c r="H1367" t="str">
        <f t="shared" si="85"/>
        <v>John Pasquin</v>
      </c>
      <c r="I1367">
        <f>COUNTIF(Table13[director_name],Director!$H1367)</f>
        <v>3</v>
      </c>
      <c r="J1367" s="8">
        <f t="shared" si="86"/>
        <v>5.6333333333333329</v>
      </c>
      <c r="K1367" s="12">
        <f t="shared" si="87"/>
        <v>0.222</v>
      </c>
    </row>
    <row r="1368" spans="1:11" x14ac:dyDescent="0.35">
      <c r="A1368" s="2" t="s">
        <v>9070</v>
      </c>
      <c r="B1368" s="8">
        <f>AVERAGEIF(cleaned_data!$A$2:$A$3799,Director!$A1368,cleaned_data!$H$2:$H$3799)</f>
        <v>7.25</v>
      </c>
      <c r="C1368" s="12">
        <f t="shared" si="84"/>
        <v>0.84299999999999997</v>
      </c>
      <c r="D1368" s="10">
        <f>_xlfn.RANK.EQ($C1368,$C$2:$C$1759,0)+COUNTIF($C$2:C1368,C1368)-1</f>
        <v>274</v>
      </c>
      <c r="G1368">
        <v>1367</v>
      </c>
      <c r="H1368" t="str">
        <f t="shared" si="85"/>
        <v>Simon Wincer</v>
      </c>
      <c r="I1368">
        <f>COUNTIF(Table13[director_name],Director!$H1368)</f>
        <v>4</v>
      </c>
      <c r="J1368" s="8">
        <f t="shared" si="86"/>
        <v>5.625</v>
      </c>
      <c r="K1368" s="12">
        <f t="shared" si="87"/>
        <v>0.222</v>
      </c>
    </row>
    <row r="1369" spans="1:11" x14ac:dyDescent="0.35">
      <c r="A1369" s="2" t="s">
        <v>9667</v>
      </c>
      <c r="B1369" s="8">
        <f>AVERAGEIF(cleaned_data!$A$2:$A$3799,Director!$A1369,cleaned_data!$H$2:$H$3799)</f>
        <v>6.65</v>
      </c>
      <c r="C1369" s="12">
        <f t="shared" si="84"/>
        <v>0.58699999999999997</v>
      </c>
      <c r="D1369" s="10">
        <f>_xlfn.RANK.EQ($C1369,$C$2:$C$1759,0)+COUNTIF($C$2:C1369,C1369)-1</f>
        <v>726</v>
      </c>
      <c r="G1369">
        <v>1368</v>
      </c>
      <c r="H1369" t="str">
        <f t="shared" si="85"/>
        <v>Stefan Ruzowitzky</v>
      </c>
      <c r="I1369">
        <f>COUNTIF(Table13[director_name],Director!$H1369)</f>
        <v>3</v>
      </c>
      <c r="J1369" s="8">
        <f t="shared" si="86"/>
        <v>5.6333333333333329</v>
      </c>
      <c r="K1369" s="12">
        <f t="shared" si="87"/>
        <v>0.222</v>
      </c>
    </row>
    <row r="1370" spans="1:11" x14ac:dyDescent="0.35">
      <c r="A1370" s="2" t="s">
        <v>17683</v>
      </c>
      <c r="B1370" s="8">
        <f>AVERAGEIF(cleaned_data!$A$2:$A$3799,Director!$A1370,cleaned_data!$H$2:$H$3799)</f>
        <v>7.3</v>
      </c>
      <c r="C1370" s="12">
        <f t="shared" si="84"/>
        <v>0.84899999999999998</v>
      </c>
      <c r="D1370" s="10">
        <f>_xlfn.RANK.EQ($C1370,$C$2:$C$1759,0)+COUNTIF($C$2:C1370,C1370)-1</f>
        <v>261</v>
      </c>
      <c r="G1370">
        <v>1369</v>
      </c>
      <c r="H1370" t="str">
        <f t="shared" si="85"/>
        <v>Angelina Jolie Pitt</v>
      </c>
      <c r="I1370">
        <f>COUNTIF(Table13[director_name],Director!$H1370)</f>
        <v>3</v>
      </c>
      <c r="J1370" s="8">
        <f t="shared" si="86"/>
        <v>5.6000000000000005</v>
      </c>
      <c r="K1370" s="12">
        <f t="shared" si="87"/>
        <v>0.221</v>
      </c>
    </row>
    <row r="1371" spans="1:11" x14ac:dyDescent="0.35">
      <c r="A1371" s="2" t="s">
        <v>9802</v>
      </c>
      <c r="B1371" s="8">
        <f>AVERAGEIF(cleaned_data!$A$2:$A$3799,Director!$A1371,cleaned_data!$H$2:$H$3799)</f>
        <v>6.3999999999999995</v>
      </c>
      <c r="C1371" s="12">
        <f t="shared" si="84"/>
        <v>0.46200000000000002</v>
      </c>
      <c r="D1371" s="10">
        <f>_xlfn.RANK.EQ($C1371,$C$2:$C$1759,0)+COUNTIF($C$2:C1371,C1371)-1</f>
        <v>946</v>
      </c>
      <c r="G1371">
        <v>1370</v>
      </c>
      <c r="H1371" t="str">
        <f t="shared" si="85"/>
        <v>Walt Becker</v>
      </c>
      <c r="I1371">
        <f>COUNTIF(Table13[director_name],Director!$H1371)</f>
        <v>3</v>
      </c>
      <c r="J1371" s="8">
        <f t="shared" si="86"/>
        <v>5.6000000000000005</v>
      </c>
      <c r="K1371" s="12">
        <f t="shared" si="87"/>
        <v>0.221</v>
      </c>
    </row>
    <row r="1372" spans="1:11" x14ac:dyDescent="0.35">
      <c r="A1372" s="2" t="s">
        <v>15278</v>
      </c>
      <c r="B1372" s="8">
        <f>AVERAGEIF(cleaned_data!$A$2:$A$3799,Director!$A1372,cleaned_data!$H$2:$H$3799)</f>
        <v>7.2</v>
      </c>
      <c r="C1372" s="12">
        <f t="shared" si="84"/>
        <v>0.81100000000000005</v>
      </c>
      <c r="D1372" s="10">
        <f>_xlfn.RANK.EQ($C1372,$C$2:$C$1759,0)+COUNTIF($C$2:C1372,C1372)-1</f>
        <v>318</v>
      </c>
      <c r="G1372">
        <v>1371</v>
      </c>
      <c r="H1372" t="str">
        <f t="shared" si="85"/>
        <v>Albert Brooks</v>
      </c>
      <c r="I1372">
        <f>COUNTIF(Table13[director_name],Director!$H1372)</f>
        <v>1</v>
      </c>
      <c r="J1372" s="8">
        <f t="shared" si="86"/>
        <v>5.6</v>
      </c>
      <c r="K1372" s="12">
        <f t="shared" si="87"/>
        <v>0.19800000000000001</v>
      </c>
    </row>
    <row r="1373" spans="1:11" x14ac:dyDescent="0.35">
      <c r="A1373" s="2" t="s">
        <v>5462</v>
      </c>
      <c r="B1373" s="8">
        <f>AVERAGEIF(cleaned_data!$A$2:$A$3799,Director!$A1373,cleaned_data!$H$2:$H$3799)</f>
        <v>6.85</v>
      </c>
      <c r="C1373" s="12">
        <f t="shared" si="84"/>
        <v>0.66800000000000004</v>
      </c>
      <c r="D1373" s="10">
        <f>_xlfn.RANK.EQ($C1373,$C$2:$C$1759,0)+COUNTIF($C$2:C1373,C1373)-1</f>
        <v>581</v>
      </c>
      <c r="G1373">
        <v>1372</v>
      </c>
      <c r="H1373" t="str">
        <f t="shared" si="85"/>
        <v>Blair Hayes</v>
      </c>
      <c r="I1373">
        <f>COUNTIF(Table13[director_name],Director!$H1373)</f>
        <v>1</v>
      </c>
      <c r="J1373" s="8">
        <f t="shared" si="86"/>
        <v>5.6</v>
      </c>
      <c r="K1373" s="12">
        <f t="shared" si="87"/>
        <v>0.19800000000000001</v>
      </c>
    </row>
    <row r="1374" spans="1:11" x14ac:dyDescent="0.35">
      <c r="A1374" s="2" t="s">
        <v>4863</v>
      </c>
      <c r="B1374" s="8">
        <f>AVERAGEIF(cleaned_data!$A$2:$A$3799,Director!$A1374,cleaned_data!$H$2:$H$3799)</f>
        <v>6.4666666666666659</v>
      </c>
      <c r="C1374" s="12">
        <f t="shared" si="84"/>
        <v>0.5</v>
      </c>
      <c r="D1374" s="10">
        <f>_xlfn.RANK.EQ($C1374,$C$2:$C$1759,0)+COUNTIF($C$2:C1374,C1374)-1</f>
        <v>879</v>
      </c>
      <c r="G1374">
        <v>1373</v>
      </c>
      <c r="H1374" t="str">
        <f t="shared" si="85"/>
        <v>Bob Dolman</v>
      </c>
      <c r="I1374">
        <f>COUNTIF(Table13[director_name],Director!$H1374)</f>
        <v>1</v>
      </c>
      <c r="J1374" s="8">
        <f t="shared" si="86"/>
        <v>5.6</v>
      </c>
      <c r="K1374" s="12">
        <f t="shared" si="87"/>
        <v>0.19800000000000001</v>
      </c>
    </row>
    <row r="1375" spans="1:11" x14ac:dyDescent="0.35">
      <c r="A1375" s="2" t="s">
        <v>9162</v>
      </c>
      <c r="B1375" s="8">
        <f>AVERAGEIF(cleaned_data!$A$2:$A$3799,Director!$A1375,cleaned_data!$H$2:$H$3799)</f>
        <v>7.3272727272727272</v>
      </c>
      <c r="C1375" s="12">
        <f t="shared" si="84"/>
        <v>0.86899999999999999</v>
      </c>
      <c r="D1375" s="10">
        <f>_xlfn.RANK.EQ($C1375,$C$2:$C$1759,0)+COUNTIF($C$2:C1375,C1375)-1</f>
        <v>229</v>
      </c>
      <c r="G1375">
        <v>1374</v>
      </c>
      <c r="H1375" t="str">
        <f t="shared" si="85"/>
        <v>Brandon Camp</v>
      </c>
      <c r="I1375">
        <f>COUNTIF(Table13[director_name],Director!$H1375)</f>
        <v>1</v>
      </c>
      <c r="J1375" s="8">
        <f t="shared" si="86"/>
        <v>5.6</v>
      </c>
      <c r="K1375" s="12">
        <f t="shared" si="87"/>
        <v>0.19800000000000001</v>
      </c>
    </row>
    <row r="1376" spans="1:11" x14ac:dyDescent="0.35">
      <c r="A1376" s="2" t="s">
        <v>5204</v>
      </c>
      <c r="B1376" s="8">
        <f>AVERAGEIF(cleaned_data!$A$2:$A$3799,Director!$A1376,cleaned_data!$H$2:$H$3799)</f>
        <v>6.5333333333333341</v>
      </c>
      <c r="C1376" s="12">
        <f t="shared" si="84"/>
        <v>0.54</v>
      </c>
      <c r="D1376" s="10">
        <f>_xlfn.RANK.EQ($C1376,$C$2:$C$1759,0)+COUNTIF($C$2:C1376,C1376)-1</f>
        <v>808</v>
      </c>
      <c r="G1376">
        <v>1375</v>
      </c>
      <c r="H1376" t="str">
        <f t="shared" si="85"/>
        <v>Brandon Trost</v>
      </c>
      <c r="I1376">
        <f>COUNTIF(Table13[director_name],Director!$H1376)</f>
        <v>1</v>
      </c>
      <c r="J1376" s="8">
        <f t="shared" si="86"/>
        <v>5.6</v>
      </c>
      <c r="K1376" s="12">
        <f t="shared" si="87"/>
        <v>0.19800000000000001</v>
      </c>
    </row>
    <row r="1377" spans="1:11" x14ac:dyDescent="0.35">
      <c r="A1377" s="2" t="s">
        <v>7870</v>
      </c>
      <c r="B1377" s="8">
        <f>AVERAGEIF(cleaned_data!$A$2:$A$3799,Director!$A1377,cleaned_data!$H$2:$H$3799)</f>
        <v>8.4</v>
      </c>
      <c r="C1377" s="12">
        <f t="shared" si="84"/>
        <v>0.99299999999999999</v>
      </c>
      <c r="D1377" s="10">
        <f>_xlfn.RANK.EQ($C1377,$C$2:$C$1759,0)+COUNTIF($C$2:C1377,C1377)-1</f>
        <v>11</v>
      </c>
      <c r="G1377">
        <v>1376</v>
      </c>
      <c r="H1377" t="str">
        <f t="shared" si="85"/>
        <v>Brian Gibson</v>
      </c>
      <c r="I1377">
        <f>COUNTIF(Table13[director_name],Director!$H1377)</f>
        <v>1</v>
      </c>
      <c r="J1377" s="8">
        <f t="shared" si="86"/>
        <v>5.6</v>
      </c>
      <c r="K1377" s="12">
        <f t="shared" si="87"/>
        <v>0.19800000000000001</v>
      </c>
    </row>
    <row r="1378" spans="1:11" x14ac:dyDescent="0.35">
      <c r="A1378" s="2" t="s">
        <v>18798</v>
      </c>
      <c r="B1378" s="8">
        <f>AVERAGEIF(cleaned_data!$A$2:$A$3799,Director!$A1378,cleaned_data!$H$2:$H$3799)</f>
        <v>6</v>
      </c>
      <c r="C1378" s="12">
        <f t="shared" si="84"/>
        <v>0.312</v>
      </c>
      <c r="D1378" s="10">
        <f>_xlfn.RANK.EQ($C1378,$C$2:$C$1759,0)+COUNTIF($C$2:C1378,C1378)-1</f>
        <v>1205</v>
      </c>
      <c r="G1378">
        <v>1377</v>
      </c>
      <c r="H1378" t="str">
        <f t="shared" si="85"/>
        <v>Charles Stone III</v>
      </c>
      <c r="I1378">
        <f>COUNTIF(Table13[director_name],Director!$H1378)</f>
        <v>2</v>
      </c>
      <c r="J1378" s="8">
        <f t="shared" si="86"/>
        <v>5.6</v>
      </c>
      <c r="K1378" s="12">
        <f t="shared" si="87"/>
        <v>0.19800000000000001</v>
      </c>
    </row>
    <row r="1379" spans="1:11" x14ac:dyDescent="0.35">
      <c r="A1379" s="2" t="s">
        <v>6868</v>
      </c>
      <c r="B1379" s="8">
        <f>AVERAGEIF(cleaned_data!$A$2:$A$3799,Director!$A1379,cleaned_data!$H$2:$H$3799)</f>
        <v>6.85</v>
      </c>
      <c r="C1379" s="12">
        <f t="shared" si="84"/>
        <v>0.66800000000000004</v>
      </c>
      <c r="D1379" s="10">
        <f>_xlfn.RANK.EQ($C1379,$C$2:$C$1759,0)+COUNTIF($C$2:C1379,C1379)-1</f>
        <v>582</v>
      </c>
      <c r="G1379">
        <v>1378</v>
      </c>
      <c r="H1379" t="str">
        <f t="shared" si="85"/>
        <v>Christopher Spencer</v>
      </c>
      <c r="I1379">
        <f>COUNTIF(Table13[director_name],Director!$H1379)</f>
        <v>1</v>
      </c>
      <c r="J1379" s="8">
        <f t="shared" si="86"/>
        <v>5.6</v>
      </c>
      <c r="K1379" s="12">
        <f t="shared" si="87"/>
        <v>0.19800000000000001</v>
      </c>
    </row>
    <row r="1380" spans="1:11" x14ac:dyDescent="0.35">
      <c r="A1380" s="2" t="s">
        <v>10176</v>
      </c>
      <c r="B1380" s="8">
        <f>AVERAGEIF(cleaned_data!$A$2:$A$3799,Director!$A1380,cleaned_data!$H$2:$H$3799)</f>
        <v>7.2</v>
      </c>
      <c r="C1380" s="12">
        <f t="shared" si="84"/>
        <v>0.81100000000000005</v>
      </c>
      <c r="D1380" s="10">
        <f>_xlfn.RANK.EQ($C1380,$C$2:$C$1759,0)+COUNTIF($C$2:C1380,C1380)-1</f>
        <v>319</v>
      </c>
      <c r="G1380">
        <v>1379</v>
      </c>
      <c r="H1380" t="str">
        <f t="shared" si="85"/>
        <v>Daniel Barnz</v>
      </c>
      <c r="I1380">
        <f>COUNTIF(Table13[director_name],Director!$H1380)</f>
        <v>1</v>
      </c>
      <c r="J1380" s="8">
        <f t="shared" si="86"/>
        <v>5.6</v>
      </c>
      <c r="K1380" s="12">
        <f t="shared" si="87"/>
        <v>0.19800000000000001</v>
      </c>
    </row>
    <row r="1381" spans="1:11" x14ac:dyDescent="0.35">
      <c r="A1381" s="2" t="s">
        <v>17223</v>
      </c>
      <c r="B1381" s="8">
        <f>AVERAGEIF(cleaned_data!$A$2:$A$3799,Director!$A1381,cleaned_data!$H$2:$H$3799)</f>
        <v>5.7</v>
      </c>
      <c r="C1381" s="12">
        <f t="shared" si="84"/>
        <v>0.23300000000000001</v>
      </c>
      <c r="D1381" s="10">
        <f>_xlfn.RANK.EQ($C1381,$C$2:$C$1759,0)+COUNTIF($C$2:C1381,C1381)-1</f>
        <v>1345</v>
      </c>
      <c r="G1381">
        <v>1380</v>
      </c>
      <c r="H1381" t="str">
        <f t="shared" si="85"/>
        <v>Daniel Stamm</v>
      </c>
      <c r="I1381">
        <f>COUNTIF(Table13[director_name],Director!$H1381)</f>
        <v>1</v>
      </c>
      <c r="J1381" s="8">
        <f t="shared" si="86"/>
        <v>5.6</v>
      </c>
      <c r="K1381" s="12">
        <f t="shared" si="87"/>
        <v>0.19800000000000001</v>
      </c>
    </row>
    <row r="1382" spans="1:11" x14ac:dyDescent="0.35">
      <c r="A1382" s="2" t="s">
        <v>18572</v>
      </c>
      <c r="B1382" s="8">
        <f>AVERAGEIF(cleaned_data!$A$2:$A$3799,Director!$A1382,cleaned_data!$H$2:$H$3799)</f>
        <v>2.7</v>
      </c>
      <c r="C1382" s="12">
        <f t="shared" si="84"/>
        <v>2E-3</v>
      </c>
      <c r="D1382" s="10">
        <f>_xlfn.RANK.EQ($C1382,$C$2:$C$1759,0)+COUNTIF($C$2:C1382,C1382)-1</f>
        <v>1755</v>
      </c>
      <c r="G1382">
        <v>1381</v>
      </c>
      <c r="H1382" t="str">
        <f t="shared" si="85"/>
        <v>Darren Grant</v>
      </c>
      <c r="I1382">
        <f>COUNTIF(Table13[director_name],Director!$H1382)</f>
        <v>1</v>
      </c>
      <c r="J1382" s="8">
        <f t="shared" si="86"/>
        <v>5.6</v>
      </c>
      <c r="K1382" s="12">
        <f t="shared" si="87"/>
        <v>0.19800000000000001</v>
      </c>
    </row>
    <row r="1383" spans="1:11" x14ac:dyDescent="0.35">
      <c r="A1383" s="2" t="s">
        <v>13454</v>
      </c>
      <c r="B1383" s="8">
        <f>AVERAGEIF(cleaned_data!$A$2:$A$3799,Director!$A1383,cleaned_data!$H$2:$H$3799)</f>
        <v>6.4</v>
      </c>
      <c r="C1383" s="12">
        <f t="shared" si="84"/>
        <v>0.46400000000000002</v>
      </c>
      <c r="D1383" s="10">
        <f>_xlfn.RANK.EQ($C1383,$C$2:$C$1759,0)+COUNTIF($C$2:C1383,C1383)-1</f>
        <v>937</v>
      </c>
      <c r="G1383">
        <v>1382</v>
      </c>
      <c r="H1383" t="str">
        <f t="shared" si="85"/>
        <v>Gary Chapman</v>
      </c>
      <c r="I1383">
        <f>COUNTIF(Table13[director_name],Director!$H1383)</f>
        <v>1</v>
      </c>
      <c r="J1383" s="8">
        <f t="shared" si="86"/>
        <v>5.6</v>
      </c>
      <c r="K1383" s="12">
        <f t="shared" si="87"/>
        <v>0.19800000000000001</v>
      </c>
    </row>
    <row r="1384" spans="1:11" x14ac:dyDescent="0.35">
      <c r="A1384" s="2" t="s">
        <v>11825</v>
      </c>
      <c r="B1384" s="8">
        <f>AVERAGEIF(cleaned_data!$A$2:$A$3799,Director!$A1384,cleaned_data!$H$2:$H$3799)</f>
        <v>5.3</v>
      </c>
      <c r="C1384" s="12">
        <f t="shared" si="84"/>
        <v>0.13200000000000001</v>
      </c>
      <c r="D1384" s="10">
        <f>_xlfn.RANK.EQ($C1384,$C$2:$C$1759,0)+COUNTIF($C$2:C1384,C1384)-1</f>
        <v>1521</v>
      </c>
      <c r="G1384">
        <v>1383</v>
      </c>
      <c r="H1384" t="str">
        <f t="shared" si="85"/>
        <v>Gene Teigland</v>
      </c>
      <c r="I1384">
        <f>COUNTIF(Table13[director_name],Director!$H1384)</f>
        <v>1</v>
      </c>
      <c r="J1384" s="8">
        <f t="shared" si="86"/>
        <v>5.6</v>
      </c>
      <c r="K1384" s="12">
        <f t="shared" si="87"/>
        <v>0.19800000000000001</v>
      </c>
    </row>
    <row r="1385" spans="1:11" x14ac:dyDescent="0.35">
      <c r="A1385" s="2" t="s">
        <v>12837</v>
      </c>
      <c r="B1385" s="8">
        <f>AVERAGEIF(cleaned_data!$A$2:$A$3799,Director!$A1385,cleaned_data!$H$2:$H$3799)</f>
        <v>4.0999999999999996</v>
      </c>
      <c r="C1385" s="12">
        <f t="shared" si="84"/>
        <v>3.5999999999999997E-2</v>
      </c>
      <c r="D1385" s="10">
        <f>_xlfn.RANK.EQ($C1385,$C$2:$C$1759,0)+COUNTIF($C$2:C1385,C1385)-1</f>
        <v>1693</v>
      </c>
      <c r="G1385">
        <v>1384</v>
      </c>
      <c r="H1385" t="str">
        <f t="shared" si="85"/>
        <v>Harley Cokeliss</v>
      </c>
      <c r="I1385">
        <f>COUNTIF(Table13[director_name],Director!$H1385)</f>
        <v>1</v>
      </c>
      <c r="J1385" s="8">
        <f t="shared" si="86"/>
        <v>5.6</v>
      </c>
      <c r="K1385" s="12">
        <f t="shared" si="87"/>
        <v>0.19800000000000001</v>
      </c>
    </row>
    <row r="1386" spans="1:11" x14ac:dyDescent="0.35">
      <c r="A1386" s="2" t="s">
        <v>23484</v>
      </c>
      <c r="B1386" s="8">
        <f>AVERAGEIF(cleaned_data!$A$2:$A$3799,Director!$A1386,cleaned_data!$H$2:$H$3799)</f>
        <v>7.7</v>
      </c>
      <c r="C1386" s="12">
        <f t="shared" si="84"/>
        <v>0.94</v>
      </c>
      <c r="D1386" s="10">
        <f>_xlfn.RANK.EQ($C1386,$C$2:$C$1759,0)+COUNTIF($C$2:C1386,C1386)-1</f>
        <v>101</v>
      </c>
      <c r="G1386">
        <v>1385</v>
      </c>
      <c r="H1386" t="str">
        <f t="shared" si="85"/>
        <v>Henry Hobson</v>
      </c>
      <c r="I1386">
        <f>COUNTIF(Table13[director_name],Director!$H1386)</f>
        <v>1</v>
      </c>
      <c r="J1386" s="8">
        <f t="shared" si="86"/>
        <v>5.6</v>
      </c>
      <c r="K1386" s="12">
        <f t="shared" si="87"/>
        <v>0.19800000000000001</v>
      </c>
    </row>
    <row r="1387" spans="1:11" x14ac:dyDescent="0.35">
      <c r="A1387" s="2" t="s">
        <v>11711</v>
      </c>
      <c r="B1387" s="8">
        <f>AVERAGEIF(cleaned_data!$A$2:$A$3799,Director!$A1387,cleaned_data!$H$2:$H$3799)</f>
        <v>6.4</v>
      </c>
      <c r="C1387" s="12">
        <f t="shared" si="84"/>
        <v>0.46400000000000002</v>
      </c>
      <c r="D1387" s="10">
        <f>_xlfn.RANK.EQ($C1387,$C$2:$C$1759,0)+COUNTIF($C$2:C1387,C1387)-1</f>
        <v>938</v>
      </c>
      <c r="G1387">
        <v>1386</v>
      </c>
      <c r="H1387" t="str">
        <f t="shared" si="85"/>
        <v>Ice Cube</v>
      </c>
      <c r="I1387">
        <f>COUNTIF(Table13[director_name],Director!$H1387)</f>
        <v>1</v>
      </c>
      <c r="J1387" s="8">
        <f t="shared" si="86"/>
        <v>5.6</v>
      </c>
      <c r="K1387" s="12">
        <f t="shared" si="87"/>
        <v>0.19800000000000001</v>
      </c>
    </row>
    <row r="1388" spans="1:11" x14ac:dyDescent="0.35">
      <c r="A1388" s="2" t="s">
        <v>187</v>
      </c>
      <c r="B1388" s="8">
        <f>AVERAGEIF(cleaned_data!$A$2:$A$3799,Director!$A1388,cleaned_data!$H$2:$H$3799)</f>
        <v>7.1312499999999996</v>
      </c>
      <c r="C1388" s="12">
        <f t="shared" si="84"/>
        <v>0.8</v>
      </c>
      <c r="D1388" s="10">
        <f>_xlfn.RANK.EQ($C1388,$C$2:$C$1759,0)+COUNTIF($C$2:C1388,C1388)-1</f>
        <v>351</v>
      </c>
      <c r="G1388">
        <v>1387</v>
      </c>
      <c r="H1388" t="str">
        <f t="shared" si="85"/>
        <v>James Bridges</v>
      </c>
      <c r="I1388">
        <f>COUNTIF(Table13[director_name],Director!$H1388)</f>
        <v>1</v>
      </c>
      <c r="J1388" s="8">
        <f t="shared" si="86"/>
        <v>5.6</v>
      </c>
      <c r="K1388" s="12">
        <f t="shared" si="87"/>
        <v>0.19800000000000001</v>
      </c>
    </row>
    <row r="1389" spans="1:11" x14ac:dyDescent="0.35">
      <c r="A1389" s="2" t="s">
        <v>9828</v>
      </c>
      <c r="B1389" s="8">
        <f>AVERAGEIF(cleaned_data!$A$2:$A$3799,Director!$A1389,cleaned_data!$H$2:$H$3799)</f>
        <v>5.4</v>
      </c>
      <c r="C1389" s="12">
        <f t="shared" si="84"/>
        <v>0.157</v>
      </c>
      <c r="D1389" s="10">
        <f>_xlfn.RANK.EQ($C1389,$C$2:$C$1759,0)+COUNTIF($C$2:C1389,C1389)-1</f>
        <v>1477</v>
      </c>
      <c r="G1389">
        <v>1388</v>
      </c>
      <c r="H1389" t="str">
        <f t="shared" si="85"/>
        <v>Jim Gillespie</v>
      </c>
      <c r="I1389">
        <f>COUNTIF(Table13[director_name],Director!$H1389)</f>
        <v>1</v>
      </c>
      <c r="J1389" s="8">
        <f t="shared" si="86"/>
        <v>5.6</v>
      </c>
      <c r="K1389" s="12">
        <f t="shared" si="87"/>
        <v>0.19800000000000001</v>
      </c>
    </row>
    <row r="1390" spans="1:11" x14ac:dyDescent="0.35">
      <c r="A1390" s="2" t="s">
        <v>17109</v>
      </c>
      <c r="B1390" s="8">
        <f>AVERAGEIF(cleaned_data!$A$2:$A$3799,Director!$A1390,cleaned_data!$H$2:$H$3799)</f>
        <v>5.9</v>
      </c>
      <c r="C1390" s="12">
        <f t="shared" si="84"/>
        <v>0.27200000000000002</v>
      </c>
      <c r="D1390" s="10">
        <f>_xlfn.RANK.EQ($C1390,$C$2:$C$1759,0)+COUNTIF($C$2:C1390,C1390)-1</f>
        <v>1272</v>
      </c>
      <c r="G1390">
        <v>1389</v>
      </c>
      <c r="H1390" t="str">
        <f t="shared" si="85"/>
        <v>Joe Swanberg</v>
      </c>
      <c r="I1390">
        <f>COUNTIF(Table13[director_name],Director!$H1390)</f>
        <v>1</v>
      </c>
      <c r="J1390" s="8">
        <f t="shared" si="86"/>
        <v>5.6</v>
      </c>
      <c r="K1390" s="12">
        <f t="shared" si="87"/>
        <v>0.19800000000000001</v>
      </c>
    </row>
    <row r="1391" spans="1:11" x14ac:dyDescent="0.35">
      <c r="A1391" s="2" t="s">
        <v>20800</v>
      </c>
      <c r="B1391" s="8">
        <f>AVERAGEIF(cleaned_data!$A$2:$A$3799,Director!$A1391,cleaned_data!$H$2:$H$3799)</f>
        <v>7.8</v>
      </c>
      <c r="C1391" s="12">
        <f t="shared" si="84"/>
        <v>0.95699999999999996</v>
      </c>
      <c r="D1391" s="10">
        <f>_xlfn.RANK.EQ($C1391,$C$2:$C$1759,0)+COUNTIF($C$2:C1391,C1391)-1</f>
        <v>73</v>
      </c>
      <c r="G1391">
        <v>1390</v>
      </c>
      <c r="H1391" t="str">
        <f t="shared" si="85"/>
        <v>John Eng</v>
      </c>
      <c r="I1391">
        <f>COUNTIF(Table13[director_name],Director!$H1391)</f>
        <v>1</v>
      </c>
      <c r="J1391" s="8">
        <f t="shared" si="86"/>
        <v>5.6</v>
      </c>
      <c r="K1391" s="12">
        <f t="shared" si="87"/>
        <v>0.19800000000000001</v>
      </c>
    </row>
    <row r="1392" spans="1:11" x14ac:dyDescent="0.35">
      <c r="A1392" s="2" t="s">
        <v>3613</v>
      </c>
      <c r="B1392" s="8">
        <f>AVERAGEIF(cleaned_data!$A$2:$A$3799,Director!$A1392,cleaned_data!$H$2:$H$3799)</f>
        <v>6.05</v>
      </c>
      <c r="C1392" s="12">
        <f t="shared" si="84"/>
        <v>0.33900000000000002</v>
      </c>
      <c r="D1392" s="10">
        <f>_xlfn.RANK.EQ($C1392,$C$2:$C$1759,0)+COUNTIF($C$2:C1392,C1392)-1</f>
        <v>1158</v>
      </c>
      <c r="G1392">
        <v>1391</v>
      </c>
      <c r="H1392" t="str">
        <f t="shared" si="85"/>
        <v>Johnny Remo</v>
      </c>
      <c r="I1392">
        <f>COUNTIF(Table13[director_name],Director!$H1392)</f>
        <v>1</v>
      </c>
      <c r="J1392" s="8">
        <f t="shared" si="86"/>
        <v>5.6</v>
      </c>
      <c r="K1392" s="12">
        <f t="shared" si="87"/>
        <v>0.19800000000000001</v>
      </c>
    </row>
    <row r="1393" spans="1:11" x14ac:dyDescent="0.35">
      <c r="A1393" s="2" t="s">
        <v>499</v>
      </c>
      <c r="B1393" s="8">
        <f>AVERAGEIF(cleaned_data!$A$2:$A$3799,Director!$A1393,cleaned_data!$H$2:$H$3799)</f>
        <v>5.5777777777777784</v>
      </c>
      <c r="C1393" s="12">
        <f t="shared" si="84"/>
        <v>0.19800000000000001</v>
      </c>
      <c r="D1393" s="10">
        <f>_xlfn.RANK.EQ($C1393,$C$2:$C$1759,0)+COUNTIF($C$2:C1393,C1393)-1</f>
        <v>1407</v>
      </c>
      <c r="G1393">
        <v>1392</v>
      </c>
      <c r="H1393" t="str">
        <f t="shared" si="85"/>
        <v>Jonas Elmer</v>
      </c>
      <c r="I1393">
        <f>COUNTIF(Table13[director_name],Director!$H1393)</f>
        <v>1</v>
      </c>
      <c r="J1393" s="8">
        <f t="shared" si="86"/>
        <v>5.6</v>
      </c>
      <c r="K1393" s="12">
        <f t="shared" si="87"/>
        <v>0.19800000000000001</v>
      </c>
    </row>
    <row r="1394" spans="1:11" x14ac:dyDescent="0.35">
      <c r="A1394" s="2" t="s">
        <v>17698</v>
      </c>
      <c r="B1394" s="8">
        <f>AVERAGEIF(cleaned_data!$A$2:$A$3799,Director!$A1394,cleaned_data!$H$2:$H$3799)</f>
        <v>4.5</v>
      </c>
      <c r="C1394" s="12">
        <f t="shared" si="84"/>
        <v>5.6000000000000001E-2</v>
      </c>
      <c r="D1394" s="10">
        <f>_xlfn.RANK.EQ($C1394,$C$2:$C$1759,0)+COUNTIF($C$2:C1394,C1394)-1</f>
        <v>1659</v>
      </c>
      <c r="G1394">
        <v>1393</v>
      </c>
      <c r="H1394" t="str">
        <f t="shared" si="85"/>
        <v>Joseph Ruben</v>
      </c>
      <c r="I1394">
        <f>COUNTIF(Table13[director_name],Director!$H1394)</f>
        <v>1</v>
      </c>
      <c r="J1394" s="8">
        <f t="shared" si="86"/>
        <v>5.6</v>
      </c>
      <c r="K1394" s="12">
        <f t="shared" si="87"/>
        <v>0.19800000000000001</v>
      </c>
    </row>
    <row r="1395" spans="1:11" x14ac:dyDescent="0.35">
      <c r="A1395" s="2" t="s">
        <v>476</v>
      </c>
      <c r="B1395" s="8">
        <f>AVERAGEIF(cleaned_data!$A$2:$A$3799,Director!$A1395,cleaned_data!$H$2:$H$3799)</f>
        <v>5.9333333333333336</v>
      </c>
      <c r="C1395" s="12">
        <f t="shared" si="84"/>
        <v>0.30099999999999999</v>
      </c>
      <c r="D1395" s="10">
        <f>_xlfn.RANK.EQ($C1395,$C$2:$C$1759,0)+COUNTIF($C$2:C1395,C1395)-1</f>
        <v>1228</v>
      </c>
      <c r="G1395">
        <v>1394</v>
      </c>
      <c r="H1395" t="str">
        <f t="shared" si="85"/>
        <v>Justin Zackham</v>
      </c>
      <c r="I1395">
        <f>COUNTIF(Table13[director_name],Director!$H1395)</f>
        <v>1</v>
      </c>
      <c r="J1395" s="8">
        <f t="shared" si="86"/>
        <v>5.6</v>
      </c>
      <c r="K1395" s="12">
        <f t="shared" si="87"/>
        <v>0.19800000000000001</v>
      </c>
    </row>
    <row r="1396" spans="1:11" x14ac:dyDescent="0.35">
      <c r="A1396" s="2" t="s">
        <v>157</v>
      </c>
      <c r="B1396" s="8">
        <f>AVERAGEIF(cleaned_data!$A$2:$A$3799,Director!$A1396,cleaned_data!$H$2:$H$3799)</f>
        <v>6.6</v>
      </c>
      <c r="C1396" s="12">
        <f t="shared" si="84"/>
        <v>0.55300000000000005</v>
      </c>
      <c r="D1396" s="10">
        <f>_xlfn.RANK.EQ($C1396,$C$2:$C$1759,0)+COUNTIF($C$2:C1396,C1396)-1</f>
        <v>776</v>
      </c>
      <c r="G1396">
        <v>1395</v>
      </c>
      <c r="H1396" t="str">
        <f t="shared" si="85"/>
        <v>Kaige Chen</v>
      </c>
      <c r="I1396">
        <f>COUNTIF(Table13[director_name],Director!$H1396)</f>
        <v>1</v>
      </c>
      <c r="J1396" s="8">
        <f t="shared" si="86"/>
        <v>5.6</v>
      </c>
      <c r="K1396" s="12">
        <f t="shared" si="87"/>
        <v>0.19800000000000001</v>
      </c>
    </row>
    <row r="1397" spans="1:11" x14ac:dyDescent="0.35">
      <c r="A1397" s="2" t="s">
        <v>21423</v>
      </c>
      <c r="B1397" s="8">
        <f>AVERAGEIF(cleaned_data!$A$2:$A$3799,Director!$A1397,cleaned_data!$H$2:$H$3799)</f>
        <v>6.8</v>
      </c>
      <c r="C1397" s="12">
        <f t="shared" si="84"/>
        <v>0.63800000000000001</v>
      </c>
      <c r="D1397" s="10">
        <f>_xlfn.RANK.EQ($C1397,$C$2:$C$1759,0)+COUNTIF($C$2:C1397,C1397)-1</f>
        <v>626</v>
      </c>
      <c r="G1397">
        <v>1396</v>
      </c>
      <c r="H1397" t="str">
        <f t="shared" si="85"/>
        <v>Karey Kirkpatrick</v>
      </c>
      <c r="I1397">
        <f>COUNTIF(Table13[director_name],Director!$H1397)</f>
        <v>1</v>
      </c>
      <c r="J1397" s="8">
        <f t="shared" si="86"/>
        <v>5.6</v>
      </c>
      <c r="K1397" s="12">
        <f t="shared" si="87"/>
        <v>0.19800000000000001</v>
      </c>
    </row>
    <row r="1398" spans="1:11" x14ac:dyDescent="0.35">
      <c r="A1398" s="2" t="s">
        <v>946</v>
      </c>
      <c r="B1398" s="8">
        <f>AVERAGEIF(cleaned_data!$A$2:$A$3799,Director!$A1398,cleaned_data!$H$2:$H$3799)</f>
        <v>5.94</v>
      </c>
      <c r="C1398" s="12">
        <f t="shared" si="84"/>
        <v>0.30099999999999999</v>
      </c>
      <c r="D1398" s="10">
        <f>_xlfn.RANK.EQ($C1398,$C$2:$C$1759,0)+COUNTIF($C$2:C1398,C1398)-1</f>
        <v>1229</v>
      </c>
      <c r="G1398">
        <v>1397</v>
      </c>
      <c r="H1398" t="str">
        <f t="shared" si="85"/>
        <v>Keith Gordon</v>
      </c>
      <c r="I1398">
        <f>COUNTIF(Table13[director_name],Director!$H1398)</f>
        <v>1</v>
      </c>
      <c r="J1398" s="8">
        <f t="shared" si="86"/>
        <v>5.6</v>
      </c>
      <c r="K1398" s="12">
        <f t="shared" si="87"/>
        <v>0.19800000000000001</v>
      </c>
    </row>
    <row r="1399" spans="1:11" x14ac:dyDescent="0.35">
      <c r="A1399" s="2" t="s">
        <v>14563</v>
      </c>
      <c r="B1399" s="8">
        <f>AVERAGEIF(cleaned_data!$A$2:$A$3799,Director!$A1399,cleaned_data!$H$2:$H$3799)</f>
        <v>4.5999999999999996</v>
      </c>
      <c r="C1399" s="12">
        <f t="shared" si="84"/>
        <v>0.06</v>
      </c>
      <c r="D1399" s="10">
        <f>_xlfn.RANK.EQ($C1399,$C$2:$C$1759,0)+COUNTIF($C$2:C1399,C1399)-1</f>
        <v>1649</v>
      </c>
      <c r="G1399">
        <v>1398</v>
      </c>
      <c r="H1399" t="str">
        <f t="shared" si="85"/>
        <v>Malcolm D. Lee</v>
      </c>
      <c r="I1399">
        <f>COUNTIF(Table13[director_name],Director!$H1399)</f>
        <v>5</v>
      </c>
      <c r="J1399" s="8">
        <f t="shared" si="86"/>
        <v>5.6</v>
      </c>
      <c r="K1399" s="12">
        <f t="shared" si="87"/>
        <v>0.19800000000000001</v>
      </c>
    </row>
    <row r="1400" spans="1:11" x14ac:dyDescent="0.35">
      <c r="A1400" s="2" t="s">
        <v>3891</v>
      </c>
      <c r="B1400" s="8">
        <f>AVERAGEIF(cleaned_data!$A$2:$A$3799,Director!$A1400,cleaned_data!$H$2:$H$3799)</f>
        <v>7.0181818181818185</v>
      </c>
      <c r="C1400" s="12">
        <f t="shared" si="84"/>
        <v>0.76100000000000001</v>
      </c>
      <c r="D1400" s="10">
        <f>_xlfn.RANK.EQ($C1400,$C$2:$C$1759,0)+COUNTIF($C$2:C1400,C1400)-1</f>
        <v>420</v>
      </c>
      <c r="G1400">
        <v>1399</v>
      </c>
      <c r="H1400" t="str">
        <f t="shared" si="85"/>
        <v>Mark Helfrich</v>
      </c>
      <c r="I1400">
        <f>COUNTIF(Table13[director_name],Director!$H1400)</f>
        <v>1</v>
      </c>
      <c r="J1400" s="8">
        <f t="shared" si="86"/>
        <v>5.6</v>
      </c>
      <c r="K1400" s="12">
        <f t="shared" si="87"/>
        <v>0.19800000000000001</v>
      </c>
    </row>
    <row r="1401" spans="1:11" x14ac:dyDescent="0.35">
      <c r="A1401" s="2" t="s">
        <v>15006</v>
      </c>
      <c r="B1401" s="8">
        <f>AVERAGEIF(cleaned_data!$A$2:$A$3799,Director!$A1401,cleaned_data!$H$2:$H$3799)</f>
        <v>6.1</v>
      </c>
      <c r="C1401" s="12">
        <f t="shared" si="84"/>
        <v>0.35099999999999998</v>
      </c>
      <c r="D1401" s="10">
        <f>_xlfn.RANK.EQ($C1401,$C$2:$C$1759,0)+COUNTIF($C$2:C1401,C1401)-1</f>
        <v>1131</v>
      </c>
      <c r="G1401">
        <v>1400</v>
      </c>
      <c r="H1401" t="str">
        <f t="shared" si="85"/>
        <v>Mark Tonderai</v>
      </c>
      <c r="I1401">
        <f>COUNTIF(Table13[director_name],Director!$H1401)</f>
        <v>1</v>
      </c>
      <c r="J1401" s="8">
        <f t="shared" si="86"/>
        <v>5.6</v>
      </c>
      <c r="K1401" s="12">
        <f t="shared" si="87"/>
        <v>0.19800000000000001</v>
      </c>
    </row>
    <row r="1402" spans="1:11" x14ac:dyDescent="0.35">
      <c r="A1402" s="2" t="s">
        <v>12822</v>
      </c>
      <c r="B1402" s="8">
        <f>AVERAGEIF(cleaned_data!$A$2:$A$3799,Director!$A1402,cleaned_data!$H$2:$H$3799)</f>
        <v>5.7249999999999996</v>
      </c>
      <c r="C1402" s="12">
        <f t="shared" si="84"/>
        <v>0.246</v>
      </c>
      <c r="D1402" s="10">
        <f>_xlfn.RANK.EQ($C1402,$C$2:$C$1759,0)+COUNTIF($C$2:C1402,C1402)-1</f>
        <v>1325</v>
      </c>
      <c r="G1402">
        <v>1401</v>
      </c>
      <c r="H1402" t="str">
        <f t="shared" si="85"/>
        <v>Martin Lawrence</v>
      </c>
      <c r="I1402">
        <f>COUNTIF(Table13[director_name],Director!$H1402)</f>
        <v>1</v>
      </c>
      <c r="J1402" s="8">
        <f t="shared" si="86"/>
        <v>5.6</v>
      </c>
      <c r="K1402" s="12">
        <f t="shared" si="87"/>
        <v>0.19800000000000001</v>
      </c>
    </row>
    <row r="1403" spans="1:11" x14ac:dyDescent="0.35">
      <c r="A1403" s="2" t="s">
        <v>19953</v>
      </c>
      <c r="B1403" s="8">
        <f>AVERAGEIF(cleaned_data!$A$2:$A$3799,Director!$A1403,cleaned_data!$H$2:$H$3799)</f>
        <v>5.0999999999999996</v>
      </c>
      <c r="C1403" s="12">
        <f t="shared" si="84"/>
        <v>9.8000000000000004E-2</v>
      </c>
      <c r="D1403" s="10">
        <f>_xlfn.RANK.EQ($C1403,$C$2:$C$1759,0)+COUNTIF($C$2:C1403,C1403)-1</f>
        <v>1579</v>
      </c>
      <c r="G1403">
        <v>1402</v>
      </c>
      <c r="H1403" t="str">
        <f t="shared" si="85"/>
        <v>Mary Lambert</v>
      </c>
      <c r="I1403">
        <f>COUNTIF(Table13[director_name],Director!$H1403)</f>
        <v>2</v>
      </c>
      <c r="J1403" s="8">
        <f t="shared" si="86"/>
        <v>5.6</v>
      </c>
      <c r="K1403" s="12">
        <f t="shared" si="87"/>
        <v>0.19800000000000001</v>
      </c>
    </row>
    <row r="1404" spans="1:11" x14ac:dyDescent="0.35">
      <c r="A1404" s="2" t="s">
        <v>11681</v>
      </c>
      <c r="B1404" s="8">
        <f>AVERAGEIF(cleaned_data!$A$2:$A$3799,Director!$A1404,cleaned_data!$H$2:$H$3799)</f>
        <v>6.8</v>
      </c>
      <c r="C1404" s="12">
        <f t="shared" si="84"/>
        <v>0.63800000000000001</v>
      </c>
      <c r="D1404" s="10">
        <f>_xlfn.RANK.EQ($C1404,$C$2:$C$1759,0)+COUNTIF($C$2:C1404,C1404)-1</f>
        <v>627</v>
      </c>
      <c r="G1404">
        <v>1403</v>
      </c>
      <c r="H1404" t="str">
        <f t="shared" si="85"/>
        <v>Michael Dinner</v>
      </c>
      <c r="I1404">
        <f>COUNTIF(Table13[director_name],Director!$H1404)</f>
        <v>1</v>
      </c>
      <c r="J1404" s="8">
        <f t="shared" si="86"/>
        <v>5.6</v>
      </c>
      <c r="K1404" s="12">
        <f t="shared" si="87"/>
        <v>0.19800000000000001</v>
      </c>
    </row>
    <row r="1405" spans="1:11" x14ac:dyDescent="0.35">
      <c r="A1405" s="2" t="s">
        <v>9025</v>
      </c>
      <c r="B1405" s="8">
        <f>AVERAGEIF(cleaned_data!$A$2:$A$3799,Director!$A1405,cleaned_data!$H$2:$H$3799)</f>
        <v>6.5</v>
      </c>
      <c r="C1405" s="12">
        <f t="shared" si="84"/>
        <v>0.504</v>
      </c>
      <c r="D1405" s="10">
        <f>_xlfn.RANK.EQ($C1405,$C$2:$C$1759,0)+COUNTIF($C$2:C1405,C1405)-1</f>
        <v>858</v>
      </c>
      <c r="G1405">
        <v>1404</v>
      </c>
      <c r="H1405" t="str">
        <f t="shared" si="85"/>
        <v>Nick Gomez</v>
      </c>
      <c r="I1405">
        <f>COUNTIF(Table13[director_name],Director!$H1405)</f>
        <v>1</v>
      </c>
      <c r="J1405" s="8">
        <f t="shared" si="86"/>
        <v>5.6</v>
      </c>
      <c r="K1405" s="12">
        <f t="shared" si="87"/>
        <v>0.19800000000000001</v>
      </c>
    </row>
    <row r="1406" spans="1:11" x14ac:dyDescent="0.35">
      <c r="A1406" s="2" t="s">
        <v>15022</v>
      </c>
      <c r="B1406" s="8">
        <f>AVERAGEIF(cleaned_data!$A$2:$A$3799,Director!$A1406,cleaned_data!$H$2:$H$3799)</f>
        <v>5.9</v>
      </c>
      <c r="C1406" s="12">
        <f t="shared" si="84"/>
        <v>0.27200000000000002</v>
      </c>
      <c r="D1406" s="10">
        <f>_xlfn.RANK.EQ($C1406,$C$2:$C$1759,0)+COUNTIF($C$2:C1406,C1406)-1</f>
        <v>1273</v>
      </c>
      <c r="G1406">
        <v>1405</v>
      </c>
      <c r="H1406" t="str">
        <f t="shared" si="85"/>
        <v>Patrick Read Johnson</v>
      </c>
      <c r="I1406">
        <f>COUNTIF(Table13[director_name],Director!$H1406)</f>
        <v>2</v>
      </c>
      <c r="J1406" s="8">
        <f t="shared" si="86"/>
        <v>5.6</v>
      </c>
      <c r="K1406" s="12">
        <f t="shared" si="87"/>
        <v>0.19800000000000001</v>
      </c>
    </row>
    <row r="1407" spans="1:11" x14ac:dyDescent="0.35">
      <c r="A1407" s="2" t="s">
        <v>4789</v>
      </c>
      <c r="B1407" s="8">
        <f>AVERAGEIF(cleaned_data!$A$2:$A$3799,Director!$A1407,cleaned_data!$H$2:$H$3799)</f>
        <v>4.7</v>
      </c>
      <c r="C1407" s="12">
        <f t="shared" si="84"/>
        <v>6.7000000000000004E-2</v>
      </c>
      <c r="D1407" s="10">
        <f>_xlfn.RANK.EQ($C1407,$C$2:$C$1759,0)+COUNTIF($C$2:C1407,C1407)-1</f>
        <v>1636</v>
      </c>
      <c r="G1407">
        <v>1406</v>
      </c>
      <c r="H1407" t="str">
        <f t="shared" si="85"/>
        <v>Rich Christiano</v>
      </c>
      <c r="I1407">
        <f>COUNTIF(Table13[director_name],Director!$H1407)</f>
        <v>1</v>
      </c>
      <c r="J1407" s="8">
        <f t="shared" si="86"/>
        <v>5.6</v>
      </c>
      <c r="K1407" s="12">
        <f t="shared" si="87"/>
        <v>0.19800000000000001</v>
      </c>
    </row>
    <row r="1408" spans="1:11" x14ac:dyDescent="0.35">
      <c r="A1408" s="2" t="s">
        <v>18980</v>
      </c>
      <c r="B1408" s="8">
        <f>AVERAGEIF(cleaned_data!$A$2:$A$3799,Director!$A1408,cleaned_data!$H$2:$H$3799)</f>
        <v>6.5</v>
      </c>
      <c r="C1408" s="12">
        <f t="shared" si="84"/>
        <v>0.504</v>
      </c>
      <c r="D1408" s="10">
        <f>_xlfn.RANK.EQ($C1408,$C$2:$C$1759,0)+COUNTIF($C$2:C1408,C1408)-1</f>
        <v>859</v>
      </c>
      <c r="G1408">
        <v>1407</v>
      </c>
      <c r="H1408" t="str">
        <f t="shared" si="85"/>
        <v>Rob Cohen</v>
      </c>
      <c r="I1408">
        <f>COUNTIF(Table13[director_name],Director!$H1408)</f>
        <v>9</v>
      </c>
      <c r="J1408" s="8">
        <f t="shared" si="86"/>
        <v>5.5777777777777784</v>
      </c>
      <c r="K1408" s="12">
        <f t="shared" si="87"/>
        <v>0.19800000000000001</v>
      </c>
    </row>
    <row r="1409" spans="1:11" x14ac:dyDescent="0.35">
      <c r="A1409" s="2" t="s">
        <v>1689</v>
      </c>
      <c r="B1409" s="8">
        <f>AVERAGEIF(cleaned_data!$A$2:$A$3799,Director!$A1409,cleaned_data!$H$2:$H$3799)</f>
        <v>7.2</v>
      </c>
      <c r="C1409" s="12">
        <f t="shared" si="84"/>
        <v>0.81100000000000005</v>
      </c>
      <c r="D1409" s="10">
        <f>_xlfn.RANK.EQ($C1409,$C$2:$C$1759,0)+COUNTIF($C$2:C1409,C1409)-1</f>
        <v>320</v>
      </c>
      <c r="G1409">
        <v>1408</v>
      </c>
      <c r="H1409" t="str">
        <f t="shared" si="85"/>
        <v>Scott Kalvert</v>
      </c>
      <c r="I1409">
        <f>COUNTIF(Table13[director_name],Director!$H1409)</f>
        <v>1</v>
      </c>
      <c r="J1409" s="8">
        <f t="shared" si="86"/>
        <v>5.6</v>
      </c>
      <c r="K1409" s="12">
        <f t="shared" si="87"/>
        <v>0.19800000000000001</v>
      </c>
    </row>
    <row r="1410" spans="1:11" x14ac:dyDescent="0.35">
      <c r="A1410" s="2" t="s">
        <v>18917</v>
      </c>
      <c r="B1410" s="8">
        <f>AVERAGEIF(cleaned_data!$A$2:$A$3799,Director!$A1410,cleaned_data!$H$2:$H$3799)</f>
        <v>6.8</v>
      </c>
      <c r="C1410" s="12">
        <f t="shared" si="84"/>
        <v>0.63800000000000001</v>
      </c>
      <c r="D1410" s="10">
        <f>_xlfn.RANK.EQ($C1410,$C$2:$C$1759,0)+COUNTIF($C$2:C1410,C1410)-1</f>
        <v>628</v>
      </c>
      <c r="G1410">
        <v>1409</v>
      </c>
      <c r="H1410" t="str">
        <f t="shared" si="85"/>
        <v>Troy Nixey</v>
      </c>
      <c r="I1410">
        <f>COUNTIF(Table13[director_name],Director!$H1410)</f>
        <v>1</v>
      </c>
      <c r="J1410" s="8">
        <f t="shared" si="86"/>
        <v>5.6</v>
      </c>
      <c r="K1410" s="12">
        <f t="shared" si="87"/>
        <v>0.19800000000000001</v>
      </c>
    </row>
    <row r="1411" spans="1:11" x14ac:dyDescent="0.35">
      <c r="A1411" s="2" t="s">
        <v>20085</v>
      </c>
      <c r="B1411" s="8">
        <f>AVERAGEIF(cleaned_data!$A$2:$A$3799,Director!$A1411,cleaned_data!$H$2:$H$3799)</f>
        <v>7.2</v>
      </c>
      <c r="C1411" s="12">
        <f t="shared" ref="C1411:C1474" si="88">_xlfn.PERCENTRANK.EXC($B$2:$B$1759,$B1411)</f>
        <v>0.81100000000000005</v>
      </c>
      <c r="D1411" s="10">
        <f>_xlfn.RANK.EQ($C1411,$C$2:$C$1759,0)+COUNTIF($C$2:C1411,C1411)-1</f>
        <v>321</v>
      </c>
      <c r="G1411">
        <v>1410</v>
      </c>
      <c r="H1411" t="str">
        <f t="shared" ref="H1411:H1474" si="89">INDEX($A$2:$A$1759, MATCH($G1411,$D$2:$D$1759,0))</f>
        <v>Wil Shriner</v>
      </c>
      <c r="I1411">
        <f>COUNTIF(Table13[director_name],Director!$H1411)</f>
        <v>1</v>
      </c>
      <c r="J1411" s="8">
        <f t="shared" ref="J1411:J1474" si="90">INDEX($B$2:$B$1759,MATCH($G1411,$D$2:$D$1759,0))</f>
        <v>5.6</v>
      </c>
      <c r="K1411" s="12">
        <f t="shared" ref="K1411:K1474" si="91">INDEX($C$2:$C$1759,MATCH($G1411,$D$2:$D$1759,0))</f>
        <v>0.19800000000000001</v>
      </c>
    </row>
    <row r="1412" spans="1:11" x14ac:dyDescent="0.35">
      <c r="A1412" s="2" t="s">
        <v>12236</v>
      </c>
      <c r="B1412" s="8">
        <f>AVERAGEIF(cleaned_data!$A$2:$A$3799,Director!$A1412,cleaned_data!$H$2:$H$3799)</f>
        <v>5.15</v>
      </c>
      <c r="C1412" s="12">
        <f t="shared" si="88"/>
        <v>0.113</v>
      </c>
      <c r="D1412" s="10">
        <f>_xlfn.RANK.EQ($C1412,$C$2:$C$1759,0)+COUNTIF($C$2:C1412,C1412)-1</f>
        <v>1560</v>
      </c>
      <c r="G1412">
        <v>1411</v>
      </c>
      <c r="H1412" t="str">
        <f t="shared" si="89"/>
        <v>Eli Roth</v>
      </c>
      <c r="I1412">
        <f>COUNTIF(Table13[director_name],Director!$H1412)</f>
        <v>3</v>
      </c>
      <c r="J1412" s="8">
        <f t="shared" si="90"/>
        <v>5.5666666666666673</v>
      </c>
      <c r="K1412" s="12">
        <f t="shared" si="91"/>
        <v>0.19700000000000001</v>
      </c>
    </row>
    <row r="1413" spans="1:11" x14ac:dyDescent="0.35">
      <c r="A1413" s="2" t="s">
        <v>12474</v>
      </c>
      <c r="B1413" s="8">
        <f>AVERAGEIF(cleaned_data!$A$2:$A$3799,Director!$A1413,cleaned_data!$H$2:$H$3799)</f>
        <v>4.3999999999999995</v>
      </c>
      <c r="C1413" s="12">
        <f t="shared" si="88"/>
        <v>0.05</v>
      </c>
      <c r="D1413" s="10">
        <f>_xlfn.RANK.EQ($C1413,$C$2:$C$1759,0)+COUNTIF($C$2:C1413,C1413)-1</f>
        <v>1670</v>
      </c>
      <c r="G1413">
        <v>1412</v>
      </c>
      <c r="H1413" t="str">
        <f t="shared" si="89"/>
        <v>Mark Neveldine</v>
      </c>
      <c r="I1413">
        <f>COUNTIF(Table13[director_name],Director!$H1413)</f>
        <v>5</v>
      </c>
      <c r="J1413" s="8">
        <f t="shared" si="90"/>
        <v>5.5600000000000005</v>
      </c>
      <c r="K1413" s="12">
        <f t="shared" si="91"/>
        <v>0.19700000000000001</v>
      </c>
    </row>
    <row r="1414" spans="1:11" x14ac:dyDescent="0.35">
      <c r="A1414" s="2" t="s">
        <v>18650</v>
      </c>
      <c r="B1414" s="8">
        <f>AVERAGEIF(cleaned_data!$A$2:$A$3799,Director!$A1414,cleaned_data!$H$2:$H$3799)</f>
        <v>6.3</v>
      </c>
      <c r="C1414" s="12">
        <f t="shared" si="88"/>
        <v>0.42199999999999999</v>
      </c>
      <c r="D1414" s="10">
        <f>_xlfn.RANK.EQ($C1414,$C$2:$C$1759,0)+COUNTIF($C$2:C1414,C1414)-1</f>
        <v>1004</v>
      </c>
      <c r="G1414">
        <v>1413</v>
      </c>
      <c r="H1414" t="str">
        <f t="shared" si="89"/>
        <v>Craig R. Baxley</v>
      </c>
      <c r="I1414">
        <f>COUNTIF(Table13[director_name],Director!$H1414)</f>
        <v>2</v>
      </c>
      <c r="J1414" s="8">
        <f t="shared" si="90"/>
        <v>5.5500000000000007</v>
      </c>
      <c r="K1414" s="12">
        <f t="shared" si="91"/>
        <v>0.19600000000000001</v>
      </c>
    </row>
    <row r="1415" spans="1:11" x14ac:dyDescent="0.35">
      <c r="A1415" s="2" t="s">
        <v>3102</v>
      </c>
      <c r="B1415" s="8">
        <f>AVERAGEIF(cleaned_data!$A$2:$A$3799,Director!$A1415,cleaned_data!$H$2:$H$3799)</f>
        <v>6</v>
      </c>
      <c r="C1415" s="12">
        <f t="shared" si="88"/>
        <v>0.312</v>
      </c>
      <c r="D1415" s="10">
        <f>_xlfn.RANK.EQ($C1415,$C$2:$C$1759,0)+COUNTIF($C$2:C1415,C1415)-1</f>
        <v>1206</v>
      </c>
      <c r="G1415">
        <v>1414</v>
      </c>
      <c r="H1415" t="str">
        <f t="shared" si="89"/>
        <v>Julie Anne Robinson</v>
      </c>
      <c r="I1415">
        <f>COUNTIF(Table13[director_name],Director!$H1415)</f>
        <v>2</v>
      </c>
      <c r="J1415" s="8">
        <f t="shared" si="90"/>
        <v>5.55</v>
      </c>
      <c r="K1415" s="12">
        <f t="shared" si="91"/>
        <v>0.19500000000000001</v>
      </c>
    </row>
    <row r="1416" spans="1:11" x14ac:dyDescent="0.35">
      <c r="A1416" s="2" t="s">
        <v>16435</v>
      </c>
      <c r="B1416" s="8">
        <f>AVERAGEIF(cleaned_data!$A$2:$A$3799,Director!$A1416,cleaned_data!$H$2:$H$3799)</f>
        <v>3.5</v>
      </c>
      <c r="C1416" s="12">
        <f t="shared" si="88"/>
        <v>1.7000000000000001E-2</v>
      </c>
      <c r="D1416" s="10">
        <f>_xlfn.RANK.EQ($C1416,$C$2:$C$1759,0)+COUNTIF($C$2:C1416,C1416)-1</f>
        <v>1728</v>
      </c>
      <c r="G1416">
        <v>1415</v>
      </c>
      <c r="H1416" t="str">
        <f t="shared" si="89"/>
        <v>Tim Hill</v>
      </c>
      <c r="I1416">
        <f>COUNTIF(Table13[director_name],Director!$H1416)</f>
        <v>4</v>
      </c>
      <c r="J1416" s="8">
        <f t="shared" si="90"/>
        <v>5.55</v>
      </c>
      <c r="K1416" s="12">
        <f t="shared" si="91"/>
        <v>0.19500000000000001</v>
      </c>
    </row>
    <row r="1417" spans="1:11" x14ac:dyDescent="0.35">
      <c r="A1417" s="2" t="s">
        <v>16240</v>
      </c>
      <c r="B1417" s="8">
        <f>AVERAGEIF(cleaned_data!$A$2:$A$3799,Director!$A1417,cleaned_data!$H$2:$H$3799)</f>
        <v>6.4</v>
      </c>
      <c r="C1417" s="12">
        <f t="shared" si="88"/>
        <v>0.46400000000000002</v>
      </c>
      <c r="D1417" s="10">
        <f>_xlfn.RANK.EQ($C1417,$C$2:$C$1759,0)+COUNTIF($C$2:C1417,C1417)-1</f>
        <v>939</v>
      </c>
      <c r="G1417">
        <v>1416</v>
      </c>
      <c r="H1417" t="str">
        <f t="shared" si="89"/>
        <v>Brian Robbins</v>
      </c>
      <c r="I1417">
        <f>COUNTIF(Table13[director_name],Director!$H1417)</f>
        <v>6</v>
      </c>
      <c r="J1417" s="8">
        <f t="shared" si="90"/>
        <v>5.5333333333333341</v>
      </c>
      <c r="K1417" s="12">
        <f t="shared" si="91"/>
        <v>0.19400000000000001</v>
      </c>
    </row>
    <row r="1418" spans="1:11" x14ac:dyDescent="0.35">
      <c r="A1418" s="2" t="s">
        <v>4041</v>
      </c>
      <c r="B1418" s="8">
        <f>AVERAGEIF(cleaned_data!$A$2:$A$3799,Director!$A1418,cleaned_data!$H$2:$H$3799)</f>
        <v>6.839999999999999</v>
      </c>
      <c r="C1418" s="12">
        <f t="shared" si="88"/>
        <v>0.66600000000000004</v>
      </c>
      <c r="D1418" s="10">
        <f>_xlfn.RANK.EQ($C1418,$C$2:$C$1759,0)+COUNTIF($C$2:C1418,C1418)-1</f>
        <v>586</v>
      </c>
      <c r="G1418">
        <v>1417</v>
      </c>
      <c r="H1418" t="str">
        <f t="shared" si="89"/>
        <v>Walter Hill</v>
      </c>
      <c r="I1418">
        <f>COUNTIF(Table13[director_name],Director!$H1418)</f>
        <v>3</v>
      </c>
      <c r="J1418" s="8">
        <f t="shared" si="90"/>
        <v>5.5333333333333341</v>
      </c>
      <c r="K1418" s="12">
        <f t="shared" si="91"/>
        <v>0.19400000000000001</v>
      </c>
    </row>
    <row r="1419" spans="1:11" x14ac:dyDescent="0.35">
      <c r="A1419" s="2" t="s">
        <v>4903</v>
      </c>
      <c r="B1419" s="8">
        <f>AVERAGEIF(cleaned_data!$A$2:$A$3799,Director!$A1419,cleaned_data!$H$2:$H$3799)</f>
        <v>5.6923076923076925</v>
      </c>
      <c r="C1419" s="12">
        <f t="shared" si="88"/>
        <v>0.23</v>
      </c>
      <c r="D1419" s="10">
        <f>_xlfn.RANK.EQ($C1419,$C$2:$C$1759,0)+COUNTIF($C$2:C1419,C1419)-1</f>
        <v>1354</v>
      </c>
      <c r="G1419">
        <v>1418</v>
      </c>
      <c r="H1419" t="str">
        <f t="shared" si="89"/>
        <v>Jan de Bont</v>
      </c>
      <c r="I1419">
        <f>COUNTIF(Table13[director_name],Director!$H1419)</f>
        <v>5</v>
      </c>
      <c r="J1419" s="8">
        <f t="shared" si="90"/>
        <v>5.52</v>
      </c>
      <c r="K1419" s="12">
        <f t="shared" si="91"/>
        <v>0.193</v>
      </c>
    </row>
    <row r="1420" spans="1:11" x14ac:dyDescent="0.35">
      <c r="A1420" s="2" t="s">
        <v>1257</v>
      </c>
      <c r="B1420" s="8">
        <f>AVERAGEIF(cleaned_data!$A$2:$A$3799,Director!$A1420,cleaned_data!$H$2:$H$3799)</f>
        <v>6.3499999999999988</v>
      </c>
      <c r="C1420" s="12">
        <f t="shared" si="88"/>
        <v>0.45500000000000002</v>
      </c>
      <c r="D1420" s="10">
        <f>_xlfn.RANK.EQ($C1420,$C$2:$C$1759,0)+COUNTIF($C$2:C1420,C1420)-1</f>
        <v>958</v>
      </c>
      <c r="G1420">
        <v>1419</v>
      </c>
      <c r="H1420" t="str">
        <f t="shared" si="89"/>
        <v>Andrew Wilson</v>
      </c>
      <c r="I1420">
        <f>COUNTIF(Table13[director_name],Director!$H1420)</f>
        <v>1</v>
      </c>
      <c r="J1420" s="8">
        <f t="shared" si="90"/>
        <v>5.5</v>
      </c>
      <c r="K1420" s="12">
        <f t="shared" si="91"/>
        <v>0.17899999999999999</v>
      </c>
    </row>
    <row r="1421" spans="1:11" x14ac:dyDescent="0.35">
      <c r="A1421" s="2" t="s">
        <v>16994</v>
      </c>
      <c r="B1421" s="8">
        <f>AVERAGEIF(cleaned_data!$A$2:$A$3799,Director!$A1421,cleaned_data!$H$2:$H$3799)</f>
        <v>7.8</v>
      </c>
      <c r="C1421" s="12">
        <f t="shared" si="88"/>
        <v>0.95699999999999996</v>
      </c>
      <c r="D1421" s="10">
        <f>_xlfn.RANK.EQ($C1421,$C$2:$C$1759,0)+COUNTIF($C$2:C1421,C1421)-1</f>
        <v>74</v>
      </c>
      <c r="G1421">
        <v>1420</v>
      </c>
      <c r="H1421" t="str">
        <f t="shared" si="89"/>
        <v>Benjamin Dickinson</v>
      </c>
      <c r="I1421">
        <f>COUNTIF(Table13[director_name],Director!$H1421)</f>
        <v>1</v>
      </c>
      <c r="J1421" s="8">
        <f t="shared" si="90"/>
        <v>5.5</v>
      </c>
      <c r="K1421" s="12">
        <f t="shared" si="91"/>
        <v>0.17899999999999999</v>
      </c>
    </row>
    <row r="1422" spans="1:11" x14ac:dyDescent="0.35">
      <c r="A1422" s="2" t="s">
        <v>562</v>
      </c>
      <c r="B1422" s="8">
        <f>AVERAGEIF(cleaned_data!$A$2:$A$3799,Director!$A1422,cleaned_data!$H$2:$H$3799)</f>
        <v>7</v>
      </c>
      <c r="C1422" s="12">
        <f t="shared" si="88"/>
        <v>0.72199999999999998</v>
      </c>
      <c r="D1422" s="10">
        <f>_xlfn.RANK.EQ($C1422,$C$2:$C$1759,0)+COUNTIF($C$2:C1422,C1422)-1</f>
        <v>476</v>
      </c>
      <c r="G1422">
        <v>1421</v>
      </c>
      <c r="H1422" t="str">
        <f t="shared" si="89"/>
        <v>Chris Kentis</v>
      </c>
      <c r="I1422">
        <f>COUNTIF(Table13[director_name],Director!$H1422)</f>
        <v>2</v>
      </c>
      <c r="J1422" s="8">
        <f t="shared" si="90"/>
        <v>5.5</v>
      </c>
      <c r="K1422" s="12">
        <f t="shared" si="91"/>
        <v>0.17899999999999999</v>
      </c>
    </row>
    <row r="1423" spans="1:11" x14ac:dyDescent="0.35">
      <c r="A1423" s="2" t="s">
        <v>10002</v>
      </c>
      <c r="B1423" s="8">
        <f>AVERAGEIF(cleaned_data!$A$2:$A$3799,Director!$A1423,cleaned_data!$H$2:$H$3799)</f>
        <v>7.2</v>
      </c>
      <c r="C1423" s="12">
        <f t="shared" si="88"/>
        <v>0.81100000000000005</v>
      </c>
      <c r="D1423" s="10">
        <f>_xlfn.RANK.EQ($C1423,$C$2:$C$1759,0)+COUNTIF($C$2:C1423,C1423)-1</f>
        <v>322</v>
      </c>
      <c r="G1423">
        <v>1422</v>
      </c>
      <c r="H1423" t="str">
        <f t="shared" si="89"/>
        <v>Daniel Algrant</v>
      </c>
      <c r="I1423">
        <f>COUNTIF(Table13[director_name],Director!$H1423)</f>
        <v>1</v>
      </c>
      <c r="J1423" s="8">
        <f t="shared" si="90"/>
        <v>5.5</v>
      </c>
      <c r="K1423" s="12">
        <f t="shared" si="91"/>
        <v>0.17899999999999999</v>
      </c>
    </row>
    <row r="1424" spans="1:11" x14ac:dyDescent="0.35">
      <c r="A1424" s="2" t="s">
        <v>19004</v>
      </c>
      <c r="B1424" s="8">
        <f>AVERAGEIF(cleaned_data!$A$2:$A$3799,Director!$A1424,cleaned_data!$H$2:$H$3799)</f>
        <v>7</v>
      </c>
      <c r="C1424" s="12">
        <f t="shared" si="88"/>
        <v>0.72199999999999998</v>
      </c>
      <c r="D1424" s="10">
        <f>_xlfn.RANK.EQ($C1424,$C$2:$C$1759,0)+COUNTIF($C$2:C1424,C1424)-1</f>
        <v>477</v>
      </c>
      <c r="G1424">
        <v>1423</v>
      </c>
      <c r="H1424" t="str">
        <f t="shared" si="89"/>
        <v>David Nutter</v>
      </c>
      <c r="I1424">
        <f>COUNTIF(Table13[director_name],Director!$H1424)</f>
        <v>1</v>
      </c>
      <c r="J1424" s="8">
        <f t="shared" si="90"/>
        <v>5.5</v>
      </c>
      <c r="K1424" s="12">
        <f t="shared" si="91"/>
        <v>0.17899999999999999</v>
      </c>
    </row>
    <row r="1425" spans="1:11" x14ac:dyDescent="0.35">
      <c r="A1425" s="2" t="s">
        <v>7281</v>
      </c>
      <c r="B1425" s="8">
        <f>AVERAGEIF(cleaned_data!$A$2:$A$3799,Director!$A1425,cleaned_data!$H$2:$H$3799)</f>
        <v>7.2</v>
      </c>
      <c r="C1425" s="12">
        <f t="shared" si="88"/>
        <v>0.81100000000000005</v>
      </c>
      <c r="D1425" s="10">
        <f>_xlfn.RANK.EQ($C1425,$C$2:$C$1759,0)+COUNTIF($C$2:C1425,C1425)-1</f>
        <v>323</v>
      </c>
      <c r="G1425">
        <v>1424</v>
      </c>
      <c r="H1425" t="str">
        <f t="shared" si="89"/>
        <v>Dennie Gordon</v>
      </c>
      <c r="I1425">
        <f>COUNTIF(Table13[director_name],Director!$H1425)</f>
        <v>3</v>
      </c>
      <c r="J1425" s="8">
        <f t="shared" si="90"/>
        <v>5.5</v>
      </c>
      <c r="K1425" s="12">
        <f t="shared" si="91"/>
        <v>0.17899999999999999</v>
      </c>
    </row>
    <row r="1426" spans="1:11" x14ac:dyDescent="0.35">
      <c r="A1426" s="2" t="s">
        <v>435</v>
      </c>
      <c r="B1426" s="8">
        <f>AVERAGEIF(cleaned_data!$A$2:$A$3799,Director!$A1426,cleaned_data!$H$2:$H$3799)</f>
        <v>7.3076923076923084</v>
      </c>
      <c r="C1426" s="12">
        <f t="shared" si="88"/>
        <v>0.86799999999999999</v>
      </c>
      <c r="D1426" s="10">
        <f>_xlfn.RANK.EQ($C1426,$C$2:$C$1759,0)+COUNTIF($C$2:C1426,C1426)-1</f>
        <v>230</v>
      </c>
      <c r="G1426">
        <v>1425</v>
      </c>
      <c r="H1426" t="str">
        <f t="shared" si="89"/>
        <v>Greg Coolidge</v>
      </c>
      <c r="I1426">
        <f>COUNTIF(Table13[director_name],Director!$H1426)</f>
        <v>1</v>
      </c>
      <c r="J1426" s="8">
        <f t="shared" si="90"/>
        <v>5.5</v>
      </c>
      <c r="K1426" s="12">
        <f t="shared" si="91"/>
        <v>0.17899999999999999</v>
      </c>
    </row>
    <row r="1427" spans="1:11" x14ac:dyDescent="0.35">
      <c r="A1427" s="2" t="s">
        <v>10760</v>
      </c>
      <c r="B1427" s="8">
        <f>AVERAGEIF(cleaned_data!$A$2:$A$3799,Director!$A1427,cleaned_data!$H$2:$H$3799)</f>
        <v>5.8</v>
      </c>
      <c r="C1427" s="12">
        <f t="shared" si="88"/>
        <v>0.252</v>
      </c>
      <c r="D1427" s="10">
        <f>_xlfn.RANK.EQ($C1427,$C$2:$C$1759,0)+COUNTIF($C$2:C1427,C1427)-1</f>
        <v>1314</v>
      </c>
      <c r="G1427">
        <v>1426</v>
      </c>
      <c r="H1427" t="str">
        <f t="shared" si="89"/>
        <v>Harald Zwart</v>
      </c>
      <c r="I1427">
        <f>COUNTIF(Table13[director_name],Director!$H1427)</f>
        <v>2</v>
      </c>
      <c r="J1427" s="8">
        <f t="shared" si="90"/>
        <v>5.5</v>
      </c>
      <c r="K1427" s="12">
        <f t="shared" si="91"/>
        <v>0.17899999999999999</v>
      </c>
    </row>
    <row r="1428" spans="1:11" x14ac:dyDescent="0.35">
      <c r="A1428" s="2" t="s">
        <v>23575</v>
      </c>
      <c r="B1428" s="8">
        <f>AVERAGEIF(cleaned_data!$A$2:$A$3799,Director!$A1428,cleaned_data!$H$2:$H$3799)</f>
        <v>7.3</v>
      </c>
      <c r="C1428" s="12">
        <f t="shared" si="88"/>
        <v>0.84899999999999998</v>
      </c>
      <c r="D1428" s="10">
        <f>_xlfn.RANK.EQ($C1428,$C$2:$C$1759,0)+COUNTIF($C$2:C1428,C1428)-1</f>
        <v>262</v>
      </c>
      <c r="G1428">
        <v>1427</v>
      </c>
      <c r="H1428" t="str">
        <f t="shared" si="89"/>
        <v>Jeff Kanew</v>
      </c>
      <c r="I1428">
        <f>COUNTIF(Table13[director_name],Director!$H1428)</f>
        <v>1</v>
      </c>
      <c r="J1428" s="8">
        <f t="shared" si="90"/>
        <v>5.5</v>
      </c>
      <c r="K1428" s="12">
        <f t="shared" si="91"/>
        <v>0.17899999999999999</v>
      </c>
    </row>
    <row r="1429" spans="1:11" x14ac:dyDescent="0.35">
      <c r="A1429" s="2" t="s">
        <v>4351</v>
      </c>
      <c r="B1429" s="8">
        <f>AVERAGEIF(cleaned_data!$A$2:$A$3799,Director!$A1429,cleaned_data!$H$2:$H$3799)</f>
        <v>6.6</v>
      </c>
      <c r="C1429" s="12">
        <f t="shared" si="88"/>
        <v>0.55300000000000005</v>
      </c>
      <c r="D1429" s="10">
        <f>_xlfn.RANK.EQ($C1429,$C$2:$C$1759,0)+COUNTIF($C$2:C1429,C1429)-1</f>
        <v>777</v>
      </c>
      <c r="G1429">
        <v>1428</v>
      </c>
      <c r="H1429" t="str">
        <f t="shared" si="89"/>
        <v>Joan Chen</v>
      </c>
      <c r="I1429">
        <f>COUNTIF(Table13[director_name],Director!$H1429)</f>
        <v>1</v>
      </c>
      <c r="J1429" s="8">
        <f t="shared" si="90"/>
        <v>5.5</v>
      </c>
      <c r="K1429" s="12">
        <f t="shared" si="91"/>
        <v>0.17899999999999999</v>
      </c>
    </row>
    <row r="1430" spans="1:11" x14ac:dyDescent="0.35">
      <c r="A1430" s="2" t="s">
        <v>13157</v>
      </c>
      <c r="B1430" s="8">
        <f>AVERAGEIF(cleaned_data!$A$2:$A$3799,Director!$A1430,cleaned_data!$H$2:$H$3799)</f>
        <v>6.2</v>
      </c>
      <c r="C1430" s="12">
        <f t="shared" si="88"/>
        <v>0.39100000000000001</v>
      </c>
      <c r="D1430" s="10">
        <f>_xlfn.RANK.EQ($C1430,$C$2:$C$1759,0)+COUNTIF($C$2:C1430,C1430)-1</f>
        <v>1064</v>
      </c>
      <c r="G1430">
        <v>1429</v>
      </c>
      <c r="H1430" t="str">
        <f t="shared" si="89"/>
        <v>John Cornell</v>
      </c>
      <c r="I1430">
        <f>COUNTIF(Table13[director_name],Director!$H1430)</f>
        <v>1</v>
      </c>
      <c r="J1430" s="8">
        <f t="shared" si="90"/>
        <v>5.5</v>
      </c>
      <c r="K1430" s="12">
        <f t="shared" si="91"/>
        <v>0.17899999999999999</v>
      </c>
    </row>
    <row r="1431" spans="1:11" x14ac:dyDescent="0.35">
      <c r="A1431" s="2" t="s">
        <v>12085</v>
      </c>
      <c r="B1431" s="8">
        <f>AVERAGEIF(cleaned_data!$A$2:$A$3799,Director!$A1431,cleaned_data!$H$2:$H$3799)</f>
        <v>7</v>
      </c>
      <c r="C1431" s="12">
        <f t="shared" si="88"/>
        <v>0.72199999999999998</v>
      </c>
      <c r="D1431" s="10">
        <f>_xlfn.RANK.EQ($C1431,$C$2:$C$1759,0)+COUNTIF($C$2:C1431,C1431)-1</f>
        <v>478</v>
      </c>
      <c r="G1431">
        <v>1430</v>
      </c>
      <c r="H1431" t="str">
        <f t="shared" si="89"/>
        <v>John Luessenhop</v>
      </c>
      <c r="I1431">
        <f>COUNTIF(Table13[director_name],Director!$H1431)</f>
        <v>2</v>
      </c>
      <c r="J1431" s="8">
        <f t="shared" si="90"/>
        <v>5.5</v>
      </c>
      <c r="K1431" s="12">
        <f t="shared" si="91"/>
        <v>0.17899999999999999</v>
      </c>
    </row>
    <row r="1432" spans="1:11" x14ac:dyDescent="0.35">
      <c r="A1432" s="2" t="s">
        <v>16392</v>
      </c>
      <c r="B1432" s="8">
        <f>AVERAGEIF(cleaned_data!$A$2:$A$3799,Director!$A1432,cleaned_data!$H$2:$H$3799)</f>
        <v>6.95</v>
      </c>
      <c r="C1432" s="12">
        <f t="shared" si="88"/>
        <v>0.71499999999999997</v>
      </c>
      <c r="D1432" s="10">
        <f>_xlfn.RANK.EQ($C1432,$C$2:$C$1759,0)+COUNTIF($C$2:C1432,C1432)-1</f>
        <v>501</v>
      </c>
      <c r="G1432">
        <v>1431</v>
      </c>
      <c r="H1432" t="str">
        <f t="shared" si="89"/>
        <v>John Putch</v>
      </c>
      <c r="I1432">
        <f>COUNTIF(Table13[director_name],Director!$H1432)</f>
        <v>1</v>
      </c>
      <c r="J1432" s="8">
        <f t="shared" si="90"/>
        <v>5.5</v>
      </c>
      <c r="K1432" s="12">
        <f t="shared" si="91"/>
        <v>0.17899999999999999</v>
      </c>
    </row>
    <row r="1433" spans="1:11" x14ac:dyDescent="0.35">
      <c r="A1433" s="2" t="s">
        <v>2386</v>
      </c>
      <c r="B1433" s="8">
        <f>AVERAGEIF(cleaned_data!$A$2:$A$3799,Director!$A1433,cleaned_data!$H$2:$H$3799)</f>
        <v>7.35</v>
      </c>
      <c r="C1433" s="12">
        <f t="shared" si="88"/>
        <v>0.871</v>
      </c>
      <c r="D1433" s="10">
        <f>_xlfn.RANK.EQ($C1433,$C$2:$C$1759,0)+COUNTIF($C$2:C1433,C1433)-1</f>
        <v>226</v>
      </c>
      <c r="G1433">
        <v>1432</v>
      </c>
      <c r="H1433" t="str">
        <f t="shared" si="89"/>
        <v>Jorma Taccone</v>
      </c>
      <c r="I1433">
        <f>COUNTIF(Table13[director_name],Director!$H1433)</f>
        <v>1</v>
      </c>
      <c r="J1433" s="8">
        <f t="shared" si="90"/>
        <v>5.5</v>
      </c>
      <c r="K1433" s="12">
        <f t="shared" si="91"/>
        <v>0.17899999999999999</v>
      </c>
    </row>
    <row r="1434" spans="1:11" x14ac:dyDescent="0.35">
      <c r="A1434" s="2" t="s">
        <v>18553</v>
      </c>
      <c r="B1434" s="8">
        <f>AVERAGEIF(cleaned_data!$A$2:$A$3799,Director!$A1434,cleaned_data!$H$2:$H$3799)</f>
        <v>6.6</v>
      </c>
      <c r="C1434" s="12">
        <f t="shared" si="88"/>
        <v>0.55300000000000005</v>
      </c>
      <c r="D1434" s="10">
        <f>_xlfn.RANK.EQ($C1434,$C$2:$C$1759,0)+COUNTIF($C$2:C1434,C1434)-1</f>
        <v>778</v>
      </c>
      <c r="G1434">
        <v>1433</v>
      </c>
      <c r="H1434" t="str">
        <f t="shared" si="89"/>
        <v>Les Mayfield</v>
      </c>
      <c r="I1434">
        <f>COUNTIF(Table13[director_name],Director!$H1434)</f>
        <v>5</v>
      </c>
      <c r="J1434" s="8">
        <f t="shared" si="90"/>
        <v>5.5</v>
      </c>
      <c r="K1434" s="12">
        <f t="shared" si="91"/>
        <v>0.17899999999999999</v>
      </c>
    </row>
    <row r="1435" spans="1:11" x14ac:dyDescent="0.35">
      <c r="A1435" s="2" t="s">
        <v>2837</v>
      </c>
      <c r="B1435" s="8">
        <f>AVERAGEIF(cleaned_data!$A$2:$A$3799,Director!$A1435,cleaned_data!$H$2:$H$3799)</f>
        <v>2.4</v>
      </c>
      <c r="C1435" s="12">
        <f t="shared" si="88"/>
        <v>1E-3</v>
      </c>
      <c r="D1435" s="10">
        <f>_xlfn.RANK.EQ($C1435,$C$2:$C$1759,0)+COUNTIF($C$2:C1435,C1435)-1</f>
        <v>1757</v>
      </c>
      <c r="G1435">
        <v>1434</v>
      </c>
      <c r="H1435" t="str">
        <f t="shared" si="89"/>
        <v>Matt Piedmont</v>
      </c>
      <c r="I1435">
        <f>COUNTIF(Table13[director_name],Director!$H1435)</f>
        <v>1</v>
      </c>
      <c r="J1435" s="8">
        <f t="shared" si="90"/>
        <v>5.5</v>
      </c>
      <c r="K1435" s="12">
        <f t="shared" si="91"/>
        <v>0.17899999999999999</v>
      </c>
    </row>
    <row r="1436" spans="1:11" x14ac:dyDescent="0.35">
      <c r="A1436" s="2" t="s">
        <v>1489</v>
      </c>
      <c r="B1436" s="8">
        <f>AVERAGEIF(cleaned_data!$A$2:$A$3799,Director!$A1436,cleaned_data!$H$2:$H$3799)</f>
        <v>6.7714285714285705</v>
      </c>
      <c r="C1436" s="12">
        <f t="shared" si="88"/>
        <v>0.63500000000000001</v>
      </c>
      <c r="D1436" s="10">
        <f>_xlfn.RANK.EQ($C1436,$C$2:$C$1759,0)+COUNTIF($C$2:C1436,C1436)-1</f>
        <v>642</v>
      </c>
      <c r="G1436">
        <v>1435</v>
      </c>
      <c r="H1436" t="str">
        <f t="shared" si="89"/>
        <v>Melvin Van Peebles</v>
      </c>
      <c r="I1436">
        <f>COUNTIF(Table13[director_name],Director!$H1436)</f>
        <v>1</v>
      </c>
      <c r="J1436" s="8">
        <f t="shared" si="90"/>
        <v>5.5</v>
      </c>
      <c r="K1436" s="12">
        <f t="shared" si="91"/>
        <v>0.17899999999999999</v>
      </c>
    </row>
    <row r="1437" spans="1:11" x14ac:dyDescent="0.35">
      <c r="A1437" s="2" t="s">
        <v>6063</v>
      </c>
      <c r="B1437" s="8">
        <f>AVERAGEIF(cleaned_data!$A$2:$A$3799,Director!$A1437,cleaned_data!$H$2:$H$3799)</f>
        <v>5.2666666666666666</v>
      </c>
      <c r="C1437" s="12">
        <f t="shared" si="88"/>
        <v>0.13</v>
      </c>
      <c r="D1437" s="10">
        <f>_xlfn.RANK.EQ($C1437,$C$2:$C$1759,0)+COUNTIF($C$2:C1437,C1437)-1</f>
        <v>1529</v>
      </c>
      <c r="G1437">
        <v>1436</v>
      </c>
      <c r="H1437" t="str">
        <f t="shared" si="89"/>
        <v>Michael Meredith</v>
      </c>
      <c r="I1437">
        <f>COUNTIF(Table13[director_name],Director!$H1437)</f>
        <v>1</v>
      </c>
      <c r="J1437" s="8">
        <f t="shared" si="90"/>
        <v>5.5</v>
      </c>
      <c r="K1437" s="12">
        <f t="shared" si="91"/>
        <v>0.17899999999999999</v>
      </c>
    </row>
    <row r="1438" spans="1:11" x14ac:dyDescent="0.35">
      <c r="A1438" s="2" t="s">
        <v>5774</v>
      </c>
      <c r="B1438" s="8">
        <f>AVERAGEIF(cleaned_data!$A$2:$A$3799,Director!$A1438,cleaned_data!$H$2:$H$3799)</f>
        <v>6.666666666666667</v>
      </c>
      <c r="C1438" s="12">
        <f t="shared" si="88"/>
        <v>0.59199999999999997</v>
      </c>
      <c r="D1438" s="10">
        <f>_xlfn.RANK.EQ($C1438,$C$2:$C$1759,0)+COUNTIF($C$2:C1438,C1438)-1</f>
        <v>716</v>
      </c>
      <c r="G1438">
        <v>1437</v>
      </c>
      <c r="H1438" t="str">
        <f t="shared" si="89"/>
        <v>Paul Hunter</v>
      </c>
      <c r="I1438">
        <f>COUNTIF(Table13[director_name],Director!$H1438)</f>
        <v>1</v>
      </c>
      <c r="J1438" s="8">
        <f t="shared" si="90"/>
        <v>5.5</v>
      </c>
      <c r="K1438" s="12">
        <f t="shared" si="91"/>
        <v>0.17899999999999999</v>
      </c>
    </row>
    <row r="1439" spans="1:11" x14ac:dyDescent="0.35">
      <c r="A1439" s="2" t="s">
        <v>22938</v>
      </c>
      <c r="B1439" s="8">
        <f>AVERAGEIF(cleaned_data!$A$2:$A$3799,Director!$A1439,cleaned_data!$H$2:$H$3799)</f>
        <v>7</v>
      </c>
      <c r="C1439" s="12">
        <f t="shared" si="88"/>
        <v>0.72199999999999998</v>
      </c>
      <c r="D1439" s="10">
        <f>_xlfn.RANK.EQ($C1439,$C$2:$C$1759,0)+COUNTIF($C$2:C1439,C1439)-1</f>
        <v>479</v>
      </c>
      <c r="G1439">
        <v>1438</v>
      </c>
      <c r="H1439" t="str">
        <f t="shared" si="89"/>
        <v>Peter Billingsley</v>
      </c>
      <c r="I1439">
        <f>COUNTIF(Table13[director_name],Director!$H1439)</f>
        <v>1</v>
      </c>
      <c r="J1439" s="8">
        <f t="shared" si="90"/>
        <v>5.5</v>
      </c>
      <c r="K1439" s="12">
        <f t="shared" si="91"/>
        <v>0.17899999999999999</v>
      </c>
    </row>
    <row r="1440" spans="1:11" x14ac:dyDescent="0.35">
      <c r="A1440" s="2" t="s">
        <v>1516</v>
      </c>
      <c r="B1440" s="8">
        <f>AVERAGEIF(cleaned_data!$A$2:$A$3799,Director!$A1440,cleaned_data!$H$2:$H$3799)</f>
        <v>6.5</v>
      </c>
      <c r="C1440" s="12">
        <f t="shared" si="88"/>
        <v>0.504</v>
      </c>
      <c r="D1440" s="10">
        <f>_xlfn.RANK.EQ($C1440,$C$2:$C$1759,0)+COUNTIF($C$2:C1440,C1440)-1</f>
        <v>860</v>
      </c>
      <c r="G1440">
        <v>1439</v>
      </c>
      <c r="H1440" t="str">
        <f t="shared" si="89"/>
        <v>Roland JoffÃ©</v>
      </c>
      <c r="I1440">
        <f>COUNTIF(Table13[director_name],Director!$H1440)</f>
        <v>2</v>
      </c>
      <c r="J1440" s="8">
        <f t="shared" si="90"/>
        <v>5.5</v>
      </c>
      <c r="K1440" s="12">
        <f t="shared" si="91"/>
        <v>0.17899999999999999</v>
      </c>
    </row>
    <row r="1441" spans="1:11" x14ac:dyDescent="0.35">
      <c r="A1441" s="2" t="s">
        <v>428</v>
      </c>
      <c r="B1441" s="8">
        <f>AVERAGEIF(cleaned_data!$A$2:$A$3799,Director!$A1441,cleaned_data!$H$2:$H$3799)</f>
        <v>6.1875</v>
      </c>
      <c r="C1441" s="12">
        <f t="shared" si="88"/>
        <v>0.38800000000000001</v>
      </c>
      <c r="D1441" s="10">
        <f>_xlfn.RANK.EQ($C1441,$C$2:$C$1759,0)+COUNTIF($C$2:C1441,C1441)-1</f>
        <v>1076</v>
      </c>
      <c r="G1441">
        <v>1440</v>
      </c>
      <c r="H1441" t="str">
        <f t="shared" si="89"/>
        <v>Ron Underwood</v>
      </c>
      <c r="I1441">
        <f>COUNTIF(Table13[director_name],Director!$H1441)</f>
        <v>3</v>
      </c>
      <c r="J1441" s="8">
        <f t="shared" si="90"/>
        <v>5.5</v>
      </c>
      <c r="K1441" s="12">
        <f t="shared" si="91"/>
        <v>0.17899999999999999</v>
      </c>
    </row>
    <row r="1442" spans="1:11" x14ac:dyDescent="0.35">
      <c r="A1442" s="2" t="s">
        <v>576</v>
      </c>
      <c r="B1442" s="8">
        <f>AVERAGEIF(cleaned_data!$A$2:$A$3799,Director!$A1442,cleaned_data!$H$2:$H$3799)</f>
        <v>5.5</v>
      </c>
      <c r="C1442" s="12">
        <f t="shared" si="88"/>
        <v>0.17899999999999999</v>
      </c>
      <c r="D1442" s="10">
        <f>_xlfn.RANK.EQ($C1442,$C$2:$C$1759,0)+COUNTIF($C$2:C1442,C1442)-1</f>
        <v>1439</v>
      </c>
      <c r="G1442">
        <v>1441</v>
      </c>
      <c r="H1442" t="str">
        <f t="shared" si="89"/>
        <v>Ronny Yu</v>
      </c>
      <c r="I1442">
        <f>COUNTIF(Table13[director_name],Director!$H1442)</f>
        <v>4</v>
      </c>
      <c r="J1442" s="8">
        <f t="shared" si="90"/>
        <v>5.5</v>
      </c>
      <c r="K1442" s="12">
        <f t="shared" si="91"/>
        <v>0.17899999999999999</v>
      </c>
    </row>
    <row r="1443" spans="1:11" x14ac:dyDescent="0.35">
      <c r="A1443" s="2" t="s">
        <v>3817</v>
      </c>
      <c r="B1443" s="8">
        <f>AVERAGEIF(cleaned_data!$A$2:$A$3799,Director!$A1443,cleaned_data!$H$2:$H$3799)</f>
        <v>7.3250000000000002</v>
      </c>
      <c r="C1443" s="12">
        <f t="shared" si="88"/>
        <v>0.86799999999999999</v>
      </c>
      <c r="D1443" s="10">
        <f>_xlfn.RANK.EQ($C1443,$C$2:$C$1759,0)+COUNTIF($C$2:C1443,C1443)-1</f>
        <v>231</v>
      </c>
      <c r="G1443">
        <v>1442</v>
      </c>
      <c r="H1443" t="str">
        <f t="shared" si="89"/>
        <v>Ruairi Robinson</v>
      </c>
      <c r="I1443">
        <f>COUNTIF(Table13[director_name],Director!$H1443)</f>
        <v>1</v>
      </c>
      <c r="J1443" s="8">
        <f t="shared" si="90"/>
        <v>5.5</v>
      </c>
      <c r="K1443" s="12">
        <f t="shared" si="91"/>
        <v>0.17899999999999999</v>
      </c>
    </row>
    <row r="1444" spans="1:11" x14ac:dyDescent="0.35">
      <c r="A1444" s="2" t="s">
        <v>20859</v>
      </c>
      <c r="B1444" s="8">
        <f>AVERAGEIF(cleaned_data!$A$2:$A$3799,Director!$A1444,cleaned_data!$H$2:$H$3799)</f>
        <v>5.0999999999999996</v>
      </c>
      <c r="C1444" s="12">
        <f t="shared" si="88"/>
        <v>9.8000000000000004E-2</v>
      </c>
      <c r="D1444" s="10">
        <f>_xlfn.RANK.EQ($C1444,$C$2:$C$1759,0)+COUNTIF($C$2:C1444,C1444)-1</f>
        <v>1580</v>
      </c>
      <c r="G1444">
        <v>1443</v>
      </c>
      <c r="H1444" t="str">
        <f t="shared" si="89"/>
        <v>Steve Beck</v>
      </c>
      <c r="I1444">
        <f>COUNTIF(Table13[director_name],Director!$H1444)</f>
        <v>2</v>
      </c>
      <c r="J1444" s="8">
        <f t="shared" si="90"/>
        <v>5.5</v>
      </c>
      <c r="K1444" s="12">
        <f t="shared" si="91"/>
        <v>0.17899999999999999</v>
      </c>
    </row>
    <row r="1445" spans="1:11" x14ac:dyDescent="0.35">
      <c r="A1445" s="2" t="s">
        <v>1658</v>
      </c>
      <c r="B1445" s="8">
        <f>AVERAGEIF(cleaned_data!$A$2:$A$3799,Director!$A1445,cleaned_data!$H$2:$H$3799)</f>
        <v>7.3999999999999995</v>
      </c>
      <c r="C1445" s="12">
        <f t="shared" si="88"/>
        <v>0.873</v>
      </c>
      <c r="D1445" s="10">
        <f>_xlfn.RANK.EQ($C1445,$C$2:$C$1759,0)+COUNTIF($C$2:C1445,C1445)-1</f>
        <v>223</v>
      </c>
      <c r="G1445">
        <v>1444</v>
      </c>
      <c r="H1445" t="str">
        <f t="shared" si="89"/>
        <v>Will Finn</v>
      </c>
      <c r="I1445">
        <f>COUNTIF(Table13[director_name],Director!$H1445)</f>
        <v>2</v>
      </c>
      <c r="J1445" s="8">
        <f t="shared" si="90"/>
        <v>5.5</v>
      </c>
      <c r="K1445" s="12">
        <f t="shared" si="91"/>
        <v>0.17899999999999999</v>
      </c>
    </row>
    <row r="1446" spans="1:11" x14ac:dyDescent="0.35">
      <c r="A1446" s="2" t="s">
        <v>18606</v>
      </c>
      <c r="B1446" s="8">
        <f>AVERAGEIF(cleaned_data!$A$2:$A$3799,Director!$A1446,cleaned_data!$H$2:$H$3799)</f>
        <v>8.5</v>
      </c>
      <c r="C1446" s="12">
        <f t="shared" si="88"/>
        <v>0.996</v>
      </c>
      <c r="D1446" s="10">
        <f>_xlfn.RANK.EQ($C1446,$C$2:$C$1759,0)+COUNTIF($C$2:C1446,C1446)-1</f>
        <v>6</v>
      </c>
      <c r="G1446">
        <v>1445</v>
      </c>
      <c r="H1446" t="str">
        <f t="shared" si="89"/>
        <v>David R. Ellis</v>
      </c>
      <c r="I1446">
        <f>COUNTIF(Table13[director_name],Director!$H1446)</f>
        <v>5</v>
      </c>
      <c r="J1446" s="8">
        <f t="shared" si="90"/>
        <v>5.4999999999999991</v>
      </c>
      <c r="K1446" s="12">
        <f t="shared" si="91"/>
        <v>0.17799999999999999</v>
      </c>
    </row>
    <row r="1447" spans="1:11" x14ac:dyDescent="0.35">
      <c r="A1447" s="2" t="s">
        <v>850</v>
      </c>
      <c r="B1447" s="8">
        <f>AVERAGEIF(cleaned_data!$A$2:$A$3799,Director!$A1447,cleaned_data!$H$2:$H$3799)</f>
        <v>6.9307692307692301</v>
      </c>
      <c r="C1447" s="12">
        <f t="shared" si="88"/>
        <v>0.71</v>
      </c>
      <c r="D1447" s="10">
        <f>_xlfn.RANK.EQ($C1447,$C$2:$C$1759,0)+COUNTIF($C$2:C1447,C1447)-1</f>
        <v>510</v>
      </c>
      <c r="G1447">
        <v>1446</v>
      </c>
      <c r="H1447" t="str">
        <f t="shared" si="89"/>
        <v>Tom Dey</v>
      </c>
      <c r="I1447">
        <f>COUNTIF(Table13[director_name],Director!$H1447)</f>
        <v>3</v>
      </c>
      <c r="J1447" s="8">
        <f t="shared" si="90"/>
        <v>5.4666666666666659</v>
      </c>
      <c r="K1447" s="12">
        <f t="shared" si="91"/>
        <v>0.17699999999999999</v>
      </c>
    </row>
    <row r="1448" spans="1:11" x14ac:dyDescent="0.35">
      <c r="A1448" s="2" t="s">
        <v>4782</v>
      </c>
      <c r="B1448" s="8">
        <f>AVERAGEIF(cleaned_data!$A$2:$A$3799,Director!$A1448,cleaned_data!$H$2:$H$3799)</f>
        <v>7</v>
      </c>
      <c r="C1448" s="12">
        <f t="shared" si="88"/>
        <v>0.72199999999999998</v>
      </c>
      <c r="D1448" s="10">
        <f>_xlfn.RANK.EQ($C1448,$C$2:$C$1759,0)+COUNTIF($C$2:C1448,C1448)-1</f>
        <v>480</v>
      </c>
      <c r="G1448">
        <v>1447</v>
      </c>
      <c r="H1448" t="str">
        <f t="shared" si="89"/>
        <v>Bart Freundlich</v>
      </c>
      <c r="I1448">
        <f>COUNTIF(Table13[director_name],Director!$H1448)</f>
        <v>2</v>
      </c>
      <c r="J1448" s="8">
        <f t="shared" si="90"/>
        <v>5.45</v>
      </c>
      <c r="K1448" s="12">
        <f t="shared" si="91"/>
        <v>0.17299999999999999</v>
      </c>
    </row>
    <row r="1449" spans="1:11" x14ac:dyDescent="0.35">
      <c r="A1449" s="2" t="s">
        <v>3159</v>
      </c>
      <c r="B1449" s="8">
        <f>AVERAGEIF(cleaned_data!$A$2:$A$3799,Director!$A1449,cleaned_data!$H$2:$H$3799)</f>
        <v>5.9</v>
      </c>
      <c r="C1449" s="12">
        <f t="shared" si="88"/>
        <v>0.27200000000000002</v>
      </c>
      <c r="D1449" s="10">
        <f>_xlfn.RANK.EQ($C1449,$C$2:$C$1759,0)+COUNTIF($C$2:C1449,C1449)-1</f>
        <v>1274</v>
      </c>
      <c r="G1449">
        <v>1448</v>
      </c>
      <c r="H1449" t="str">
        <f t="shared" si="89"/>
        <v>Brett Leonard</v>
      </c>
      <c r="I1449">
        <f>COUNTIF(Table13[director_name],Director!$H1449)</f>
        <v>2</v>
      </c>
      <c r="J1449" s="8">
        <f t="shared" si="90"/>
        <v>5.45</v>
      </c>
      <c r="K1449" s="12">
        <f t="shared" si="91"/>
        <v>0.17299999999999999</v>
      </c>
    </row>
    <row r="1450" spans="1:11" x14ac:dyDescent="0.35">
      <c r="A1450" s="2" t="s">
        <v>1902</v>
      </c>
      <c r="B1450" s="8">
        <f>AVERAGEIF(cleaned_data!$A$2:$A$3799,Director!$A1450,cleaned_data!$H$2:$H$3799)</f>
        <v>5.5</v>
      </c>
      <c r="C1450" s="12">
        <f t="shared" si="88"/>
        <v>0.17899999999999999</v>
      </c>
      <c r="D1450" s="10">
        <f>_xlfn.RANK.EQ($C1450,$C$2:$C$1759,0)+COUNTIF($C$2:C1450,C1450)-1</f>
        <v>1440</v>
      </c>
      <c r="G1450">
        <v>1449</v>
      </c>
      <c r="H1450" t="str">
        <f t="shared" si="89"/>
        <v>David Raynr</v>
      </c>
      <c r="I1450">
        <f>COUNTIF(Table13[director_name],Director!$H1450)</f>
        <v>2</v>
      </c>
      <c r="J1450" s="8">
        <f t="shared" si="90"/>
        <v>5.45</v>
      </c>
      <c r="K1450" s="12">
        <f t="shared" si="91"/>
        <v>0.17299999999999999</v>
      </c>
    </row>
    <row r="1451" spans="1:11" x14ac:dyDescent="0.35">
      <c r="A1451" s="2" t="s">
        <v>17858</v>
      </c>
      <c r="B1451" s="8">
        <f>AVERAGEIF(cleaned_data!$A$2:$A$3799,Director!$A1451,cleaned_data!$H$2:$H$3799)</f>
        <v>6.9</v>
      </c>
      <c r="C1451" s="12">
        <f t="shared" si="88"/>
        <v>0.68100000000000005</v>
      </c>
      <c r="D1451" s="10">
        <f>_xlfn.RANK.EQ($C1451,$C$2:$C$1759,0)+COUNTIF($C$2:C1451,C1451)-1</f>
        <v>553</v>
      </c>
      <c r="G1451">
        <v>1450</v>
      </c>
      <c r="H1451" t="str">
        <f t="shared" si="89"/>
        <v>Joe Roth</v>
      </c>
      <c r="I1451">
        <f>COUNTIF(Table13[director_name],Director!$H1451)</f>
        <v>2</v>
      </c>
      <c r="J1451" s="8">
        <f t="shared" si="90"/>
        <v>5.45</v>
      </c>
      <c r="K1451" s="12">
        <f t="shared" si="91"/>
        <v>0.17299999999999999</v>
      </c>
    </row>
    <row r="1452" spans="1:11" x14ac:dyDescent="0.35">
      <c r="A1452" s="2" t="s">
        <v>7687</v>
      </c>
      <c r="B1452" s="8">
        <f>AVERAGEIF(cleaned_data!$A$2:$A$3799,Director!$A1452,cleaned_data!$H$2:$H$3799)</f>
        <v>5.5</v>
      </c>
      <c r="C1452" s="12">
        <f t="shared" si="88"/>
        <v>0.17899999999999999</v>
      </c>
      <c r="D1452" s="10">
        <f>_xlfn.RANK.EQ($C1452,$C$2:$C$1759,0)+COUNTIF($C$2:C1452,C1452)-1</f>
        <v>1441</v>
      </c>
      <c r="G1452">
        <v>1451</v>
      </c>
      <c r="H1452" t="str">
        <f t="shared" si="89"/>
        <v>John Polson</v>
      </c>
      <c r="I1452">
        <f>COUNTIF(Table13[director_name],Director!$H1452)</f>
        <v>2</v>
      </c>
      <c r="J1452" s="8">
        <f t="shared" si="90"/>
        <v>5.45</v>
      </c>
      <c r="K1452" s="12">
        <f t="shared" si="91"/>
        <v>0.17299999999999999</v>
      </c>
    </row>
    <row r="1453" spans="1:11" x14ac:dyDescent="0.35">
      <c r="A1453" s="2" t="s">
        <v>10505</v>
      </c>
      <c r="B1453" s="8">
        <f>AVERAGEIF(cleaned_data!$A$2:$A$3799,Director!$A1453,cleaned_data!$H$2:$H$3799)</f>
        <v>6.3</v>
      </c>
      <c r="C1453" s="12">
        <f t="shared" si="88"/>
        <v>0.42199999999999999</v>
      </c>
      <c r="D1453" s="10">
        <f>_xlfn.RANK.EQ($C1453,$C$2:$C$1759,0)+COUNTIF($C$2:C1453,C1453)-1</f>
        <v>1005</v>
      </c>
      <c r="G1453">
        <v>1452</v>
      </c>
      <c r="H1453" t="str">
        <f t="shared" si="89"/>
        <v>Scott Stewart</v>
      </c>
      <c r="I1453">
        <f>COUNTIF(Table13[director_name],Director!$H1453)</f>
        <v>2</v>
      </c>
      <c r="J1453" s="8">
        <f t="shared" si="90"/>
        <v>5.45</v>
      </c>
      <c r="K1453" s="12">
        <f t="shared" si="91"/>
        <v>0.17299999999999999</v>
      </c>
    </row>
    <row r="1454" spans="1:11" x14ac:dyDescent="0.35">
      <c r="A1454" s="2" t="s">
        <v>12291</v>
      </c>
      <c r="B1454" s="8">
        <f>AVERAGEIF(cleaned_data!$A$2:$A$3799,Director!$A1454,cleaned_data!$H$2:$H$3799)</f>
        <v>6.5</v>
      </c>
      <c r="C1454" s="12">
        <f t="shared" si="88"/>
        <v>0.504</v>
      </c>
      <c r="D1454" s="10">
        <f>_xlfn.RANK.EQ($C1454,$C$2:$C$1759,0)+COUNTIF($C$2:C1454,C1454)-1</f>
        <v>861</v>
      </c>
      <c r="G1454">
        <v>1453</v>
      </c>
      <c r="H1454" t="str">
        <f t="shared" si="89"/>
        <v>Takashi Shimizu</v>
      </c>
      <c r="I1454">
        <f>COUNTIF(Table13[director_name],Director!$H1454)</f>
        <v>2</v>
      </c>
      <c r="J1454" s="8">
        <f t="shared" si="90"/>
        <v>5.45</v>
      </c>
      <c r="K1454" s="12">
        <f t="shared" si="91"/>
        <v>0.17299999999999999</v>
      </c>
    </row>
    <row r="1455" spans="1:11" x14ac:dyDescent="0.35">
      <c r="A1455" s="2" t="s">
        <v>14714</v>
      </c>
      <c r="B1455" s="8">
        <f>AVERAGEIF(cleaned_data!$A$2:$A$3799,Director!$A1455,cleaned_data!$H$2:$H$3799)</f>
        <v>5.5</v>
      </c>
      <c r="C1455" s="12">
        <f t="shared" si="88"/>
        <v>0.17899999999999999</v>
      </c>
      <c r="D1455" s="10">
        <f>_xlfn.RANK.EQ($C1455,$C$2:$C$1759,0)+COUNTIF($C$2:C1455,C1455)-1</f>
        <v>1442</v>
      </c>
      <c r="G1455">
        <v>1454</v>
      </c>
      <c r="H1455" t="str">
        <f t="shared" si="89"/>
        <v>Joel Zwick</v>
      </c>
      <c r="I1455">
        <f>COUNTIF(Table13[director_name],Director!$H1455)</f>
        <v>2</v>
      </c>
      <c r="J1455" s="8">
        <f t="shared" si="90"/>
        <v>5.4499999999999993</v>
      </c>
      <c r="K1455" s="12">
        <f t="shared" si="91"/>
        <v>0.17199999999999999</v>
      </c>
    </row>
    <row r="1456" spans="1:11" x14ac:dyDescent="0.35">
      <c r="A1456" s="2" t="s">
        <v>18737</v>
      </c>
      <c r="B1456" s="8">
        <f>AVERAGEIF(cleaned_data!$A$2:$A$3799,Director!$A1456,cleaned_data!$H$2:$H$3799)</f>
        <v>5.2</v>
      </c>
      <c r="C1456" s="12">
        <f t="shared" si="88"/>
        <v>0.115</v>
      </c>
      <c r="D1456" s="10">
        <f>_xlfn.RANK.EQ($C1456,$C$2:$C$1759,0)+COUNTIF($C$2:C1456,C1456)-1</f>
        <v>1556</v>
      </c>
      <c r="G1456">
        <v>1455</v>
      </c>
      <c r="H1456" t="str">
        <f t="shared" si="89"/>
        <v>Sam Weisman</v>
      </c>
      <c r="I1456">
        <f>COUNTIF(Table13[director_name],Director!$H1456)</f>
        <v>4</v>
      </c>
      <c r="J1456" s="8">
        <f t="shared" si="90"/>
        <v>5.4499999999999993</v>
      </c>
      <c r="K1456" s="12">
        <f t="shared" si="91"/>
        <v>0.17199999999999999</v>
      </c>
    </row>
    <row r="1457" spans="1:11" x14ac:dyDescent="0.35">
      <c r="A1457" s="2" t="s">
        <v>4212</v>
      </c>
      <c r="B1457" s="8">
        <f>AVERAGEIF(cleaned_data!$A$2:$A$3799,Director!$A1457,cleaned_data!$H$2:$H$3799)</f>
        <v>6.833333333333333</v>
      </c>
      <c r="C1457" s="12">
        <f t="shared" si="88"/>
        <v>0.66400000000000003</v>
      </c>
      <c r="D1457" s="10">
        <f>_xlfn.RANK.EQ($C1457,$C$2:$C$1759,0)+COUNTIF($C$2:C1457,C1457)-1</f>
        <v>591</v>
      </c>
      <c r="G1457">
        <v>1456</v>
      </c>
      <c r="H1457" t="str">
        <f t="shared" si="89"/>
        <v>Adam Goldberg</v>
      </c>
      <c r="I1457">
        <f>COUNTIF(Table13[director_name],Director!$H1457)</f>
        <v>1</v>
      </c>
      <c r="J1457" s="8">
        <f t="shared" si="90"/>
        <v>5.4</v>
      </c>
      <c r="K1457" s="12">
        <f t="shared" si="91"/>
        <v>0.157</v>
      </c>
    </row>
    <row r="1458" spans="1:11" x14ac:dyDescent="0.35">
      <c r="A1458" s="2" t="s">
        <v>18613</v>
      </c>
      <c r="B1458" s="8">
        <f>AVERAGEIF(cleaned_data!$A$2:$A$3799,Director!$A1458,cleaned_data!$H$2:$H$3799)</f>
        <v>4.8</v>
      </c>
      <c r="C1458" s="12">
        <f t="shared" si="88"/>
        <v>7.4999999999999997E-2</v>
      </c>
      <c r="D1458" s="10">
        <f>_xlfn.RANK.EQ($C1458,$C$2:$C$1759,0)+COUNTIF($C$2:C1458,C1458)-1</f>
        <v>1625</v>
      </c>
      <c r="G1458">
        <v>1457</v>
      </c>
      <c r="H1458" t="str">
        <f t="shared" si="89"/>
        <v>Andrew Erwin</v>
      </c>
      <c r="I1458">
        <f>COUNTIF(Table13[director_name],Director!$H1458)</f>
        <v>1</v>
      </c>
      <c r="J1458" s="8">
        <f t="shared" si="90"/>
        <v>5.4</v>
      </c>
      <c r="K1458" s="12">
        <f t="shared" si="91"/>
        <v>0.157</v>
      </c>
    </row>
    <row r="1459" spans="1:11" x14ac:dyDescent="0.35">
      <c r="A1459" s="2" t="s">
        <v>556</v>
      </c>
      <c r="B1459" s="8">
        <f>AVERAGEIF(cleaned_data!$A$2:$A$3799,Director!$A1459,cleaned_data!$H$2:$H$3799)</f>
        <v>6.1</v>
      </c>
      <c r="C1459" s="12">
        <f t="shared" si="88"/>
        <v>0.35099999999999998</v>
      </c>
      <c r="D1459" s="10">
        <f>_xlfn.RANK.EQ($C1459,$C$2:$C$1759,0)+COUNTIF($C$2:C1459,C1459)-1</f>
        <v>1132</v>
      </c>
      <c r="G1459">
        <v>1458</v>
      </c>
      <c r="H1459" t="str">
        <f t="shared" si="89"/>
        <v>Camille Delamarre</v>
      </c>
      <c r="I1459">
        <f>COUNTIF(Table13[director_name],Director!$H1459)</f>
        <v>2</v>
      </c>
      <c r="J1459" s="8">
        <f t="shared" si="90"/>
        <v>5.4</v>
      </c>
      <c r="K1459" s="12">
        <f t="shared" si="91"/>
        <v>0.157</v>
      </c>
    </row>
    <row r="1460" spans="1:11" x14ac:dyDescent="0.35">
      <c r="A1460" s="2" t="s">
        <v>7919</v>
      </c>
      <c r="B1460" s="8">
        <f>AVERAGEIF(cleaned_data!$A$2:$A$3799,Director!$A1460,cleaned_data!$H$2:$H$3799)</f>
        <v>6.2</v>
      </c>
      <c r="C1460" s="12">
        <f t="shared" si="88"/>
        <v>0.39100000000000001</v>
      </c>
      <c r="D1460" s="10">
        <f>_xlfn.RANK.EQ($C1460,$C$2:$C$1759,0)+COUNTIF($C$2:C1460,C1460)-1</f>
        <v>1065</v>
      </c>
      <c r="G1460">
        <v>1459</v>
      </c>
      <c r="H1460" t="str">
        <f t="shared" si="89"/>
        <v>Cyrus Nowrasteh</v>
      </c>
      <c r="I1460">
        <f>COUNTIF(Table13[director_name],Director!$H1460)</f>
        <v>1</v>
      </c>
      <c r="J1460" s="8">
        <f t="shared" si="90"/>
        <v>5.4</v>
      </c>
      <c r="K1460" s="12">
        <f t="shared" si="91"/>
        <v>0.157</v>
      </c>
    </row>
    <row r="1461" spans="1:11" x14ac:dyDescent="0.35">
      <c r="A1461" s="2" t="s">
        <v>2037</v>
      </c>
      <c r="B1461" s="8">
        <f>AVERAGEIF(cleaned_data!$A$2:$A$3799,Director!$A1461,cleaned_data!$H$2:$H$3799)</f>
        <v>6.8</v>
      </c>
      <c r="C1461" s="12">
        <f t="shared" si="88"/>
        <v>0.63800000000000001</v>
      </c>
      <c r="D1461" s="10">
        <f>_xlfn.RANK.EQ($C1461,$C$2:$C$1759,0)+COUNTIF($C$2:C1461,C1461)-1</f>
        <v>629</v>
      </c>
      <c r="G1461">
        <v>1460</v>
      </c>
      <c r="H1461" t="str">
        <f t="shared" si="89"/>
        <v>Danny Pang</v>
      </c>
      <c r="I1461">
        <f>COUNTIF(Table13[director_name],Director!$H1461)</f>
        <v>1</v>
      </c>
      <c r="J1461" s="8">
        <f t="shared" si="90"/>
        <v>5.4</v>
      </c>
      <c r="K1461" s="12">
        <f t="shared" si="91"/>
        <v>0.157</v>
      </c>
    </row>
    <row r="1462" spans="1:11" x14ac:dyDescent="0.35">
      <c r="A1462" s="2" t="s">
        <v>21578</v>
      </c>
      <c r="B1462" s="8">
        <f>AVERAGEIF(cleaned_data!$A$2:$A$3799,Director!$A1462,cleaned_data!$H$2:$H$3799)</f>
        <v>6.2</v>
      </c>
      <c r="C1462" s="12">
        <f t="shared" si="88"/>
        <v>0.39100000000000001</v>
      </c>
      <c r="D1462" s="10">
        <f>_xlfn.RANK.EQ($C1462,$C$2:$C$1759,0)+COUNTIF($C$2:C1462,C1462)-1</f>
        <v>1066</v>
      </c>
      <c r="G1462">
        <v>1461</v>
      </c>
      <c r="H1462" t="str">
        <f t="shared" si="89"/>
        <v>Darren Stein</v>
      </c>
      <c r="I1462">
        <f>COUNTIF(Table13[director_name],Director!$H1462)</f>
        <v>1</v>
      </c>
      <c r="J1462" s="8">
        <f t="shared" si="90"/>
        <v>5.4</v>
      </c>
      <c r="K1462" s="12">
        <f t="shared" si="91"/>
        <v>0.157</v>
      </c>
    </row>
    <row r="1463" spans="1:11" x14ac:dyDescent="0.35">
      <c r="A1463" s="2" t="s">
        <v>10332</v>
      </c>
      <c r="B1463" s="8">
        <f>AVERAGEIF(cleaned_data!$A$2:$A$3799,Director!$A1463,cleaned_data!$H$2:$H$3799)</f>
        <v>7.1</v>
      </c>
      <c r="C1463" s="12">
        <f t="shared" si="88"/>
        <v>0.77100000000000002</v>
      </c>
      <c r="D1463" s="10">
        <f>_xlfn.RANK.EQ($C1463,$C$2:$C$1759,0)+COUNTIF($C$2:C1463,C1463)-1</f>
        <v>393</v>
      </c>
      <c r="G1463">
        <v>1462</v>
      </c>
      <c r="H1463" t="str">
        <f t="shared" si="89"/>
        <v>David Moreau</v>
      </c>
      <c r="I1463">
        <f>COUNTIF(Table13[director_name],Director!$H1463)</f>
        <v>1</v>
      </c>
      <c r="J1463" s="8">
        <f t="shared" si="90"/>
        <v>5.4</v>
      </c>
      <c r="K1463" s="12">
        <f t="shared" si="91"/>
        <v>0.157</v>
      </c>
    </row>
    <row r="1464" spans="1:11" x14ac:dyDescent="0.35">
      <c r="A1464" s="2" t="s">
        <v>16368</v>
      </c>
      <c r="B1464" s="8">
        <f>AVERAGEIF(cleaned_data!$A$2:$A$3799,Director!$A1464,cleaned_data!$H$2:$H$3799)</f>
        <v>6.9</v>
      </c>
      <c r="C1464" s="12">
        <f t="shared" si="88"/>
        <v>0.68100000000000005</v>
      </c>
      <c r="D1464" s="10">
        <f>_xlfn.RANK.EQ($C1464,$C$2:$C$1759,0)+COUNTIF($C$2:C1464,C1464)-1</f>
        <v>554</v>
      </c>
      <c r="G1464">
        <v>1463</v>
      </c>
      <c r="H1464" t="str">
        <f t="shared" si="89"/>
        <v>Doug Lefler</v>
      </c>
      <c r="I1464">
        <f>COUNTIF(Table13[director_name],Director!$H1464)</f>
        <v>1</v>
      </c>
      <c r="J1464" s="8">
        <f t="shared" si="90"/>
        <v>5.4</v>
      </c>
      <c r="K1464" s="12">
        <f t="shared" si="91"/>
        <v>0.157</v>
      </c>
    </row>
    <row r="1465" spans="1:11" x14ac:dyDescent="0.35">
      <c r="A1465" s="2" t="s">
        <v>5834</v>
      </c>
      <c r="B1465" s="8">
        <f>AVERAGEIF(cleaned_data!$A$2:$A$3799,Director!$A1465,cleaned_data!$H$2:$H$3799)</f>
        <v>6.5</v>
      </c>
      <c r="C1465" s="12">
        <f t="shared" si="88"/>
        <v>0.504</v>
      </c>
      <c r="D1465" s="10">
        <f>_xlfn.RANK.EQ($C1465,$C$2:$C$1759,0)+COUNTIF($C$2:C1465,C1465)-1</f>
        <v>862</v>
      </c>
      <c r="G1465">
        <v>1464</v>
      </c>
      <c r="H1465" t="str">
        <f t="shared" si="89"/>
        <v>Elizabeth Banks</v>
      </c>
      <c r="I1465">
        <f>COUNTIF(Table13[director_name],Director!$H1465)</f>
        <v>2</v>
      </c>
      <c r="J1465" s="8">
        <f t="shared" si="90"/>
        <v>5.4</v>
      </c>
      <c r="K1465" s="12">
        <f t="shared" si="91"/>
        <v>0.157</v>
      </c>
    </row>
    <row r="1466" spans="1:11" x14ac:dyDescent="0.35">
      <c r="A1466" s="2" t="s">
        <v>17080</v>
      </c>
      <c r="B1466" s="8">
        <f>AVERAGEIF(cleaned_data!$A$2:$A$3799,Director!$A1466,cleaned_data!$H$2:$H$3799)</f>
        <v>6.1</v>
      </c>
      <c r="C1466" s="12">
        <f t="shared" si="88"/>
        <v>0.35099999999999998</v>
      </c>
      <c r="D1466" s="10">
        <f>_xlfn.RANK.EQ($C1466,$C$2:$C$1759,0)+COUNTIF($C$2:C1466,C1466)-1</f>
        <v>1133</v>
      </c>
      <c r="G1466">
        <v>1465</v>
      </c>
      <c r="H1466" t="str">
        <f t="shared" si="89"/>
        <v>Ellory Elkayem</v>
      </c>
      <c r="I1466">
        <f>COUNTIF(Table13[director_name],Director!$H1466)</f>
        <v>1</v>
      </c>
      <c r="J1466" s="8">
        <f t="shared" si="90"/>
        <v>5.4</v>
      </c>
      <c r="K1466" s="12">
        <f t="shared" si="91"/>
        <v>0.157</v>
      </c>
    </row>
    <row r="1467" spans="1:11" x14ac:dyDescent="0.35">
      <c r="A1467" s="2" t="s">
        <v>13258</v>
      </c>
      <c r="B1467" s="8">
        <f>AVERAGEIF(cleaned_data!$A$2:$A$3799,Director!$A1467,cleaned_data!$H$2:$H$3799)</f>
        <v>6.1</v>
      </c>
      <c r="C1467" s="12">
        <f t="shared" si="88"/>
        <v>0.35099999999999998</v>
      </c>
      <c r="D1467" s="10">
        <f>_xlfn.RANK.EQ($C1467,$C$2:$C$1759,0)+COUNTIF($C$2:C1467,C1467)-1</f>
        <v>1134</v>
      </c>
      <c r="G1467">
        <v>1466</v>
      </c>
      <c r="H1467" t="str">
        <f t="shared" si="89"/>
        <v>Frank Whaley</v>
      </c>
      <c r="I1467">
        <f>COUNTIF(Table13[director_name],Director!$H1467)</f>
        <v>1</v>
      </c>
      <c r="J1467" s="8">
        <f t="shared" si="90"/>
        <v>5.4</v>
      </c>
      <c r="K1467" s="12">
        <f t="shared" si="91"/>
        <v>0.157</v>
      </c>
    </row>
    <row r="1468" spans="1:11" x14ac:dyDescent="0.35">
      <c r="A1468" s="2" t="s">
        <v>7100</v>
      </c>
      <c r="B1468" s="8">
        <f>AVERAGEIF(cleaned_data!$A$2:$A$3799,Director!$A1468,cleaned_data!$H$2:$H$3799)</f>
        <v>7.6</v>
      </c>
      <c r="C1468" s="12">
        <f t="shared" si="88"/>
        <v>0.91500000000000004</v>
      </c>
      <c r="D1468" s="10">
        <f>_xlfn.RANK.EQ($C1468,$C$2:$C$1759,0)+COUNTIF($C$2:C1468,C1468)-1</f>
        <v>144</v>
      </c>
      <c r="G1468">
        <v>1467</v>
      </c>
      <c r="H1468" t="str">
        <f t="shared" si="89"/>
        <v>Fred Wolf</v>
      </c>
      <c r="I1468">
        <f>COUNTIF(Table13[director_name],Director!$H1468)</f>
        <v>2</v>
      </c>
      <c r="J1468" s="8">
        <f t="shared" si="90"/>
        <v>5.4</v>
      </c>
      <c r="K1468" s="12">
        <f t="shared" si="91"/>
        <v>0.157</v>
      </c>
    </row>
    <row r="1469" spans="1:11" x14ac:dyDescent="0.35">
      <c r="A1469" s="2" t="s">
        <v>22324</v>
      </c>
      <c r="B1469" s="8">
        <f>AVERAGEIF(cleaned_data!$A$2:$A$3799,Director!$A1469,cleaned_data!$H$2:$H$3799)</f>
        <v>7.2</v>
      </c>
      <c r="C1469" s="12">
        <f t="shared" si="88"/>
        <v>0.81100000000000005</v>
      </c>
      <c r="D1469" s="10">
        <f>_xlfn.RANK.EQ($C1469,$C$2:$C$1759,0)+COUNTIF($C$2:C1469,C1469)-1</f>
        <v>324</v>
      </c>
      <c r="G1469">
        <v>1468</v>
      </c>
      <c r="H1469" t="str">
        <f t="shared" si="89"/>
        <v>Geoff Murphy</v>
      </c>
      <c r="I1469">
        <f>COUNTIF(Table13[director_name],Director!$H1469)</f>
        <v>1</v>
      </c>
      <c r="J1469" s="8">
        <f t="shared" si="90"/>
        <v>5.4</v>
      </c>
      <c r="K1469" s="12">
        <f t="shared" si="91"/>
        <v>0.157</v>
      </c>
    </row>
    <row r="1470" spans="1:11" x14ac:dyDescent="0.35">
      <c r="A1470" s="2" t="s">
        <v>22215</v>
      </c>
      <c r="B1470" s="8">
        <f>AVERAGEIF(cleaned_data!$A$2:$A$3799,Director!$A1470,cleaned_data!$H$2:$H$3799)</f>
        <v>6.8</v>
      </c>
      <c r="C1470" s="12">
        <f t="shared" si="88"/>
        <v>0.63800000000000001</v>
      </c>
      <c r="D1470" s="10">
        <f>_xlfn.RANK.EQ($C1470,$C$2:$C$1759,0)+COUNTIF($C$2:C1470,C1470)-1</f>
        <v>630</v>
      </c>
      <c r="G1470">
        <v>1469</v>
      </c>
      <c r="H1470" t="str">
        <f t="shared" si="89"/>
        <v>Jack Sholder</v>
      </c>
      <c r="I1470">
        <f>COUNTIF(Table13[director_name],Director!$H1470)</f>
        <v>1</v>
      </c>
      <c r="J1470" s="8">
        <f t="shared" si="90"/>
        <v>5.4</v>
      </c>
      <c r="K1470" s="12">
        <f t="shared" si="91"/>
        <v>0.157</v>
      </c>
    </row>
    <row r="1471" spans="1:11" x14ac:dyDescent="0.35">
      <c r="A1471" s="2" t="s">
        <v>4027</v>
      </c>
      <c r="B1471" s="8">
        <f>AVERAGEIF(cleaned_data!$A$2:$A$3799,Director!$A1471,cleaned_data!$H$2:$H$3799)</f>
        <v>5.95</v>
      </c>
      <c r="C1471" s="12">
        <f t="shared" si="88"/>
        <v>0.30399999999999999</v>
      </c>
      <c r="D1471" s="10">
        <f>_xlfn.RANK.EQ($C1471,$C$2:$C$1759,0)+COUNTIF($C$2:C1471,C1471)-1</f>
        <v>1221</v>
      </c>
      <c r="G1471">
        <v>1470</v>
      </c>
      <c r="H1471" t="str">
        <f t="shared" si="89"/>
        <v>John Schlesinger</v>
      </c>
      <c r="I1471">
        <f>COUNTIF(Table13[director_name],Director!$H1471)</f>
        <v>2</v>
      </c>
      <c r="J1471" s="8">
        <f t="shared" si="90"/>
        <v>5.4</v>
      </c>
      <c r="K1471" s="12">
        <f t="shared" si="91"/>
        <v>0.157</v>
      </c>
    </row>
    <row r="1472" spans="1:11" x14ac:dyDescent="0.35">
      <c r="A1472" s="2" t="s">
        <v>1729</v>
      </c>
      <c r="B1472" s="8">
        <f>AVERAGEIF(cleaned_data!$A$2:$A$3799,Director!$A1472,cleaned_data!$H$2:$H$3799)</f>
        <v>5.4</v>
      </c>
      <c r="C1472" s="12">
        <f t="shared" si="88"/>
        <v>0.157</v>
      </c>
      <c r="D1472" s="10">
        <f>_xlfn.RANK.EQ($C1472,$C$2:$C$1759,0)+COUNTIF($C$2:C1472,C1472)-1</f>
        <v>1478</v>
      </c>
      <c r="G1472">
        <v>1471</v>
      </c>
      <c r="H1472" t="str">
        <f t="shared" si="89"/>
        <v>John Stainton</v>
      </c>
      <c r="I1472">
        <f>COUNTIF(Table13[director_name],Director!$H1472)</f>
        <v>1</v>
      </c>
      <c r="J1472" s="8">
        <f t="shared" si="90"/>
        <v>5.4</v>
      </c>
      <c r="K1472" s="12">
        <f t="shared" si="91"/>
        <v>0.157</v>
      </c>
    </row>
    <row r="1473" spans="1:11" x14ac:dyDescent="0.35">
      <c r="A1473" s="2" t="s">
        <v>17255</v>
      </c>
      <c r="B1473" s="8">
        <f>AVERAGEIF(cleaned_data!$A$2:$A$3799,Director!$A1473,cleaned_data!$H$2:$H$3799)</f>
        <v>4.7</v>
      </c>
      <c r="C1473" s="12">
        <f t="shared" si="88"/>
        <v>6.7000000000000004E-2</v>
      </c>
      <c r="D1473" s="10">
        <f>_xlfn.RANK.EQ($C1473,$C$2:$C$1759,0)+COUNTIF($C$2:C1473,C1473)-1</f>
        <v>1637</v>
      </c>
      <c r="G1473">
        <v>1472</v>
      </c>
      <c r="H1473" t="str">
        <f t="shared" si="89"/>
        <v>Jonathan Newman</v>
      </c>
      <c r="I1473">
        <f>COUNTIF(Table13[director_name],Director!$H1473)</f>
        <v>1</v>
      </c>
      <c r="J1473" s="8">
        <f t="shared" si="90"/>
        <v>5.4</v>
      </c>
      <c r="K1473" s="12">
        <f t="shared" si="91"/>
        <v>0.157</v>
      </c>
    </row>
    <row r="1474" spans="1:11" x14ac:dyDescent="0.35">
      <c r="A1474" s="2" t="s">
        <v>6909</v>
      </c>
      <c r="B1474" s="8">
        <f>AVERAGEIF(cleaned_data!$A$2:$A$3799,Director!$A1474,cleaned_data!$H$2:$H$3799)</f>
        <v>8.4</v>
      </c>
      <c r="C1474" s="12">
        <f t="shared" si="88"/>
        <v>0.99299999999999999</v>
      </c>
      <c r="D1474" s="10">
        <f>_xlfn.RANK.EQ($C1474,$C$2:$C$1759,0)+COUNTIF($C$2:C1474,C1474)-1</f>
        <v>12</v>
      </c>
      <c r="G1474">
        <v>1473</v>
      </c>
      <c r="H1474" t="str">
        <f t="shared" si="89"/>
        <v>Josh Schwartz</v>
      </c>
      <c r="I1474">
        <f>COUNTIF(Table13[director_name],Director!$H1474)</f>
        <v>1</v>
      </c>
      <c r="J1474" s="8">
        <f t="shared" si="90"/>
        <v>5.4</v>
      </c>
      <c r="K1474" s="12">
        <f t="shared" si="91"/>
        <v>0.157</v>
      </c>
    </row>
    <row r="1475" spans="1:11" x14ac:dyDescent="0.35">
      <c r="A1475" s="2" t="s">
        <v>14946</v>
      </c>
      <c r="B1475" s="8">
        <f>AVERAGEIF(cleaned_data!$A$2:$A$3799,Director!$A1475,cleaned_data!$H$2:$H$3799)</f>
        <v>5.7</v>
      </c>
      <c r="C1475" s="12">
        <f t="shared" ref="C1475:C1538" si="92">_xlfn.PERCENTRANK.EXC($B$2:$B$1759,$B1475)</f>
        <v>0.23300000000000001</v>
      </c>
      <c r="D1475" s="10">
        <f>_xlfn.RANK.EQ($C1475,$C$2:$C$1759,0)+COUNTIF($C$2:C1475,C1475)-1</f>
        <v>1346</v>
      </c>
      <c r="G1475">
        <v>1474</v>
      </c>
      <c r="H1475" t="str">
        <f t="shared" ref="H1475:H1538" si="93">INDEX($A$2:$A$1759, MATCH($G1475,$D$2:$D$1759,0))</f>
        <v>Kevin Allen</v>
      </c>
      <c r="I1475">
        <f>COUNTIF(Table13[director_name],Director!$H1475)</f>
        <v>2</v>
      </c>
      <c r="J1475" s="8">
        <f t="shared" ref="J1475:J1538" si="94">INDEX($B$2:$B$1759,MATCH($G1475,$D$2:$D$1759,0))</f>
        <v>5.4</v>
      </c>
      <c r="K1475" s="12">
        <f t="shared" ref="K1475:K1538" si="95">INDEX($C$2:$C$1759,MATCH($G1475,$D$2:$D$1759,0))</f>
        <v>0.157</v>
      </c>
    </row>
    <row r="1476" spans="1:11" x14ac:dyDescent="0.35">
      <c r="A1476" s="2" t="s">
        <v>20805</v>
      </c>
      <c r="B1476" s="8">
        <f>AVERAGEIF(cleaned_data!$A$2:$A$3799,Director!$A1476,cleaned_data!$H$2:$H$3799)</f>
        <v>6.9</v>
      </c>
      <c r="C1476" s="12">
        <f t="shared" si="92"/>
        <v>0.68100000000000005</v>
      </c>
      <c r="D1476" s="10">
        <f>_xlfn.RANK.EQ($C1476,$C$2:$C$1759,0)+COUNTIF($C$2:C1476,C1476)-1</f>
        <v>555</v>
      </c>
      <c r="G1476">
        <v>1475</v>
      </c>
      <c r="H1476" t="str">
        <f t="shared" si="93"/>
        <v>Marc Lawrence</v>
      </c>
      <c r="I1476">
        <f>COUNTIF(Table13[director_name],Director!$H1476)</f>
        <v>2</v>
      </c>
      <c r="J1476" s="8">
        <f t="shared" si="94"/>
        <v>5.4</v>
      </c>
      <c r="K1476" s="12">
        <f t="shared" si="95"/>
        <v>0.157</v>
      </c>
    </row>
    <row r="1477" spans="1:11" x14ac:dyDescent="0.35">
      <c r="A1477" s="2" t="s">
        <v>18965</v>
      </c>
      <c r="B1477" s="8">
        <f>AVERAGEIF(cleaned_data!$A$2:$A$3799,Director!$A1477,cleaned_data!$H$2:$H$3799)</f>
        <v>6.8</v>
      </c>
      <c r="C1477" s="12">
        <f t="shared" si="92"/>
        <v>0.63800000000000001</v>
      </c>
      <c r="D1477" s="10">
        <f>_xlfn.RANK.EQ($C1477,$C$2:$C$1759,0)+COUNTIF($C$2:C1477,C1477)-1</f>
        <v>631</v>
      </c>
      <c r="G1477">
        <v>1476</v>
      </c>
      <c r="H1477" t="str">
        <f t="shared" si="93"/>
        <v>Peter Chelsom</v>
      </c>
      <c r="I1477">
        <f>COUNTIF(Table13[director_name],Director!$H1477)</f>
        <v>4</v>
      </c>
      <c r="J1477" s="8">
        <f t="shared" si="94"/>
        <v>5.4</v>
      </c>
      <c r="K1477" s="12">
        <f t="shared" si="95"/>
        <v>0.157</v>
      </c>
    </row>
    <row r="1478" spans="1:11" x14ac:dyDescent="0.35">
      <c r="A1478" s="2" t="s">
        <v>4139</v>
      </c>
      <c r="B1478" s="8">
        <f>AVERAGEIF(cleaned_data!$A$2:$A$3799,Director!$A1478,cleaned_data!$H$2:$H$3799)</f>
        <v>6.1</v>
      </c>
      <c r="C1478" s="12">
        <f t="shared" si="92"/>
        <v>0.35099999999999998</v>
      </c>
      <c r="D1478" s="10">
        <f>_xlfn.RANK.EQ($C1478,$C$2:$C$1759,0)+COUNTIF($C$2:C1478,C1478)-1</f>
        <v>1135</v>
      </c>
      <c r="G1478">
        <v>1477</v>
      </c>
      <c r="H1478" t="str">
        <f t="shared" si="93"/>
        <v>Ringo Lam</v>
      </c>
      <c r="I1478">
        <f>COUNTIF(Table13[director_name],Director!$H1478)</f>
        <v>1</v>
      </c>
      <c r="J1478" s="8">
        <f t="shared" si="94"/>
        <v>5.4</v>
      </c>
      <c r="K1478" s="12">
        <f t="shared" si="95"/>
        <v>0.157</v>
      </c>
    </row>
    <row r="1479" spans="1:11" x14ac:dyDescent="0.35">
      <c r="A1479" s="2" t="s">
        <v>22973</v>
      </c>
      <c r="B1479" s="8">
        <f>AVERAGEIF(cleaned_data!$A$2:$A$3799,Director!$A1479,cleaned_data!$H$2:$H$3799)</f>
        <v>4.7</v>
      </c>
      <c r="C1479" s="12">
        <f t="shared" si="92"/>
        <v>6.7000000000000004E-2</v>
      </c>
      <c r="D1479" s="10">
        <f>_xlfn.RANK.EQ($C1479,$C$2:$C$1759,0)+COUNTIF($C$2:C1479,C1479)-1</f>
        <v>1638</v>
      </c>
      <c r="G1479">
        <v>1478</v>
      </c>
      <c r="H1479" t="str">
        <f t="shared" si="93"/>
        <v>RZA</v>
      </c>
      <c r="I1479">
        <f>COUNTIF(Table13[director_name],Director!$H1479)</f>
        <v>1</v>
      </c>
      <c r="J1479" s="8">
        <f t="shared" si="94"/>
        <v>5.4</v>
      </c>
      <c r="K1479" s="12">
        <f t="shared" si="95"/>
        <v>0.157</v>
      </c>
    </row>
    <row r="1480" spans="1:11" x14ac:dyDescent="0.35">
      <c r="A1480" s="2" t="s">
        <v>48</v>
      </c>
      <c r="B1480" s="8">
        <f>AVERAGEIF(cleaned_data!$A$2:$A$3799,Director!$A1480,cleaned_data!$H$2:$H$3799)</f>
        <v>7.4571428571428564</v>
      </c>
      <c r="C1480" s="12">
        <f t="shared" si="92"/>
        <v>0.89100000000000001</v>
      </c>
      <c r="D1480" s="10">
        <f>_xlfn.RANK.EQ($C1480,$C$2:$C$1759,0)+COUNTIF($C$2:C1480,C1480)-1</f>
        <v>191</v>
      </c>
      <c r="G1480">
        <v>1479</v>
      </c>
      <c r="H1480" t="str">
        <f t="shared" si="93"/>
        <v>Siddharth Anand</v>
      </c>
      <c r="I1480">
        <f>COUNTIF(Table13[director_name],Director!$H1480)</f>
        <v>1</v>
      </c>
      <c r="J1480" s="8">
        <f t="shared" si="94"/>
        <v>5.4</v>
      </c>
      <c r="K1480" s="12">
        <f t="shared" si="95"/>
        <v>0.157</v>
      </c>
    </row>
    <row r="1481" spans="1:11" x14ac:dyDescent="0.35">
      <c r="A1481" s="2" t="s">
        <v>13736</v>
      </c>
      <c r="B1481" s="8">
        <f>AVERAGEIF(cleaned_data!$A$2:$A$3799,Director!$A1481,cleaned_data!$H$2:$H$3799)</f>
        <v>5.75</v>
      </c>
      <c r="C1481" s="12">
        <f t="shared" si="92"/>
        <v>0.249</v>
      </c>
      <c r="D1481" s="10">
        <f>_xlfn.RANK.EQ($C1481,$C$2:$C$1759,0)+COUNTIF($C$2:C1481,C1481)-1</f>
        <v>1321</v>
      </c>
      <c r="G1481">
        <v>1480</v>
      </c>
      <c r="H1481" t="str">
        <f t="shared" si="93"/>
        <v>Steve Trenbirth</v>
      </c>
      <c r="I1481">
        <f>COUNTIF(Table13[director_name],Director!$H1481)</f>
        <v>1</v>
      </c>
      <c r="J1481" s="8">
        <f t="shared" si="94"/>
        <v>5.4</v>
      </c>
      <c r="K1481" s="12">
        <f t="shared" si="95"/>
        <v>0.157</v>
      </c>
    </row>
    <row r="1482" spans="1:11" x14ac:dyDescent="0.35">
      <c r="A1482" s="2" t="s">
        <v>17194</v>
      </c>
      <c r="B1482" s="8">
        <f>AVERAGEIF(cleaned_data!$A$2:$A$3799,Director!$A1482,cleaned_data!$H$2:$H$3799)</f>
        <v>6.8</v>
      </c>
      <c r="C1482" s="12">
        <f t="shared" si="92"/>
        <v>0.63800000000000001</v>
      </c>
      <c r="D1482" s="10">
        <f>_xlfn.RANK.EQ($C1482,$C$2:$C$1759,0)+COUNTIF($C$2:C1482,C1482)-1</f>
        <v>632</v>
      </c>
      <c r="G1482">
        <v>1481</v>
      </c>
      <c r="H1482" t="str">
        <f t="shared" si="93"/>
        <v>Wallace Wolodarsky</v>
      </c>
      <c r="I1482">
        <f>COUNTIF(Table13[director_name],Director!$H1482)</f>
        <v>1</v>
      </c>
      <c r="J1482" s="8">
        <f t="shared" si="94"/>
        <v>5.4</v>
      </c>
      <c r="K1482" s="12">
        <f t="shared" si="95"/>
        <v>0.157</v>
      </c>
    </row>
    <row r="1483" spans="1:11" x14ac:dyDescent="0.35">
      <c r="A1483" s="2" t="s">
        <v>79</v>
      </c>
      <c r="B1483" s="8">
        <f>AVERAGEIF(cleaned_data!$A$2:$A$3799,Director!$A1483,cleaned_data!$H$2:$H$3799)</f>
        <v>6.9600000000000009</v>
      </c>
      <c r="C1483" s="12">
        <f t="shared" si="92"/>
        <v>0.71599999999999997</v>
      </c>
      <c r="D1483" s="10">
        <f>_xlfn.RANK.EQ($C1483,$C$2:$C$1759,0)+COUNTIF($C$2:C1483,C1483)-1</f>
        <v>498</v>
      </c>
      <c r="G1483">
        <v>1482</v>
      </c>
      <c r="H1483" t="str">
        <f t="shared" si="93"/>
        <v>William Shatner</v>
      </c>
      <c r="I1483">
        <f>COUNTIF(Table13[director_name],Director!$H1483)</f>
        <v>1</v>
      </c>
      <c r="J1483" s="8">
        <f t="shared" si="94"/>
        <v>5.4</v>
      </c>
      <c r="K1483" s="12">
        <f t="shared" si="95"/>
        <v>0.157</v>
      </c>
    </row>
    <row r="1484" spans="1:11" x14ac:dyDescent="0.35">
      <c r="A1484" s="2" t="s">
        <v>6262</v>
      </c>
      <c r="B1484" s="8">
        <f>AVERAGEIF(cleaned_data!$A$2:$A$3799,Director!$A1484,cleaned_data!$H$2:$H$3799)</f>
        <v>4.0999999999999996</v>
      </c>
      <c r="C1484" s="12">
        <f t="shared" si="92"/>
        <v>3.5999999999999997E-2</v>
      </c>
      <c r="D1484" s="10">
        <f>_xlfn.RANK.EQ($C1484,$C$2:$C$1759,0)+COUNTIF($C$2:C1484,C1484)-1</f>
        <v>1694</v>
      </c>
      <c r="G1484">
        <v>1483</v>
      </c>
      <c r="H1484" t="str">
        <f t="shared" si="93"/>
        <v>Brad Peyton</v>
      </c>
      <c r="I1484">
        <f>COUNTIF(Table13[director_name],Director!$H1484)</f>
        <v>3</v>
      </c>
      <c r="J1484" s="8">
        <f t="shared" si="94"/>
        <v>5.3999999999999995</v>
      </c>
      <c r="K1484" s="12">
        <f t="shared" si="95"/>
        <v>0.156</v>
      </c>
    </row>
    <row r="1485" spans="1:11" x14ac:dyDescent="0.35">
      <c r="A1485" s="2" t="s">
        <v>4591</v>
      </c>
      <c r="B1485" s="8">
        <f>AVERAGEIF(cleaned_data!$A$2:$A$3799,Director!$A1485,cleaned_data!$H$2:$H$3799)</f>
        <v>5.4499999999999993</v>
      </c>
      <c r="C1485" s="12">
        <f t="shared" si="92"/>
        <v>0.17199999999999999</v>
      </c>
      <c r="D1485" s="10">
        <f>_xlfn.RANK.EQ($C1485,$C$2:$C$1759,0)+COUNTIF($C$2:C1485,C1485)-1</f>
        <v>1455</v>
      </c>
      <c r="G1485">
        <v>1484</v>
      </c>
      <c r="H1485" t="str">
        <f t="shared" si="93"/>
        <v>John Schultz</v>
      </c>
      <c r="I1485">
        <f>COUNTIF(Table13[director_name],Director!$H1485)</f>
        <v>3</v>
      </c>
      <c r="J1485" s="8">
        <f t="shared" si="94"/>
        <v>5.3999999999999995</v>
      </c>
      <c r="K1485" s="12">
        <f t="shared" si="95"/>
        <v>0.156</v>
      </c>
    </row>
    <row r="1486" spans="1:11" x14ac:dyDescent="0.35">
      <c r="A1486" s="2" t="s">
        <v>23622</v>
      </c>
      <c r="B1486" s="8">
        <f>AVERAGEIF(cleaned_data!$A$2:$A$3799,Director!$A1486,cleaned_data!$H$2:$H$3799)</f>
        <v>7.1</v>
      </c>
      <c r="C1486" s="12">
        <f t="shared" si="92"/>
        <v>0.77100000000000002</v>
      </c>
      <c r="D1486" s="10">
        <f>_xlfn.RANK.EQ($C1486,$C$2:$C$1759,0)+COUNTIF($C$2:C1486,C1486)-1</f>
        <v>394</v>
      </c>
      <c r="G1486">
        <v>1485</v>
      </c>
      <c r="H1486" t="str">
        <f t="shared" si="93"/>
        <v>Andrey Konchalovskiy</v>
      </c>
      <c r="I1486">
        <f>COUNTIF(Table13[director_name],Director!$H1486)</f>
        <v>2</v>
      </c>
      <c r="J1486" s="8">
        <f t="shared" si="94"/>
        <v>5.35</v>
      </c>
      <c r="K1486" s="12">
        <f t="shared" si="95"/>
        <v>0.154</v>
      </c>
    </row>
    <row r="1487" spans="1:11" x14ac:dyDescent="0.35">
      <c r="A1487" s="2" t="s">
        <v>12854</v>
      </c>
      <c r="B1487" s="8">
        <f>AVERAGEIF(cleaned_data!$A$2:$A$3799,Director!$A1487,cleaned_data!$H$2:$H$3799)</f>
        <v>4.5999999999999996</v>
      </c>
      <c r="C1487" s="12">
        <f t="shared" si="92"/>
        <v>0.06</v>
      </c>
      <c r="D1487" s="10">
        <f>_xlfn.RANK.EQ($C1487,$C$2:$C$1759,0)+COUNTIF($C$2:C1487,C1487)-1</f>
        <v>1650</v>
      </c>
      <c r="G1487">
        <v>1486</v>
      </c>
      <c r="H1487" t="str">
        <f t="shared" si="93"/>
        <v>David S. Goyer</v>
      </c>
      <c r="I1487">
        <f>COUNTIF(Table13[director_name],Director!$H1487)</f>
        <v>2</v>
      </c>
      <c r="J1487" s="8">
        <f t="shared" si="94"/>
        <v>5.35</v>
      </c>
      <c r="K1487" s="12">
        <f t="shared" si="95"/>
        <v>0.154</v>
      </c>
    </row>
    <row r="1488" spans="1:11" x14ac:dyDescent="0.35">
      <c r="A1488" s="2" t="s">
        <v>2423</v>
      </c>
      <c r="B1488" s="8">
        <f>AVERAGEIF(cleaned_data!$A$2:$A$3799,Director!$A1488,cleaned_data!$H$2:$H$3799)</f>
        <v>7.1</v>
      </c>
      <c r="C1488" s="12">
        <f t="shared" si="92"/>
        <v>0.77100000000000002</v>
      </c>
      <c r="D1488" s="10">
        <f>_xlfn.RANK.EQ($C1488,$C$2:$C$1759,0)+COUNTIF($C$2:C1488,C1488)-1</f>
        <v>395</v>
      </c>
      <c r="G1488">
        <v>1487</v>
      </c>
      <c r="H1488" t="str">
        <f t="shared" si="93"/>
        <v>Glen Morgan</v>
      </c>
      <c r="I1488">
        <f>COUNTIF(Table13[director_name],Director!$H1488)</f>
        <v>2</v>
      </c>
      <c r="J1488" s="8">
        <f t="shared" si="94"/>
        <v>5.35</v>
      </c>
      <c r="K1488" s="12">
        <f t="shared" si="95"/>
        <v>0.154</v>
      </c>
    </row>
    <row r="1489" spans="1:11" x14ac:dyDescent="0.35">
      <c r="A1489" s="2" t="s">
        <v>9144</v>
      </c>
      <c r="B1489" s="8">
        <f>AVERAGEIF(cleaned_data!$A$2:$A$3799,Director!$A1489,cleaned_data!$H$2:$H$3799)</f>
        <v>6.9</v>
      </c>
      <c r="C1489" s="12">
        <f t="shared" si="92"/>
        <v>0.68100000000000005</v>
      </c>
      <c r="D1489" s="10">
        <f>_xlfn.RANK.EQ($C1489,$C$2:$C$1759,0)+COUNTIF($C$2:C1489,C1489)-1</f>
        <v>556</v>
      </c>
      <c r="G1489">
        <v>1488</v>
      </c>
      <c r="H1489" t="str">
        <f t="shared" si="93"/>
        <v>Steve Carr</v>
      </c>
      <c r="I1489">
        <f>COUNTIF(Table13[director_name],Director!$H1489)</f>
        <v>4</v>
      </c>
      <c r="J1489" s="8">
        <f t="shared" si="94"/>
        <v>5.35</v>
      </c>
      <c r="K1489" s="12">
        <f t="shared" si="95"/>
        <v>0.154</v>
      </c>
    </row>
    <row r="1490" spans="1:11" x14ac:dyDescent="0.35">
      <c r="A1490" s="2" t="s">
        <v>14267</v>
      </c>
      <c r="B1490" s="8">
        <f>AVERAGEIF(cleaned_data!$A$2:$A$3799,Director!$A1490,cleaned_data!$H$2:$H$3799)</f>
        <v>5.7</v>
      </c>
      <c r="C1490" s="12">
        <f t="shared" si="92"/>
        <v>0.23300000000000001</v>
      </c>
      <c r="D1490" s="10">
        <f>_xlfn.RANK.EQ($C1490,$C$2:$C$1759,0)+COUNTIF($C$2:C1490,C1490)-1</f>
        <v>1347</v>
      </c>
      <c r="G1490">
        <v>1489</v>
      </c>
      <c r="H1490" t="str">
        <f t="shared" si="93"/>
        <v>Jon M. Chu</v>
      </c>
      <c r="I1490">
        <f>COUNTIF(Table13[director_name],Director!$H1490)</f>
        <v>5</v>
      </c>
      <c r="J1490" s="8">
        <f t="shared" si="94"/>
        <v>5.34</v>
      </c>
      <c r="K1490" s="12">
        <f t="shared" si="95"/>
        <v>0.153</v>
      </c>
    </row>
    <row r="1491" spans="1:11" x14ac:dyDescent="0.35">
      <c r="A1491" s="2" t="s">
        <v>4893</v>
      </c>
      <c r="B1491" s="8">
        <f>AVERAGEIF(cleaned_data!$A$2:$A$3799,Director!$A1491,cleaned_data!$H$2:$H$3799)</f>
        <v>7.0333333333333341</v>
      </c>
      <c r="C1491" s="12">
        <f t="shared" si="92"/>
        <v>0.76200000000000001</v>
      </c>
      <c r="D1491" s="10">
        <f>_xlfn.RANK.EQ($C1491,$C$2:$C$1759,0)+COUNTIF($C$2:C1491,C1491)-1</f>
        <v>418</v>
      </c>
      <c r="G1491">
        <v>1490</v>
      </c>
      <c r="H1491" t="str">
        <f t="shared" si="93"/>
        <v>Betty Thomas</v>
      </c>
      <c r="I1491">
        <f>COUNTIF(Table13[director_name],Director!$H1491)</f>
        <v>4</v>
      </c>
      <c r="J1491" s="8">
        <f t="shared" si="94"/>
        <v>5.3000000000000007</v>
      </c>
      <c r="K1491" s="12">
        <f t="shared" si="95"/>
        <v>0.152</v>
      </c>
    </row>
    <row r="1492" spans="1:11" x14ac:dyDescent="0.35">
      <c r="A1492" s="2" t="s">
        <v>2682</v>
      </c>
      <c r="B1492" s="8">
        <f>AVERAGEIF(cleaned_data!$A$2:$A$3799,Director!$A1492,cleaned_data!$H$2:$H$3799)</f>
        <v>6.3</v>
      </c>
      <c r="C1492" s="12">
        <f t="shared" si="92"/>
        <v>0.42199999999999999</v>
      </c>
      <c r="D1492" s="10">
        <f>_xlfn.RANK.EQ($C1492,$C$2:$C$1759,0)+COUNTIF($C$2:C1492,C1492)-1</f>
        <v>1006</v>
      </c>
      <c r="G1492">
        <v>1491</v>
      </c>
      <c r="H1492" t="str">
        <f t="shared" si="93"/>
        <v>Jimmy Hayward</v>
      </c>
      <c r="I1492">
        <f>COUNTIF(Table13[director_name],Director!$H1492)</f>
        <v>2</v>
      </c>
      <c r="J1492" s="8">
        <f t="shared" si="94"/>
        <v>5.3000000000000007</v>
      </c>
      <c r="K1492" s="12">
        <f t="shared" si="95"/>
        <v>0.152</v>
      </c>
    </row>
    <row r="1493" spans="1:11" x14ac:dyDescent="0.35">
      <c r="A1493" s="2" t="s">
        <v>9230</v>
      </c>
      <c r="B1493" s="8">
        <f>AVERAGEIF(cleaned_data!$A$2:$A$3799,Director!$A1493,cleaned_data!$H$2:$H$3799)</f>
        <v>6.5</v>
      </c>
      <c r="C1493" s="12">
        <f t="shared" si="92"/>
        <v>0.504</v>
      </c>
      <c r="D1493" s="10">
        <f>_xlfn.RANK.EQ($C1493,$C$2:$C$1759,0)+COUNTIF($C$2:C1493,C1493)-1</f>
        <v>863</v>
      </c>
      <c r="G1493">
        <v>1492</v>
      </c>
      <c r="H1493" t="str">
        <f t="shared" si="93"/>
        <v>Alan Poul</v>
      </c>
      <c r="I1493">
        <f>COUNTIF(Table13[director_name],Director!$H1493)</f>
        <v>1</v>
      </c>
      <c r="J1493" s="8">
        <f t="shared" si="94"/>
        <v>5.3</v>
      </c>
      <c r="K1493" s="12">
        <f t="shared" si="95"/>
        <v>0.13200000000000001</v>
      </c>
    </row>
    <row r="1494" spans="1:11" x14ac:dyDescent="0.35">
      <c r="A1494" s="2" t="s">
        <v>7204</v>
      </c>
      <c r="B1494" s="8">
        <f>AVERAGEIF(cleaned_data!$A$2:$A$3799,Director!$A1494,cleaned_data!$H$2:$H$3799)</f>
        <v>6.8400000000000007</v>
      </c>
      <c r="C1494" s="12">
        <f t="shared" si="92"/>
        <v>0.66600000000000004</v>
      </c>
      <c r="D1494" s="10">
        <f>_xlfn.RANK.EQ($C1494,$C$2:$C$1759,0)+COUNTIF($C$2:C1494,C1494)-1</f>
        <v>587</v>
      </c>
      <c r="G1494">
        <v>1493</v>
      </c>
      <c r="H1494" t="str">
        <f t="shared" si="93"/>
        <v>Anthony Bell</v>
      </c>
      <c r="I1494">
        <f>COUNTIF(Table13[director_name],Director!$H1494)</f>
        <v>1</v>
      </c>
      <c r="J1494" s="8">
        <f t="shared" si="94"/>
        <v>5.3</v>
      </c>
      <c r="K1494" s="12">
        <f t="shared" si="95"/>
        <v>0.13200000000000001</v>
      </c>
    </row>
    <row r="1495" spans="1:11" x14ac:dyDescent="0.35">
      <c r="A1495" s="2" t="s">
        <v>15139</v>
      </c>
      <c r="B1495" s="8">
        <f>AVERAGEIF(cleaned_data!$A$2:$A$3799,Director!$A1495,cleaned_data!$H$2:$H$3799)</f>
        <v>5.6</v>
      </c>
      <c r="C1495" s="12">
        <f t="shared" si="92"/>
        <v>0.19800000000000001</v>
      </c>
      <c r="D1495" s="10">
        <f>_xlfn.RANK.EQ($C1495,$C$2:$C$1759,0)+COUNTIF($C$2:C1495,C1495)-1</f>
        <v>1408</v>
      </c>
      <c r="G1495">
        <v>1494</v>
      </c>
      <c r="H1495" t="str">
        <f t="shared" si="93"/>
        <v>Anthony Hickox</v>
      </c>
      <c r="I1495">
        <f>COUNTIF(Table13[director_name],Director!$H1495)</f>
        <v>1</v>
      </c>
      <c r="J1495" s="8">
        <f t="shared" si="94"/>
        <v>5.3</v>
      </c>
      <c r="K1495" s="12">
        <f t="shared" si="95"/>
        <v>0.13200000000000001</v>
      </c>
    </row>
    <row r="1496" spans="1:11" x14ac:dyDescent="0.35">
      <c r="A1496" s="2" t="s">
        <v>15412</v>
      </c>
      <c r="B1496" s="8">
        <f>AVERAGEIF(cleaned_data!$A$2:$A$3799,Director!$A1496,cleaned_data!$H$2:$H$3799)</f>
        <v>3.9</v>
      </c>
      <c r="C1496" s="12">
        <f t="shared" si="92"/>
        <v>2.8000000000000001E-2</v>
      </c>
      <c r="D1496" s="10">
        <f>_xlfn.RANK.EQ($C1496,$C$2:$C$1759,0)+COUNTIF($C$2:C1496,C1496)-1</f>
        <v>1707</v>
      </c>
      <c r="G1496">
        <v>1495</v>
      </c>
      <c r="H1496" t="str">
        <f t="shared" si="93"/>
        <v>Bob Odenkirk</v>
      </c>
      <c r="I1496">
        <f>COUNTIF(Table13[director_name],Director!$H1496)</f>
        <v>1</v>
      </c>
      <c r="J1496" s="8">
        <f t="shared" si="94"/>
        <v>5.3</v>
      </c>
      <c r="K1496" s="12">
        <f t="shared" si="95"/>
        <v>0.13200000000000001</v>
      </c>
    </row>
    <row r="1497" spans="1:11" x14ac:dyDescent="0.35">
      <c r="A1497" s="2" t="s">
        <v>7835</v>
      </c>
      <c r="B1497" s="8">
        <f>AVERAGEIF(cleaned_data!$A$2:$A$3799,Director!$A1497,cleaned_data!$H$2:$H$3799)</f>
        <v>6.5</v>
      </c>
      <c r="C1497" s="12">
        <f t="shared" si="92"/>
        <v>0.504</v>
      </c>
      <c r="D1497" s="10">
        <f>_xlfn.RANK.EQ($C1497,$C$2:$C$1759,0)+COUNTIF($C$2:C1497,C1497)-1</f>
        <v>864</v>
      </c>
      <c r="G1497">
        <v>1496</v>
      </c>
      <c r="H1497" t="str">
        <f t="shared" si="93"/>
        <v>Charles S. Dutton</v>
      </c>
      <c r="I1497">
        <f>COUNTIF(Table13[director_name],Director!$H1497)</f>
        <v>1</v>
      </c>
      <c r="J1497" s="8">
        <f t="shared" si="94"/>
        <v>5.3</v>
      </c>
      <c r="K1497" s="12">
        <f t="shared" si="95"/>
        <v>0.13200000000000001</v>
      </c>
    </row>
    <row r="1498" spans="1:11" x14ac:dyDescent="0.35">
      <c r="A1498" s="2" t="s">
        <v>4317</v>
      </c>
      <c r="B1498" s="8">
        <f>AVERAGEIF(cleaned_data!$A$2:$A$3799,Director!$A1498,cleaned_data!$H$2:$H$3799)</f>
        <v>5.45</v>
      </c>
      <c r="C1498" s="12">
        <f t="shared" si="92"/>
        <v>0.17299999999999999</v>
      </c>
      <c r="D1498" s="10">
        <f>_xlfn.RANK.EQ($C1498,$C$2:$C$1759,0)+COUNTIF($C$2:C1498,C1498)-1</f>
        <v>1452</v>
      </c>
      <c r="G1498">
        <v>1497</v>
      </c>
      <c r="H1498" t="str">
        <f t="shared" si="93"/>
        <v>Claudia Llosa</v>
      </c>
      <c r="I1498">
        <f>COUNTIF(Table13[director_name],Director!$H1498)</f>
        <v>1</v>
      </c>
      <c r="J1498" s="8">
        <f t="shared" si="94"/>
        <v>5.3</v>
      </c>
      <c r="K1498" s="12">
        <f t="shared" si="95"/>
        <v>0.13200000000000001</v>
      </c>
    </row>
    <row r="1499" spans="1:11" x14ac:dyDescent="0.35">
      <c r="A1499" s="2" t="s">
        <v>3627</v>
      </c>
      <c r="B1499" s="8">
        <f>AVERAGEIF(cleaned_data!$A$2:$A$3799,Director!$A1499,cleaned_data!$H$2:$H$3799)</f>
        <v>6.5</v>
      </c>
      <c r="C1499" s="12">
        <f t="shared" si="92"/>
        <v>0.504</v>
      </c>
      <c r="D1499" s="10">
        <f>_xlfn.RANK.EQ($C1499,$C$2:$C$1759,0)+COUNTIF($C$2:C1499,C1499)-1</f>
        <v>865</v>
      </c>
      <c r="G1499">
        <v>1498</v>
      </c>
      <c r="H1499" t="str">
        <f t="shared" si="93"/>
        <v>Dewey Nicks</v>
      </c>
      <c r="I1499">
        <f>COUNTIF(Table13[director_name],Director!$H1499)</f>
        <v>1</v>
      </c>
      <c r="J1499" s="8">
        <f t="shared" si="94"/>
        <v>5.3</v>
      </c>
      <c r="K1499" s="12">
        <f t="shared" si="95"/>
        <v>0.13200000000000001</v>
      </c>
    </row>
    <row r="1500" spans="1:11" x14ac:dyDescent="0.35">
      <c r="A1500" s="2" t="s">
        <v>22416</v>
      </c>
      <c r="B1500" s="8">
        <f>AVERAGEIF(cleaned_data!$A$2:$A$3799,Director!$A1500,cleaned_data!$H$2:$H$3799)</f>
        <v>6.6</v>
      </c>
      <c r="C1500" s="12">
        <f t="shared" si="92"/>
        <v>0.55300000000000005</v>
      </c>
      <c r="D1500" s="10">
        <f>_xlfn.RANK.EQ($C1500,$C$2:$C$1759,0)+COUNTIF($C$2:C1500,C1500)-1</f>
        <v>779</v>
      </c>
      <c r="G1500">
        <v>1499</v>
      </c>
      <c r="H1500" t="str">
        <f t="shared" si="93"/>
        <v>Ericson Core</v>
      </c>
      <c r="I1500">
        <f>COUNTIF(Table13[director_name],Director!$H1500)</f>
        <v>1</v>
      </c>
      <c r="J1500" s="8">
        <f t="shared" si="94"/>
        <v>5.3</v>
      </c>
      <c r="K1500" s="12">
        <f t="shared" si="95"/>
        <v>0.13200000000000001</v>
      </c>
    </row>
    <row r="1501" spans="1:11" x14ac:dyDescent="0.35">
      <c r="A1501" s="2" t="s">
        <v>4516</v>
      </c>
      <c r="B1501" s="8">
        <f>AVERAGEIF(cleaned_data!$A$2:$A$3799,Director!$A1501,cleaned_data!$H$2:$H$3799)</f>
        <v>6.125</v>
      </c>
      <c r="C1501" s="12">
        <f t="shared" si="92"/>
        <v>0.38</v>
      </c>
      <c r="D1501" s="10">
        <f>_xlfn.RANK.EQ($C1501,$C$2:$C$1759,0)+COUNTIF($C$2:C1501,C1501)-1</f>
        <v>1089</v>
      </c>
      <c r="G1501">
        <v>1500</v>
      </c>
      <c r="H1501" t="str">
        <f t="shared" si="93"/>
        <v>Fina Torres</v>
      </c>
      <c r="I1501">
        <f>COUNTIF(Table13[director_name],Director!$H1501)</f>
        <v>1</v>
      </c>
      <c r="J1501" s="8">
        <f t="shared" si="94"/>
        <v>5.3</v>
      </c>
      <c r="K1501" s="12">
        <f t="shared" si="95"/>
        <v>0.13200000000000001</v>
      </c>
    </row>
    <row r="1502" spans="1:11" x14ac:dyDescent="0.35">
      <c r="A1502" s="2" t="s">
        <v>11835</v>
      </c>
      <c r="B1502" s="8">
        <f>AVERAGEIF(cleaned_data!$A$2:$A$3799,Director!$A1502,cleaned_data!$H$2:$H$3799)</f>
        <v>6.5</v>
      </c>
      <c r="C1502" s="12">
        <f t="shared" si="92"/>
        <v>0.504</v>
      </c>
      <c r="D1502" s="10">
        <f>_xlfn.RANK.EQ($C1502,$C$2:$C$1759,0)+COUNTIF($C$2:C1502,C1502)-1</f>
        <v>866</v>
      </c>
      <c r="G1502">
        <v>1501</v>
      </c>
      <c r="H1502" t="str">
        <f t="shared" si="93"/>
        <v>Geoffrey Sax</v>
      </c>
      <c r="I1502">
        <f>COUNTIF(Table13[director_name],Director!$H1502)</f>
        <v>2</v>
      </c>
      <c r="J1502" s="8">
        <f t="shared" si="94"/>
        <v>5.3</v>
      </c>
      <c r="K1502" s="12">
        <f t="shared" si="95"/>
        <v>0.13200000000000001</v>
      </c>
    </row>
    <row r="1503" spans="1:11" x14ac:dyDescent="0.35">
      <c r="A1503" s="2" t="s">
        <v>5918</v>
      </c>
      <c r="B1503" s="8">
        <f>AVERAGEIF(cleaned_data!$A$2:$A$3799,Director!$A1503,cleaned_data!$H$2:$H$3799)</f>
        <v>7.5</v>
      </c>
      <c r="C1503" s="12">
        <f t="shared" si="92"/>
        <v>0.89300000000000002</v>
      </c>
      <c r="D1503" s="10">
        <f>_xlfn.RANK.EQ($C1503,$C$2:$C$1759,0)+COUNTIF($C$2:C1503,C1503)-1</f>
        <v>181</v>
      </c>
      <c r="G1503">
        <v>1502</v>
      </c>
      <c r="H1503" t="str">
        <f t="shared" si="93"/>
        <v>George Ratliff</v>
      </c>
      <c r="I1503">
        <f>COUNTIF(Table13[director_name],Director!$H1503)</f>
        <v>1</v>
      </c>
      <c r="J1503" s="8">
        <f t="shared" si="94"/>
        <v>5.3</v>
      </c>
      <c r="K1503" s="12">
        <f t="shared" si="95"/>
        <v>0.13200000000000001</v>
      </c>
    </row>
    <row r="1504" spans="1:11" x14ac:dyDescent="0.35">
      <c r="A1504" s="2" t="s">
        <v>2017</v>
      </c>
      <c r="B1504" s="8">
        <f>AVERAGEIF(cleaned_data!$A$2:$A$3799,Director!$A1504,cleaned_data!$H$2:$H$3799)</f>
        <v>6.2666666666666666</v>
      </c>
      <c r="C1504" s="12">
        <f t="shared" si="92"/>
        <v>0.42099999999999999</v>
      </c>
      <c r="D1504" s="10">
        <f>_xlfn.RANK.EQ($C1504,$C$2:$C$1759,0)+COUNTIF($C$2:C1504,C1504)-1</f>
        <v>1018</v>
      </c>
      <c r="G1504">
        <v>1503</v>
      </c>
      <c r="H1504" t="str">
        <f t="shared" si="93"/>
        <v>Gregory Poirier</v>
      </c>
      <c r="I1504">
        <f>COUNTIF(Table13[director_name],Director!$H1504)</f>
        <v>1</v>
      </c>
      <c r="J1504" s="8">
        <f t="shared" si="94"/>
        <v>5.3</v>
      </c>
      <c r="K1504" s="12">
        <f t="shared" si="95"/>
        <v>0.13200000000000001</v>
      </c>
    </row>
    <row r="1505" spans="1:11" x14ac:dyDescent="0.35">
      <c r="A1505" s="2" t="s">
        <v>8662</v>
      </c>
      <c r="B1505" s="8">
        <f>AVERAGEIF(cleaned_data!$A$2:$A$3799,Director!$A1505,cleaned_data!$H$2:$H$3799)</f>
        <v>8.4333333333333336</v>
      </c>
      <c r="C1505" s="12">
        <f t="shared" si="92"/>
        <v>0.996</v>
      </c>
      <c r="D1505" s="10">
        <f>_xlfn.RANK.EQ($C1505,$C$2:$C$1759,0)+COUNTIF($C$2:C1505,C1505)-1</f>
        <v>7</v>
      </c>
      <c r="G1505">
        <v>1504</v>
      </c>
      <c r="H1505" t="str">
        <f t="shared" si="93"/>
        <v>Harmony Korine</v>
      </c>
      <c r="I1505">
        <f>COUNTIF(Table13[director_name],Director!$H1505)</f>
        <v>1</v>
      </c>
      <c r="J1505" s="8">
        <f t="shared" si="94"/>
        <v>5.3</v>
      </c>
      <c r="K1505" s="12">
        <f t="shared" si="95"/>
        <v>0.13200000000000001</v>
      </c>
    </row>
    <row r="1506" spans="1:11" x14ac:dyDescent="0.35">
      <c r="A1506" s="2" t="s">
        <v>2599</v>
      </c>
      <c r="B1506" s="8">
        <f>AVERAGEIF(cleaned_data!$A$2:$A$3799,Director!$A1506,cleaned_data!$H$2:$H$3799)</f>
        <v>6.0666666666666664</v>
      </c>
      <c r="C1506" s="12">
        <f t="shared" si="92"/>
        <v>0.34599999999999997</v>
      </c>
      <c r="D1506" s="10">
        <f>_xlfn.RANK.EQ($C1506,$C$2:$C$1759,0)+COUNTIF($C$2:C1506,C1506)-1</f>
        <v>1149</v>
      </c>
      <c r="G1506">
        <v>1505</v>
      </c>
      <c r="H1506" t="str">
        <f t="shared" si="93"/>
        <v>J.S. Cardone</v>
      </c>
      <c r="I1506">
        <f>COUNTIF(Table13[director_name],Director!$H1506)</f>
        <v>1</v>
      </c>
      <c r="J1506" s="8">
        <f t="shared" si="94"/>
        <v>5.3</v>
      </c>
      <c r="K1506" s="12">
        <f t="shared" si="95"/>
        <v>0.13200000000000001</v>
      </c>
    </row>
    <row r="1507" spans="1:11" x14ac:dyDescent="0.35">
      <c r="A1507" s="2" t="s">
        <v>2513</v>
      </c>
      <c r="B1507" s="8">
        <f>AVERAGEIF(cleaned_data!$A$2:$A$3799,Director!$A1507,cleaned_data!$H$2:$H$3799)</f>
        <v>6.5</v>
      </c>
      <c r="C1507" s="12">
        <f t="shared" si="92"/>
        <v>0.504</v>
      </c>
      <c r="D1507" s="10">
        <f>_xlfn.RANK.EQ($C1507,$C$2:$C$1759,0)+COUNTIF($C$2:C1507,C1507)-1</f>
        <v>867</v>
      </c>
      <c r="G1507">
        <v>1506</v>
      </c>
      <c r="H1507" t="str">
        <f t="shared" si="93"/>
        <v>Jim Fall</v>
      </c>
      <c r="I1507">
        <f>COUNTIF(Table13[director_name],Director!$H1507)</f>
        <v>1</v>
      </c>
      <c r="J1507" s="8">
        <f t="shared" si="94"/>
        <v>5.3</v>
      </c>
      <c r="K1507" s="12">
        <f t="shared" si="95"/>
        <v>0.13200000000000001</v>
      </c>
    </row>
    <row r="1508" spans="1:11" x14ac:dyDescent="0.35">
      <c r="A1508" s="2" t="s">
        <v>11043</v>
      </c>
      <c r="B1508" s="8">
        <f>AVERAGEIF(cleaned_data!$A$2:$A$3799,Director!$A1508,cleaned_data!$H$2:$H$3799)</f>
        <v>6.4333333333333336</v>
      </c>
      <c r="C1508" s="12">
        <f t="shared" si="92"/>
        <v>0.49</v>
      </c>
      <c r="D1508" s="10">
        <f>_xlfn.RANK.EQ($C1508,$C$2:$C$1759,0)+COUNTIF($C$2:C1508,C1508)-1</f>
        <v>896</v>
      </c>
      <c r="G1508">
        <v>1507</v>
      </c>
      <c r="H1508" t="str">
        <f t="shared" si="93"/>
        <v>Joe Charbanic</v>
      </c>
      <c r="I1508">
        <f>COUNTIF(Table13[director_name],Director!$H1508)</f>
        <v>1</v>
      </c>
      <c r="J1508" s="8">
        <f t="shared" si="94"/>
        <v>5.3</v>
      </c>
      <c r="K1508" s="12">
        <f t="shared" si="95"/>
        <v>0.13200000000000001</v>
      </c>
    </row>
    <row r="1509" spans="1:11" x14ac:dyDescent="0.35">
      <c r="A1509" s="2" t="s">
        <v>8439</v>
      </c>
      <c r="B1509" s="8">
        <f>AVERAGEIF(cleaned_data!$A$2:$A$3799,Director!$A1509,cleaned_data!$H$2:$H$3799)</f>
        <v>7.1</v>
      </c>
      <c r="C1509" s="12">
        <f t="shared" si="92"/>
        <v>0.77100000000000002</v>
      </c>
      <c r="D1509" s="10">
        <f>_xlfn.RANK.EQ($C1509,$C$2:$C$1759,0)+COUNTIF($C$2:C1509,C1509)-1</f>
        <v>396</v>
      </c>
      <c r="G1509">
        <v>1508</v>
      </c>
      <c r="H1509" t="str">
        <f t="shared" si="93"/>
        <v>John Carl Buechler</v>
      </c>
      <c r="I1509">
        <f>COUNTIF(Table13[director_name],Director!$H1509)</f>
        <v>1</v>
      </c>
      <c r="J1509" s="8">
        <f t="shared" si="94"/>
        <v>5.3</v>
      </c>
      <c r="K1509" s="12">
        <f t="shared" si="95"/>
        <v>0.13200000000000001</v>
      </c>
    </row>
    <row r="1510" spans="1:11" x14ac:dyDescent="0.35">
      <c r="A1510" s="2" t="s">
        <v>249</v>
      </c>
      <c r="B1510" s="8">
        <f>AVERAGEIF(cleaned_data!$A$2:$A$3799,Director!$A1510,cleaned_data!$H$2:$H$3799)</f>
        <v>7.4</v>
      </c>
      <c r="C1510" s="12">
        <f t="shared" si="92"/>
        <v>0.874</v>
      </c>
      <c r="D1510" s="10">
        <f>_xlfn.RANK.EQ($C1510,$C$2:$C$1759,0)+COUNTIF($C$2:C1510,C1510)-1</f>
        <v>217</v>
      </c>
      <c r="G1510">
        <v>1509</v>
      </c>
      <c r="H1510" t="str">
        <f t="shared" si="93"/>
        <v>John Gray</v>
      </c>
      <c r="I1510">
        <f>COUNTIF(Table13[director_name],Director!$H1510)</f>
        <v>1</v>
      </c>
      <c r="J1510" s="8">
        <f t="shared" si="94"/>
        <v>5.3</v>
      </c>
      <c r="K1510" s="12">
        <f t="shared" si="95"/>
        <v>0.13200000000000001</v>
      </c>
    </row>
    <row r="1511" spans="1:11" x14ac:dyDescent="0.35">
      <c r="A1511" s="2" t="s">
        <v>24104</v>
      </c>
      <c r="B1511" s="8">
        <f>AVERAGEIF(cleaned_data!$A$2:$A$3799,Director!$A1511,cleaned_data!$H$2:$H$3799)</f>
        <v>7</v>
      </c>
      <c r="C1511" s="12">
        <f t="shared" si="92"/>
        <v>0.72199999999999998</v>
      </c>
      <c r="D1511" s="10">
        <f>_xlfn.RANK.EQ($C1511,$C$2:$C$1759,0)+COUNTIF($C$2:C1511,C1511)-1</f>
        <v>481</v>
      </c>
      <c r="G1511">
        <v>1510</v>
      </c>
      <c r="H1511" t="str">
        <f t="shared" si="93"/>
        <v>Karyn Kusama</v>
      </c>
      <c r="I1511">
        <f>COUNTIF(Table13[director_name],Director!$H1511)</f>
        <v>2</v>
      </c>
      <c r="J1511" s="8">
        <f t="shared" si="94"/>
        <v>5.3</v>
      </c>
      <c r="K1511" s="12">
        <f t="shared" si="95"/>
        <v>0.13200000000000001</v>
      </c>
    </row>
    <row r="1512" spans="1:11" x14ac:dyDescent="0.35">
      <c r="A1512" s="2" t="s">
        <v>22205</v>
      </c>
      <c r="B1512" s="8">
        <f>AVERAGEIF(cleaned_data!$A$2:$A$3799,Director!$A1512,cleaned_data!$H$2:$H$3799)</f>
        <v>5.0999999999999996</v>
      </c>
      <c r="C1512" s="12">
        <f t="shared" si="92"/>
        <v>9.8000000000000004E-2</v>
      </c>
      <c r="D1512" s="10">
        <f>_xlfn.RANK.EQ($C1512,$C$2:$C$1759,0)+COUNTIF($C$2:C1512,C1512)-1</f>
        <v>1581</v>
      </c>
      <c r="G1512">
        <v>1511</v>
      </c>
      <c r="H1512" t="str">
        <f t="shared" si="93"/>
        <v>Kevin Donovan</v>
      </c>
      <c r="I1512">
        <f>COUNTIF(Table13[director_name],Director!$H1512)</f>
        <v>1</v>
      </c>
      <c r="J1512" s="8">
        <f t="shared" si="94"/>
        <v>5.3</v>
      </c>
      <c r="K1512" s="12">
        <f t="shared" si="95"/>
        <v>0.13200000000000001</v>
      </c>
    </row>
    <row r="1513" spans="1:11" x14ac:dyDescent="0.35">
      <c r="A1513" s="2" t="s">
        <v>17484</v>
      </c>
      <c r="B1513" s="8">
        <f>AVERAGEIF(cleaned_data!$A$2:$A$3799,Director!$A1513,cleaned_data!$H$2:$H$3799)</f>
        <v>7.7</v>
      </c>
      <c r="C1513" s="12">
        <f t="shared" si="92"/>
        <v>0.94</v>
      </c>
      <c r="D1513" s="10">
        <f>_xlfn.RANK.EQ($C1513,$C$2:$C$1759,0)+COUNTIF($C$2:C1513,C1513)-1</f>
        <v>102</v>
      </c>
      <c r="G1513">
        <v>1512</v>
      </c>
      <c r="H1513" t="str">
        <f t="shared" si="93"/>
        <v>Kevin Hooks</v>
      </c>
      <c r="I1513">
        <f>COUNTIF(Table13[director_name],Director!$H1513)</f>
        <v>1</v>
      </c>
      <c r="J1513" s="8">
        <f t="shared" si="94"/>
        <v>5.3</v>
      </c>
      <c r="K1513" s="12">
        <f t="shared" si="95"/>
        <v>0.13200000000000001</v>
      </c>
    </row>
    <row r="1514" spans="1:11" x14ac:dyDescent="0.35">
      <c r="A1514" s="2" t="s">
        <v>16722</v>
      </c>
      <c r="B1514" s="8">
        <f>AVERAGEIF(cleaned_data!$A$2:$A$3799,Director!$A1514,cleaned_data!$H$2:$H$3799)</f>
        <v>5.9</v>
      </c>
      <c r="C1514" s="12">
        <f t="shared" si="92"/>
        <v>0.27200000000000002</v>
      </c>
      <c r="D1514" s="10">
        <f>_xlfn.RANK.EQ($C1514,$C$2:$C$1759,0)+COUNTIF($C$2:C1514,C1514)-1</f>
        <v>1275</v>
      </c>
      <c r="G1514">
        <v>1513</v>
      </c>
      <c r="H1514" t="str">
        <f t="shared" si="93"/>
        <v>Leslye Headland</v>
      </c>
      <c r="I1514">
        <f>COUNTIF(Table13[director_name],Director!$H1514)</f>
        <v>1</v>
      </c>
      <c r="J1514" s="8">
        <f t="shared" si="94"/>
        <v>5.3</v>
      </c>
      <c r="K1514" s="12">
        <f t="shared" si="95"/>
        <v>0.13200000000000001</v>
      </c>
    </row>
    <row r="1515" spans="1:11" x14ac:dyDescent="0.35">
      <c r="A1515" s="2" t="s">
        <v>9461</v>
      </c>
      <c r="B1515" s="8">
        <f>AVERAGEIF(cleaned_data!$A$2:$A$3799,Director!$A1515,cleaned_data!$H$2:$H$3799)</f>
        <v>6.7</v>
      </c>
      <c r="C1515" s="12">
        <f t="shared" si="92"/>
        <v>0.6</v>
      </c>
      <c r="D1515" s="10">
        <f>_xlfn.RANK.EQ($C1515,$C$2:$C$1759,0)+COUNTIF($C$2:C1515,C1515)-1</f>
        <v>701</v>
      </c>
      <c r="G1515">
        <v>1514</v>
      </c>
      <c r="H1515" t="str">
        <f t="shared" si="93"/>
        <v>Mark Tarlov</v>
      </c>
      <c r="I1515">
        <f>COUNTIF(Table13[director_name],Director!$H1515)</f>
        <v>1</v>
      </c>
      <c r="J1515" s="8">
        <f t="shared" si="94"/>
        <v>5.3</v>
      </c>
      <c r="K1515" s="12">
        <f t="shared" si="95"/>
        <v>0.13200000000000001</v>
      </c>
    </row>
    <row r="1516" spans="1:11" x14ac:dyDescent="0.35">
      <c r="A1516" s="2" t="s">
        <v>809</v>
      </c>
      <c r="B1516" s="8">
        <f>AVERAGEIF(cleaned_data!$A$2:$A$3799,Director!$A1516,cleaned_data!$H$2:$H$3799)</f>
        <v>6.0909090909090908</v>
      </c>
      <c r="C1516" s="12">
        <f t="shared" si="92"/>
        <v>0.35</v>
      </c>
      <c r="D1516" s="10">
        <f>_xlfn.RANK.EQ($C1516,$C$2:$C$1759,0)+COUNTIF($C$2:C1516,C1516)-1</f>
        <v>1142</v>
      </c>
      <c r="G1516">
        <v>1515</v>
      </c>
      <c r="H1516" t="str">
        <f t="shared" si="93"/>
        <v>Michael Chapman</v>
      </c>
      <c r="I1516">
        <f>COUNTIF(Table13[director_name],Director!$H1516)</f>
        <v>1</v>
      </c>
      <c r="J1516" s="8">
        <f t="shared" si="94"/>
        <v>5.3</v>
      </c>
      <c r="K1516" s="12">
        <f t="shared" si="95"/>
        <v>0.13200000000000001</v>
      </c>
    </row>
    <row r="1517" spans="1:11" x14ac:dyDescent="0.35">
      <c r="A1517" s="2" t="s">
        <v>18174</v>
      </c>
      <c r="B1517" s="8">
        <f>AVERAGEIF(cleaned_data!$A$2:$A$3799,Director!$A1517,cleaned_data!$H$2:$H$3799)</f>
        <v>7.1</v>
      </c>
      <c r="C1517" s="12">
        <f t="shared" si="92"/>
        <v>0.77100000000000002</v>
      </c>
      <c r="D1517" s="10">
        <f>_xlfn.RANK.EQ($C1517,$C$2:$C$1759,0)+COUNTIF($C$2:C1517,C1517)-1</f>
        <v>397</v>
      </c>
      <c r="G1517">
        <v>1516</v>
      </c>
      <c r="H1517" t="str">
        <f t="shared" si="93"/>
        <v>Myles Berkowitz</v>
      </c>
      <c r="I1517">
        <f>COUNTIF(Table13[director_name],Director!$H1517)</f>
        <v>1</v>
      </c>
      <c r="J1517" s="8">
        <f t="shared" si="94"/>
        <v>5.3</v>
      </c>
      <c r="K1517" s="12">
        <f t="shared" si="95"/>
        <v>0.13200000000000001</v>
      </c>
    </row>
    <row r="1518" spans="1:11" x14ac:dyDescent="0.35">
      <c r="A1518" s="2" t="s">
        <v>4773</v>
      </c>
      <c r="B1518" s="8">
        <f>AVERAGEIF(cleaned_data!$A$2:$A$3799,Director!$A1518,cleaned_data!$H$2:$H$3799)</f>
        <v>6.9666666666666659</v>
      </c>
      <c r="C1518" s="12">
        <f t="shared" si="92"/>
        <v>0.71699999999999997</v>
      </c>
      <c r="D1518" s="10">
        <f>_xlfn.RANK.EQ($C1518,$C$2:$C$1759,0)+COUNTIF($C$2:C1518,C1518)-1</f>
        <v>497</v>
      </c>
      <c r="G1518">
        <v>1517</v>
      </c>
      <c r="H1518" t="str">
        <f t="shared" si="93"/>
        <v>Neema Barnette</v>
      </c>
      <c r="I1518">
        <f>COUNTIF(Table13[director_name],Director!$H1518)</f>
        <v>1</v>
      </c>
      <c r="J1518" s="8">
        <f t="shared" si="94"/>
        <v>5.3</v>
      </c>
      <c r="K1518" s="12">
        <f t="shared" si="95"/>
        <v>0.13200000000000001</v>
      </c>
    </row>
    <row r="1519" spans="1:11" x14ac:dyDescent="0.35">
      <c r="A1519" s="2" t="s">
        <v>12448</v>
      </c>
      <c r="B1519" s="8">
        <f>AVERAGEIF(cleaned_data!$A$2:$A$3799,Director!$A1519,cleaned_data!$H$2:$H$3799)</f>
        <v>6.1</v>
      </c>
      <c r="C1519" s="12">
        <f t="shared" si="92"/>
        <v>0.35099999999999998</v>
      </c>
      <c r="D1519" s="10">
        <f>_xlfn.RANK.EQ($C1519,$C$2:$C$1759,0)+COUNTIF($C$2:C1519,C1519)-1</f>
        <v>1136</v>
      </c>
      <c r="G1519">
        <v>1518</v>
      </c>
      <c r="H1519" t="str">
        <f t="shared" si="93"/>
        <v>Patrick Lussier</v>
      </c>
      <c r="I1519">
        <f>COUNTIF(Table13[director_name],Director!$H1519)</f>
        <v>3</v>
      </c>
      <c r="J1519" s="8">
        <f t="shared" si="94"/>
        <v>5.3</v>
      </c>
      <c r="K1519" s="12">
        <f t="shared" si="95"/>
        <v>0.13200000000000001</v>
      </c>
    </row>
    <row r="1520" spans="1:11" x14ac:dyDescent="0.35">
      <c r="A1520" s="2" t="s">
        <v>23422</v>
      </c>
      <c r="B1520" s="8">
        <f>AVERAGEIF(cleaned_data!$A$2:$A$3799,Director!$A1520,cleaned_data!$H$2:$H$3799)</f>
        <v>6.9</v>
      </c>
      <c r="C1520" s="12">
        <f t="shared" si="92"/>
        <v>0.68100000000000005</v>
      </c>
      <c r="D1520" s="10">
        <f>_xlfn.RANK.EQ($C1520,$C$2:$C$1759,0)+COUNTIF($C$2:C1520,C1520)-1</f>
        <v>557</v>
      </c>
      <c r="G1520">
        <v>1519</v>
      </c>
      <c r="H1520" t="str">
        <f t="shared" si="93"/>
        <v>Peter Hewitt</v>
      </c>
      <c r="I1520">
        <f>COUNTIF(Table13[director_name],Director!$H1520)</f>
        <v>4</v>
      </c>
      <c r="J1520" s="8">
        <f t="shared" si="94"/>
        <v>5.3</v>
      </c>
      <c r="K1520" s="12">
        <f t="shared" si="95"/>
        <v>0.13200000000000001</v>
      </c>
    </row>
    <row r="1521" spans="1:11" x14ac:dyDescent="0.35">
      <c r="A1521" s="2" t="s">
        <v>16403</v>
      </c>
      <c r="B1521" s="8">
        <f>AVERAGEIF(cleaned_data!$A$2:$A$3799,Director!$A1521,cleaned_data!$H$2:$H$3799)</f>
        <v>5.4</v>
      </c>
      <c r="C1521" s="12">
        <f t="shared" si="92"/>
        <v>0.157</v>
      </c>
      <c r="D1521" s="10">
        <f>_xlfn.RANK.EQ($C1521,$C$2:$C$1759,0)+COUNTIF($C$2:C1521,C1521)-1</f>
        <v>1479</v>
      </c>
      <c r="G1521">
        <v>1520</v>
      </c>
      <c r="H1521" t="str">
        <f t="shared" si="93"/>
        <v>Rand Ravich</v>
      </c>
      <c r="I1521">
        <f>COUNTIF(Table13[director_name],Director!$H1521)</f>
        <v>1</v>
      </c>
      <c r="J1521" s="8">
        <f t="shared" si="94"/>
        <v>5.3</v>
      </c>
      <c r="K1521" s="12">
        <f t="shared" si="95"/>
        <v>0.13200000000000001</v>
      </c>
    </row>
    <row r="1522" spans="1:11" x14ac:dyDescent="0.35">
      <c r="A1522" s="2" t="s">
        <v>22549</v>
      </c>
      <c r="B1522" s="8">
        <f>AVERAGEIF(cleaned_data!$A$2:$A$3799,Director!$A1522,cleaned_data!$H$2:$H$3799)</f>
        <v>7.4</v>
      </c>
      <c r="C1522" s="12">
        <f t="shared" si="92"/>
        <v>0.874</v>
      </c>
      <c r="D1522" s="10">
        <f>_xlfn.RANK.EQ($C1522,$C$2:$C$1759,0)+COUNTIF($C$2:C1522,C1522)-1</f>
        <v>218</v>
      </c>
      <c r="G1522">
        <v>1521</v>
      </c>
      <c r="H1522" t="str">
        <f t="shared" si="93"/>
        <v>Rick Friedberg</v>
      </c>
      <c r="I1522">
        <f>COUNTIF(Table13[director_name],Director!$H1522)</f>
        <v>1</v>
      </c>
      <c r="J1522" s="8">
        <f t="shared" si="94"/>
        <v>5.3</v>
      </c>
      <c r="K1522" s="12">
        <f t="shared" si="95"/>
        <v>0.13200000000000001</v>
      </c>
    </row>
    <row r="1523" spans="1:11" x14ac:dyDescent="0.35">
      <c r="A1523" s="2" t="s">
        <v>12276</v>
      </c>
      <c r="B1523" s="8">
        <f>AVERAGEIF(cleaned_data!$A$2:$A$3799,Director!$A1523,cleaned_data!$H$2:$H$3799)</f>
        <v>3.6</v>
      </c>
      <c r="C1523" s="12">
        <f t="shared" si="92"/>
        <v>2.1000000000000001E-2</v>
      </c>
      <c r="D1523" s="10">
        <f>_xlfn.RANK.EQ($C1523,$C$2:$C$1759,0)+COUNTIF($C$2:C1523,C1523)-1</f>
        <v>1721</v>
      </c>
      <c r="G1523">
        <v>1522</v>
      </c>
      <c r="H1523" t="str">
        <f t="shared" si="93"/>
        <v>Steve Barron</v>
      </c>
      <c r="I1523">
        <f>COUNTIF(Table13[director_name],Director!$H1523)</f>
        <v>1</v>
      </c>
      <c r="J1523" s="8">
        <f t="shared" si="94"/>
        <v>5.3</v>
      </c>
      <c r="K1523" s="12">
        <f t="shared" si="95"/>
        <v>0.13200000000000001</v>
      </c>
    </row>
    <row r="1524" spans="1:11" x14ac:dyDescent="0.35">
      <c r="A1524" s="2" t="s">
        <v>10145</v>
      </c>
      <c r="B1524" s="8">
        <f>AVERAGEIF(cleaned_data!$A$2:$A$3799,Director!$A1524,cleaned_data!$H$2:$H$3799)</f>
        <v>6.5250000000000004</v>
      </c>
      <c r="C1524" s="12">
        <f t="shared" si="92"/>
        <v>0.53900000000000003</v>
      </c>
      <c r="D1524" s="10">
        <f>_xlfn.RANK.EQ($C1524,$C$2:$C$1759,0)+COUNTIF($C$2:C1524,C1524)-1</f>
        <v>810</v>
      </c>
      <c r="G1524">
        <v>1523</v>
      </c>
      <c r="H1524" t="str">
        <f t="shared" si="93"/>
        <v>Tim Heidecker</v>
      </c>
      <c r="I1524">
        <f>COUNTIF(Table13[director_name],Director!$H1524)</f>
        <v>1</v>
      </c>
      <c r="J1524" s="8">
        <f t="shared" si="94"/>
        <v>5.3</v>
      </c>
      <c r="K1524" s="12">
        <f t="shared" si="95"/>
        <v>0.13200000000000001</v>
      </c>
    </row>
    <row r="1525" spans="1:11" x14ac:dyDescent="0.35">
      <c r="A1525" s="2" t="s">
        <v>14611</v>
      </c>
      <c r="B1525" s="8">
        <f>AVERAGEIF(cleaned_data!$A$2:$A$3799,Director!$A1525,cleaned_data!$H$2:$H$3799)</f>
        <v>7.15</v>
      </c>
      <c r="C1525" s="12">
        <f t="shared" si="92"/>
        <v>0.80500000000000005</v>
      </c>
      <c r="D1525" s="10">
        <f>_xlfn.RANK.EQ($C1525,$C$2:$C$1759,0)+COUNTIF($C$2:C1525,C1525)-1</f>
        <v>341</v>
      </c>
      <c r="G1525">
        <v>1524</v>
      </c>
      <c r="H1525" t="str">
        <f t="shared" si="93"/>
        <v>Tina Gordon Chism</v>
      </c>
      <c r="I1525">
        <f>COUNTIF(Table13[director_name],Director!$H1525)</f>
        <v>1</v>
      </c>
      <c r="J1525" s="8">
        <f t="shared" si="94"/>
        <v>5.3</v>
      </c>
      <c r="K1525" s="12">
        <f t="shared" si="95"/>
        <v>0.13200000000000001</v>
      </c>
    </row>
    <row r="1526" spans="1:11" x14ac:dyDescent="0.35">
      <c r="A1526" s="2" t="s">
        <v>928</v>
      </c>
      <c r="B1526" s="8">
        <f>AVERAGEIF(cleaned_data!$A$2:$A$3799,Director!$A1526,cleaned_data!$H$2:$H$3799)</f>
        <v>5.65</v>
      </c>
      <c r="C1526" s="12">
        <f t="shared" si="92"/>
        <v>0.224</v>
      </c>
      <c r="D1526" s="10">
        <f>_xlfn.RANK.EQ($C1526,$C$2:$C$1759,0)+COUNTIF($C$2:C1526,C1526)-1</f>
        <v>1364</v>
      </c>
      <c r="G1526">
        <v>1525</v>
      </c>
      <c r="H1526" t="str">
        <f t="shared" si="93"/>
        <v>Tom Schulman</v>
      </c>
      <c r="I1526">
        <f>COUNTIF(Table13[director_name],Director!$H1526)</f>
        <v>1</v>
      </c>
      <c r="J1526" s="8">
        <f t="shared" si="94"/>
        <v>5.3</v>
      </c>
      <c r="K1526" s="12">
        <f t="shared" si="95"/>
        <v>0.13200000000000001</v>
      </c>
    </row>
    <row r="1527" spans="1:11" x14ac:dyDescent="0.35">
      <c r="A1527" s="2" t="s">
        <v>1783</v>
      </c>
      <c r="B1527" s="8">
        <f>AVERAGEIF(cleaned_data!$A$2:$A$3799,Director!$A1527,cleaned_data!$H$2:$H$3799)</f>
        <v>6.0857142857142863</v>
      </c>
      <c r="C1527" s="12">
        <f t="shared" si="92"/>
        <v>0.35</v>
      </c>
      <c r="D1527" s="10">
        <f>_xlfn.RANK.EQ($C1527,$C$2:$C$1759,0)+COUNTIF($C$2:C1527,C1527)-1</f>
        <v>1143</v>
      </c>
      <c r="G1527">
        <v>1526</v>
      </c>
      <c r="H1527" t="str">
        <f t="shared" si="93"/>
        <v>Vicky Jenson</v>
      </c>
      <c r="I1527">
        <f>COUNTIF(Table13[director_name],Director!$H1527)</f>
        <v>1</v>
      </c>
      <c r="J1527" s="8">
        <f t="shared" si="94"/>
        <v>5.3</v>
      </c>
      <c r="K1527" s="12">
        <f t="shared" si="95"/>
        <v>0.13200000000000001</v>
      </c>
    </row>
    <row r="1528" spans="1:11" x14ac:dyDescent="0.35">
      <c r="A1528" s="2" t="s">
        <v>5930</v>
      </c>
      <c r="B1528" s="8">
        <f>AVERAGEIF(cleaned_data!$A$2:$A$3799,Director!$A1528,cleaned_data!$H$2:$H$3799)</f>
        <v>5.625</v>
      </c>
      <c r="C1528" s="12">
        <f t="shared" si="92"/>
        <v>0.222</v>
      </c>
      <c r="D1528" s="10">
        <f>_xlfn.RANK.EQ($C1528,$C$2:$C$1759,0)+COUNTIF($C$2:C1528,C1528)-1</f>
        <v>1367</v>
      </c>
      <c r="G1528">
        <v>1527</v>
      </c>
      <c r="H1528" t="str">
        <f t="shared" si="93"/>
        <v>James Wong</v>
      </c>
      <c r="I1528">
        <f>COUNTIF(Table13[director_name],Director!$H1528)</f>
        <v>4</v>
      </c>
      <c r="J1528" s="8">
        <f t="shared" si="94"/>
        <v>5.2750000000000004</v>
      </c>
      <c r="K1528" s="12">
        <f t="shared" si="95"/>
        <v>0.13100000000000001</v>
      </c>
    </row>
    <row r="1529" spans="1:11" x14ac:dyDescent="0.35">
      <c r="A1529" s="2" t="s">
        <v>6182</v>
      </c>
      <c r="B1529" s="8">
        <f>AVERAGEIF(cleaned_data!$A$2:$A$3799,Director!$A1529,cleaned_data!$H$2:$H$3799)</f>
        <v>6.3</v>
      </c>
      <c r="C1529" s="12">
        <f t="shared" si="92"/>
        <v>0.42199999999999999</v>
      </c>
      <c r="D1529" s="10">
        <f>_xlfn.RANK.EQ($C1529,$C$2:$C$1759,0)+COUNTIF($C$2:C1529,C1529)-1</f>
        <v>1007</v>
      </c>
      <c r="G1529">
        <v>1528</v>
      </c>
      <c r="H1529" t="str">
        <f t="shared" si="93"/>
        <v>Reginald Hudlin</v>
      </c>
      <c r="I1529">
        <f>COUNTIF(Table13[director_name],Director!$H1529)</f>
        <v>3</v>
      </c>
      <c r="J1529" s="8">
        <f t="shared" si="94"/>
        <v>5.2666666666666666</v>
      </c>
      <c r="K1529" s="12">
        <f t="shared" si="95"/>
        <v>0.13</v>
      </c>
    </row>
    <row r="1530" spans="1:11" x14ac:dyDescent="0.35">
      <c r="A1530" s="2" t="s">
        <v>6724</v>
      </c>
      <c r="B1530" s="8">
        <f>AVERAGEIF(cleaned_data!$A$2:$A$3799,Director!$A1530,cleaned_data!$H$2:$H$3799)</f>
        <v>6.9249999999999998</v>
      </c>
      <c r="C1530" s="12">
        <f t="shared" si="92"/>
        <v>0.70699999999999996</v>
      </c>
      <c r="D1530" s="10">
        <f>_xlfn.RANK.EQ($C1530,$C$2:$C$1759,0)+COUNTIF($C$2:C1530,C1530)-1</f>
        <v>515</v>
      </c>
      <c r="G1530">
        <v>1529</v>
      </c>
      <c r="H1530" t="str">
        <f t="shared" si="93"/>
        <v>Roger Kumble</v>
      </c>
      <c r="I1530">
        <f>COUNTIF(Table13[director_name],Director!$H1530)</f>
        <v>3</v>
      </c>
      <c r="J1530" s="8">
        <f t="shared" si="94"/>
        <v>5.2666666666666666</v>
      </c>
      <c r="K1530" s="12">
        <f t="shared" si="95"/>
        <v>0.13</v>
      </c>
    </row>
    <row r="1531" spans="1:11" x14ac:dyDescent="0.35">
      <c r="A1531" s="2" t="s">
        <v>22654</v>
      </c>
      <c r="B1531" s="8">
        <f>AVERAGEIF(cleaned_data!$A$2:$A$3799,Director!$A1531,cleaned_data!$H$2:$H$3799)</f>
        <v>6.5</v>
      </c>
      <c r="C1531" s="12">
        <f t="shared" si="92"/>
        <v>0.504</v>
      </c>
      <c r="D1531" s="10">
        <f>_xlfn.RANK.EQ($C1531,$C$2:$C$1759,0)+COUNTIF($C$2:C1531,C1531)-1</f>
        <v>868</v>
      </c>
      <c r="G1531">
        <v>1530</v>
      </c>
      <c r="H1531" t="str">
        <f t="shared" si="93"/>
        <v>Andrzej Bartkowiak</v>
      </c>
      <c r="I1531">
        <f>COUNTIF(Table13[director_name],Director!$H1531)</f>
        <v>5</v>
      </c>
      <c r="J1531" s="8">
        <f t="shared" si="94"/>
        <v>5.26</v>
      </c>
      <c r="K1531" s="12">
        <f t="shared" si="95"/>
        <v>0.129</v>
      </c>
    </row>
    <row r="1532" spans="1:11" x14ac:dyDescent="0.35">
      <c r="A1532" s="2" t="s">
        <v>16702</v>
      </c>
      <c r="B1532" s="8">
        <f>AVERAGEIF(cleaned_data!$A$2:$A$3799,Director!$A1532,cleaned_data!$H$2:$H$3799)</f>
        <v>7.1</v>
      </c>
      <c r="C1532" s="12">
        <f t="shared" si="92"/>
        <v>0.77100000000000002</v>
      </c>
      <c r="D1532" s="10">
        <f>_xlfn.RANK.EQ($C1532,$C$2:$C$1759,0)+COUNTIF($C$2:C1532,C1532)-1</f>
        <v>398</v>
      </c>
      <c r="G1532">
        <v>1531</v>
      </c>
      <c r="H1532" t="str">
        <f t="shared" si="93"/>
        <v>David Zucker</v>
      </c>
      <c r="I1532">
        <f>COUNTIF(Table13[director_name],Director!$H1532)</f>
        <v>5</v>
      </c>
      <c r="J1532" s="8">
        <f t="shared" si="94"/>
        <v>5.26</v>
      </c>
      <c r="K1532" s="12">
        <f t="shared" si="95"/>
        <v>0.129</v>
      </c>
    </row>
    <row r="1533" spans="1:11" x14ac:dyDescent="0.35">
      <c r="A1533" s="2" t="s">
        <v>1800</v>
      </c>
      <c r="B1533" s="8">
        <f>AVERAGEIF(cleaned_data!$A$2:$A$3799,Director!$A1533,cleaned_data!$H$2:$H$3799)</f>
        <v>7.5750000000000002</v>
      </c>
      <c r="C1533" s="12">
        <f t="shared" si="92"/>
        <v>0.91300000000000003</v>
      </c>
      <c r="D1533" s="10">
        <f>_xlfn.RANK.EQ($C1533,$C$2:$C$1759,0)+COUNTIF($C$2:C1533,C1533)-1</f>
        <v>153</v>
      </c>
      <c r="G1533">
        <v>1532</v>
      </c>
      <c r="H1533" t="str">
        <f t="shared" si="93"/>
        <v>Chris Koch</v>
      </c>
      <c r="I1533">
        <f>COUNTIF(Table13[director_name],Director!$H1533)</f>
        <v>2</v>
      </c>
      <c r="J1533" s="8">
        <f t="shared" si="94"/>
        <v>5.25</v>
      </c>
      <c r="K1533" s="12">
        <f t="shared" si="95"/>
        <v>0.126</v>
      </c>
    </row>
    <row r="1534" spans="1:11" x14ac:dyDescent="0.35">
      <c r="A1534" s="2" t="s">
        <v>5076</v>
      </c>
      <c r="B1534" s="8">
        <f>AVERAGEIF(cleaned_data!$A$2:$A$3799,Director!$A1534,cleaned_data!$H$2:$H$3799)</f>
        <v>6.7333333333333334</v>
      </c>
      <c r="C1534" s="12">
        <f t="shared" si="92"/>
        <v>0.623</v>
      </c>
      <c r="D1534" s="10">
        <f>_xlfn.RANK.EQ($C1534,$C$2:$C$1759,0)+COUNTIF($C$2:C1534,C1534)-1</f>
        <v>662</v>
      </c>
      <c r="G1534">
        <v>1533</v>
      </c>
      <c r="H1534" t="str">
        <f t="shared" si="93"/>
        <v>Craig Mazin</v>
      </c>
      <c r="I1534">
        <f>COUNTIF(Table13[director_name],Director!$H1534)</f>
        <v>2</v>
      </c>
      <c r="J1534" s="8">
        <f t="shared" si="94"/>
        <v>5.25</v>
      </c>
      <c r="K1534" s="12">
        <f t="shared" si="95"/>
        <v>0.126</v>
      </c>
    </row>
    <row r="1535" spans="1:11" x14ac:dyDescent="0.35">
      <c r="A1535" s="2" t="s">
        <v>14017</v>
      </c>
      <c r="B1535" s="8">
        <f>AVERAGEIF(cleaned_data!$A$2:$A$3799,Director!$A1535,cleaned_data!$H$2:$H$3799)</f>
        <v>7.9</v>
      </c>
      <c r="C1535" s="12">
        <f t="shared" si="92"/>
        <v>0.96899999999999997</v>
      </c>
      <c r="D1535" s="10">
        <f>_xlfn.RANK.EQ($C1535,$C$2:$C$1759,0)+COUNTIF($C$2:C1535,C1535)-1</f>
        <v>53</v>
      </c>
      <c r="G1535">
        <v>1534</v>
      </c>
      <c r="H1535" t="str">
        <f t="shared" si="93"/>
        <v>Dwight H. Little</v>
      </c>
      <c r="I1535">
        <f>COUNTIF(Table13[director_name],Director!$H1535)</f>
        <v>2</v>
      </c>
      <c r="J1535" s="8">
        <f t="shared" si="94"/>
        <v>5.25</v>
      </c>
      <c r="K1535" s="12">
        <f t="shared" si="95"/>
        <v>0.126</v>
      </c>
    </row>
    <row r="1536" spans="1:11" x14ac:dyDescent="0.35">
      <c r="A1536" s="2" t="s">
        <v>15538</v>
      </c>
      <c r="B1536" s="8">
        <f>AVERAGEIF(cleaned_data!$A$2:$A$3799,Director!$A1536,cleaned_data!$H$2:$H$3799)</f>
        <v>7.6</v>
      </c>
      <c r="C1536" s="12">
        <f t="shared" si="92"/>
        <v>0.91500000000000004</v>
      </c>
      <c r="D1536" s="10">
        <f>_xlfn.RANK.EQ($C1536,$C$2:$C$1759,0)+COUNTIF($C$2:C1536,C1536)-1</f>
        <v>145</v>
      </c>
      <c r="G1536">
        <v>1535</v>
      </c>
      <c r="H1536" t="str">
        <f t="shared" si="93"/>
        <v>James Toback</v>
      </c>
      <c r="I1536">
        <f>COUNTIF(Table13[director_name],Director!$H1536)</f>
        <v>2</v>
      </c>
      <c r="J1536" s="8">
        <f t="shared" si="94"/>
        <v>5.25</v>
      </c>
      <c r="K1536" s="12">
        <f t="shared" si="95"/>
        <v>0.126</v>
      </c>
    </row>
    <row r="1537" spans="1:11" x14ac:dyDescent="0.35">
      <c r="A1537" s="2" t="s">
        <v>3727</v>
      </c>
      <c r="B1537" s="8">
        <f>AVERAGEIF(cleaned_data!$A$2:$A$3799,Director!$A1537,cleaned_data!$H$2:$H$3799)</f>
        <v>7.8000000000000007</v>
      </c>
      <c r="C1537" s="12">
        <f t="shared" si="92"/>
        <v>0.96699999999999997</v>
      </c>
      <c r="D1537" s="10">
        <f>_xlfn.RANK.EQ($C1537,$C$2:$C$1759,0)+COUNTIF($C$2:C1537,C1537)-1</f>
        <v>58</v>
      </c>
      <c r="G1537">
        <v>1536</v>
      </c>
      <c r="H1537" t="str">
        <f t="shared" si="93"/>
        <v>Peter Hyams</v>
      </c>
      <c r="I1537">
        <f>COUNTIF(Table13[director_name],Director!$H1537)</f>
        <v>5</v>
      </c>
      <c r="J1537" s="8">
        <f t="shared" si="94"/>
        <v>5.2200000000000006</v>
      </c>
      <c r="K1537" s="12">
        <f t="shared" si="95"/>
        <v>0.126</v>
      </c>
    </row>
    <row r="1538" spans="1:11" x14ac:dyDescent="0.35">
      <c r="A1538" s="2" t="s">
        <v>16321</v>
      </c>
      <c r="B1538" s="8">
        <f>AVERAGEIF(cleaned_data!$A$2:$A$3799,Director!$A1538,cleaned_data!$H$2:$H$3799)</f>
        <v>6.7</v>
      </c>
      <c r="C1538" s="12">
        <f t="shared" si="92"/>
        <v>0.6</v>
      </c>
      <c r="D1538" s="10">
        <f>_xlfn.RANK.EQ($C1538,$C$2:$C$1759,0)+COUNTIF($C$2:C1538,C1538)-1</f>
        <v>702</v>
      </c>
      <c r="G1538">
        <v>1537</v>
      </c>
      <c r="H1538" t="str">
        <f t="shared" si="93"/>
        <v>Steve Rash</v>
      </c>
      <c r="I1538">
        <f>COUNTIF(Table13[director_name],Director!$H1538)</f>
        <v>2</v>
      </c>
      <c r="J1538" s="8">
        <f t="shared" si="94"/>
        <v>5.25</v>
      </c>
      <c r="K1538" s="12">
        <f t="shared" si="95"/>
        <v>0.126</v>
      </c>
    </row>
    <row r="1539" spans="1:11" x14ac:dyDescent="0.35">
      <c r="A1539" s="2" t="s">
        <v>13271</v>
      </c>
      <c r="B1539" s="8">
        <f>AVERAGEIF(cleaned_data!$A$2:$A$3799,Director!$A1539,cleaned_data!$H$2:$H$3799)</f>
        <v>5.6333333333333329</v>
      </c>
      <c r="C1539" s="12">
        <f t="shared" ref="C1539:C1602" si="96">_xlfn.PERCENTRANK.EXC($B$2:$B$1759,$B1539)</f>
        <v>0.222</v>
      </c>
      <c r="D1539" s="10">
        <f>_xlfn.RANK.EQ($C1539,$C$2:$C$1759,0)+COUNTIF($C$2:C1539,C1539)-1</f>
        <v>1368</v>
      </c>
      <c r="G1539">
        <v>1538</v>
      </c>
      <c r="H1539" t="str">
        <f t="shared" ref="H1539:H1602" si="97">INDEX($A$2:$A$1759, MATCH($G1539,$D$2:$D$1759,0))</f>
        <v>Alan Shapiro</v>
      </c>
      <c r="I1539">
        <f>COUNTIF(Table13[director_name],Director!$H1539)</f>
        <v>1</v>
      </c>
      <c r="J1539" s="8">
        <f t="shared" ref="J1539:J1602" si="98">INDEX($B$2:$B$1759,MATCH($G1539,$D$2:$D$1759,0))</f>
        <v>5.2</v>
      </c>
      <c r="K1539" s="12">
        <f t="shared" ref="K1539:K1602" si="99">INDEX($C$2:$C$1759,MATCH($G1539,$D$2:$D$1759,0))</f>
        <v>0.115</v>
      </c>
    </row>
    <row r="1540" spans="1:11" x14ac:dyDescent="0.35">
      <c r="A1540" s="2" t="s">
        <v>18642</v>
      </c>
      <c r="B1540" s="8">
        <f>AVERAGEIF(cleaned_data!$A$2:$A$3799,Director!$A1540,cleaned_data!$H$2:$H$3799)</f>
        <v>6.6</v>
      </c>
      <c r="C1540" s="12">
        <f t="shared" si="96"/>
        <v>0.55300000000000005</v>
      </c>
      <c r="D1540" s="10">
        <f>_xlfn.RANK.EQ($C1540,$C$2:$C$1759,0)+COUNTIF($C$2:C1540,C1540)-1</f>
        <v>780</v>
      </c>
      <c r="G1540">
        <v>1539</v>
      </c>
      <c r="H1540" t="str">
        <f t="shared" si="97"/>
        <v>Barry Cook</v>
      </c>
      <c r="I1540">
        <f>COUNTIF(Table13[director_name],Director!$H1540)</f>
        <v>1</v>
      </c>
      <c r="J1540" s="8">
        <f t="shared" si="98"/>
        <v>5.2</v>
      </c>
      <c r="K1540" s="12">
        <f t="shared" si="99"/>
        <v>0.115</v>
      </c>
    </row>
    <row r="1541" spans="1:11" x14ac:dyDescent="0.35">
      <c r="A1541" s="2" t="s">
        <v>1794</v>
      </c>
      <c r="B1541" s="8">
        <f>AVERAGEIF(cleaned_data!$A$2:$A$3799,Director!$A1541,cleaned_data!$H$2:$H$3799)</f>
        <v>5.0999999999999996</v>
      </c>
      <c r="C1541" s="12">
        <f t="shared" si="96"/>
        <v>9.8000000000000004E-2</v>
      </c>
      <c r="D1541" s="10">
        <f>_xlfn.RANK.EQ($C1541,$C$2:$C$1759,0)+COUNTIF($C$2:C1541,C1541)-1</f>
        <v>1582</v>
      </c>
      <c r="G1541">
        <v>1540</v>
      </c>
      <c r="H1541" t="str">
        <f t="shared" si="97"/>
        <v>Cathy Malkasian</v>
      </c>
      <c r="I1541">
        <f>COUNTIF(Table13[director_name],Director!$H1541)</f>
        <v>1</v>
      </c>
      <c r="J1541" s="8">
        <f t="shared" si="98"/>
        <v>5.2</v>
      </c>
      <c r="K1541" s="12">
        <f t="shared" si="99"/>
        <v>0.115</v>
      </c>
    </row>
    <row r="1542" spans="1:11" x14ac:dyDescent="0.35">
      <c r="A1542" s="2" t="s">
        <v>12967</v>
      </c>
      <c r="B1542" s="8">
        <f>AVERAGEIF(cleaned_data!$A$2:$A$3799,Director!$A1542,cleaned_data!$H$2:$H$3799)</f>
        <v>4.9000000000000004</v>
      </c>
      <c r="C1542" s="12">
        <f t="shared" si="96"/>
        <v>8.4000000000000005E-2</v>
      </c>
      <c r="D1542" s="10">
        <f>_xlfn.RANK.EQ($C1542,$C$2:$C$1759,0)+COUNTIF($C$2:C1542,C1542)-1</f>
        <v>1611</v>
      </c>
      <c r="G1542">
        <v>1541</v>
      </c>
      <c r="H1542" t="str">
        <f t="shared" si="97"/>
        <v>CiarÃ¡n Foy</v>
      </c>
      <c r="I1542">
        <f>COUNTIF(Table13[director_name],Director!$H1542)</f>
        <v>1</v>
      </c>
      <c r="J1542" s="8">
        <f t="shared" si="98"/>
        <v>5.2</v>
      </c>
      <c r="K1542" s="12">
        <f t="shared" si="99"/>
        <v>0.115</v>
      </c>
    </row>
    <row r="1543" spans="1:11" x14ac:dyDescent="0.35">
      <c r="A1543" s="2" t="s">
        <v>13527</v>
      </c>
      <c r="B1543" s="8">
        <f>AVERAGEIF(cleaned_data!$A$2:$A$3799,Director!$A1543,cleaned_data!$H$2:$H$3799)</f>
        <v>3.9</v>
      </c>
      <c r="C1543" s="12">
        <f t="shared" si="96"/>
        <v>2.8000000000000001E-2</v>
      </c>
      <c r="D1543" s="10">
        <f>_xlfn.RANK.EQ($C1543,$C$2:$C$1759,0)+COUNTIF($C$2:C1543,C1543)-1</f>
        <v>1708</v>
      </c>
      <c r="G1543">
        <v>1542</v>
      </c>
      <c r="H1543" t="str">
        <f t="shared" si="97"/>
        <v>David Gelb</v>
      </c>
      <c r="I1543">
        <f>COUNTIF(Table13[director_name],Director!$H1543)</f>
        <v>1</v>
      </c>
      <c r="J1543" s="8">
        <f t="shared" si="98"/>
        <v>5.2</v>
      </c>
      <c r="K1543" s="12">
        <f t="shared" si="99"/>
        <v>0.115</v>
      </c>
    </row>
    <row r="1544" spans="1:11" x14ac:dyDescent="0.35">
      <c r="A1544" s="2" t="s">
        <v>13857</v>
      </c>
      <c r="B1544" s="8">
        <f>AVERAGEIF(cleaned_data!$A$2:$A$3799,Director!$A1544,cleaned_data!$H$2:$H$3799)</f>
        <v>8</v>
      </c>
      <c r="C1544" s="12">
        <f t="shared" si="96"/>
        <v>0.97699999999999998</v>
      </c>
      <c r="D1544" s="10">
        <f>_xlfn.RANK.EQ($C1544,$C$2:$C$1759,0)+COUNTIF($C$2:C1544,C1544)-1</f>
        <v>39</v>
      </c>
      <c r="G1544">
        <v>1543</v>
      </c>
      <c r="H1544" t="str">
        <f t="shared" si="97"/>
        <v>Dominique Othenin-Girard</v>
      </c>
      <c r="I1544">
        <f>COUNTIF(Table13[director_name],Director!$H1544)</f>
        <v>1</v>
      </c>
      <c r="J1544" s="8">
        <f t="shared" si="98"/>
        <v>5.2</v>
      </c>
      <c r="K1544" s="12">
        <f t="shared" si="99"/>
        <v>0.115</v>
      </c>
    </row>
    <row r="1545" spans="1:11" x14ac:dyDescent="0.35">
      <c r="A1545" s="2" t="s">
        <v>11094</v>
      </c>
      <c r="B1545" s="8">
        <f>AVERAGEIF(cleaned_data!$A$2:$A$3799,Director!$A1545,cleaned_data!$H$2:$H$3799)</f>
        <v>7.55</v>
      </c>
      <c r="C1545" s="12">
        <f t="shared" si="96"/>
        <v>0.90900000000000003</v>
      </c>
      <c r="D1545" s="10">
        <f>_xlfn.RANK.EQ($C1545,$C$2:$C$1759,0)+COUNTIF($C$2:C1545,C1545)-1</f>
        <v>158</v>
      </c>
      <c r="G1545">
        <v>1544</v>
      </c>
      <c r="H1545" t="str">
        <f t="shared" si="97"/>
        <v>Franklin J. Schaffner</v>
      </c>
      <c r="I1545">
        <f>COUNTIF(Table13[director_name],Director!$H1545)</f>
        <v>1</v>
      </c>
      <c r="J1545" s="8">
        <f t="shared" si="98"/>
        <v>5.2</v>
      </c>
      <c r="K1545" s="12">
        <f t="shared" si="99"/>
        <v>0.115</v>
      </c>
    </row>
    <row r="1546" spans="1:11" x14ac:dyDescent="0.35">
      <c r="A1546" s="2" t="s">
        <v>6620</v>
      </c>
      <c r="B1546" s="8">
        <f>AVERAGEIF(cleaned_data!$A$2:$A$3799,Director!$A1546,cleaned_data!$H$2:$H$3799)</f>
        <v>7.45</v>
      </c>
      <c r="C1546" s="12">
        <f t="shared" si="96"/>
        <v>0.88900000000000001</v>
      </c>
      <c r="D1546" s="10">
        <f>_xlfn.RANK.EQ($C1546,$C$2:$C$1759,0)+COUNTIF($C$2:C1546,C1546)-1</f>
        <v>194</v>
      </c>
      <c r="G1546">
        <v>1545</v>
      </c>
      <c r="H1546" t="str">
        <f t="shared" si="97"/>
        <v>Gonzalo LÃ³pez-Gallego</v>
      </c>
      <c r="I1546">
        <f>COUNTIF(Table13[director_name],Director!$H1546)</f>
        <v>1</v>
      </c>
      <c r="J1546" s="8">
        <f t="shared" si="98"/>
        <v>5.2</v>
      </c>
      <c r="K1546" s="12">
        <f t="shared" si="99"/>
        <v>0.115</v>
      </c>
    </row>
    <row r="1547" spans="1:11" x14ac:dyDescent="0.35">
      <c r="A1547" s="2" t="s">
        <v>5647</v>
      </c>
      <c r="B1547" s="8">
        <f>AVERAGEIF(cleaned_data!$A$2:$A$3799,Director!$A1547,cleaned_data!$H$2:$H$3799)</f>
        <v>7.0874999999999995</v>
      </c>
      <c r="C1547" s="12">
        <f t="shared" si="96"/>
        <v>0.77</v>
      </c>
      <c r="D1547" s="10">
        <f>_xlfn.RANK.EQ($C1547,$C$2:$C$1759,0)+COUNTIF($C$2:C1547,C1547)-1</f>
        <v>404</v>
      </c>
      <c r="G1547">
        <v>1546</v>
      </c>
      <c r="H1547" t="str">
        <f t="shared" si="97"/>
        <v>Gordon Chan</v>
      </c>
      <c r="I1547">
        <f>COUNTIF(Table13[director_name],Director!$H1547)</f>
        <v>1</v>
      </c>
      <c r="J1547" s="8">
        <f t="shared" si="98"/>
        <v>5.2</v>
      </c>
      <c r="K1547" s="12">
        <f t="shared" si="99"/>
        <v>0.115</v>
      </c>
    </row>
    <row r="1548" spans="1:11" x14ac:dyDescent="0.35">
      <c r="A1548" s="2" t="s">
        <v>5188</v>
      </c>
      <c r="B1548" s="8">
        <f>AVERAGEIF(cleaned_data!$A$2:$A$3799,Director!$A1548,cleaned_data!$H$2:$H$3799)</f>
        <v>5.95</v>
      </c>
      <c r="C1548" s="12">
        <f t="shared" si="96"/>
        <v>0.30399999999999999</v>
      </c>
      <c r="D1548" s="10">
        <f>_xlfn.RANK.EQ($C1548,$C$2:$C$1759,0)+COUNTIF($C$2:C1548,C1548)-1</f>
        <v>1222</v>
      </c>
      <c r="G1548">
        <v>1547</v>
      </c>
      <c r="H1548" t="str">
        <f t="shared" si="97"/>
        <v>Hugh Johnson</v>
      </c>
      <c r="I1548">
        <f>COUNTIF(Table13[director_name],Director!$H1548)</f>
        <v>1</v>
      </c>
      <c r="J1548" s="8">
        <f t="shared" si="98"/>
        <v>5.2</v>
      </c>
      <c r="K1548" s="12">
        <f t="shared" si="99"/>
        <v>0.115</v>
      </c>
    </row>
    <row r="1549" spans="1:11" x14ac:dyDescent="0.35">
      <c r="A1549" s="2" t="s">
        <v>4437</v>
      </c>
      <c r="B1549" s="8">
        <f>AVERAGEIF(cleaned_data!$A$2:$A$3799,Director!$A1549,cleaned_data!$H$2:$H$3799)</f>
        <v>6.1285714285714281</v>
      </c>
      <c r="C1549" s="12">
        <f t="shared" si="96"/>
        <v>0.38200000000000001</v>
      </c>
      <c r="D1549" s="10">
        <f>_xlfn.RANK.EQ($C1549,$C$2:$C$1759,0)+COUNTIF($C$2:C1549,C1549)-1</f>
        <v>1087</v>
      </c>
      <c r="G1549">
        <v>1548</v>
      </c>
      <c r="H1549" t="str">
        <f t="shared" si="97"/>
        <v>J Blakeson</v>
      </c>
      <c r="I1549">
        <f>COUNTIF(Table13[director_name],Director!$H1549)</f>
        <v>1</v>
      </c>
      <c r="J1549" s="8">
        <f t="shared" si="98"/>
        <v>5.2</v>
      </c>
      <c r="K1549" s="12">
        <f t="shared" si="99"/>
        <v>0.115</v>
      </c>
    </row>
    <row r="1550" spans="1:11" x14ac:dyDescent="0.35">
      <c r="A1550" s="2" t="s">
        <v>8145</v>
      </c>
      <c r="B1550" s="8">
        <f>AVERAGEIF(cleaned_data!$A$2:$A$3799,Director!$A1550,cleaned_data!$H$2:$H$3799)</f>
        <v>7</v>
      </c>
      <c r="C1550" s="12">
        <f t="shared" si="96"/>
        <v>0.72199999999999998</v>
      </c>
      <c r="D1550" s="10">
        <f>_xlfn.RANK.EQ($C1550,$C$2:$C$1759,0)+COUNTIF($C$2:C1550,C1550)-1</f>
        <v>482</v>
      </c>
      <c r="G1550">
        <v>1549</v>
      </c>
      <c r="H1550" t="str">
        <f t="shared" si="97"/>
        <v>Jeff Lowell</v>
      </c>
      <c r="I1550">
        <f>COUNTIF(Table13[director_name],Director!$H1550)</f>
        <v>1</v>
      </c>
      <c r="J1550" s="8">
        <f t="shared" si="98"/>
        <v>5.2</v>
      </c>
      <c r="K1550" s="12">
        <f t="shared" si="99"/>
        <v>0.115</v>
      </c>
    </row>
    <row r="1551" spans="1:11" x14ac:dyDescent="0.35">
      <c r="A1551" s="2" t="s">
        <v>2722</v>
      </c>
      <c r="B1551" s="8">
        <f>AVERAGEIF(cleaned_data!$A$2:$A$3799,Director!$A1551,cleaned_data!$H$2:$H$3799)</f>
        <v>5.7799999999999994</v>
      </c>
      <c r="C1551" s="12">
        <f t="shared" si="96"/>
        <v>0.251</v>
      </c>
      <c r="D1551" s="10">
        <f>_xlfn.RANK.EQ($C1551,$C$2:$C$1759,0)+COUNTIF($C$2:C1551,C1551)-1</f>
        <v>1317</v>
      </c>
      <c r="G1551">
        <v>1550</v>
      </c>
      <c r="H1551" t="str">
        <f t="shared" si="97"/>
        <v>Kevin Tancharoen</v>
      </c>
      <c r="I1551">
        <f>COUNTIF(Table13[director_name],Director!$H1551)</f>
        <v>2</v>
      </c>
      <c r="J1551" s="8">
        <f t="shared" si="98"/>
        <v>5.2</v>
      </c>
      <c r="K1551" s="12">
        <f t="shared" si="99"/>
        <v>0.115</v>
      </c>
    </row>
    <row r="1552" spans="1:11" x14ac:dyDescent="0.35">
      <c r="A1552" s="2" t="s">
        <v>8455</v>
      </c>
      <c r="B1552" s="8">
        <f>AVERAGEIF(cleaned_data!$A$2:$A$3799,Director!$A1552,cleaned_data!$H$2:$H$3799)</f>
        <v>7.3</v>
      </c>
      <c r="C1552" s="12">
        <f t="shared" si="96"/>
        <v>0.84899999999999998</v>
      </c>
      <c r="D1552" s="10">
        <f>_xlfn.RANK.EQ($C1552,$C$2:$C$1759,0)+COUNTIF($C$2:C1552,C1552)-1</f>
        <v>263</v>
      </c>
      <c r="G1552">
        <v>1551</v>
      </c>
      <c r="H1552" t="str">
        <f t="shared" si="97"/>
        <v>Louis C.K.</v>
      </c>
      <c r="I1552">
        <f>COUNTIF(Table13[director_name],Director!$H1552)</f>
        <v>1</v>
      </c>
      <c r="J1552" s="8">
        <f t="shared" si="98"/>
        <v>5.2</v>
      </c>
      <c r="K1552" s="12">
        <f t="shared" si="99"/>
        <v>0.115</v>
      </c>
    </row>
    <row r="1553" spans="1:11" x14ac:dyDescent="0.35">
      <c r="A1553" s="2" t="s">
        <v>6731</v>
      </c>
      <c r="B1553" s="8">
        <f>AVERAGEIF(cleaned_data!$A$2:$A$3799,Director!$A1553,cleaned_data!$H$2:$H$3799)</f>
        <v>5</v>
      </c>
      <c r="C1553" s="12">
        <f t="shared" si="96"/>
        <v>8.8999999999999996E-2</v>
      </c>
      <c r="D1553" s="10">
        <f>_xlfn.RANK.EQ($C1553,$C$2:$C$1759,0)+COUNTIF($C$2:C1553,C1553)-1</f>
        <v>1600</v>
      </c>
      <c r="G1553">
        <v>1552</v>
      </c>
      <c r="H1553" t="str">
        <f t="shared" si="97"/>
        <v>Mark A.Z. DippÃ©</v>
      </c>
      <c r="I1553">
        <f>COUNTIF(Table13[director_name],Director!$H1553)</f>
        <v>1</v>
      </c>
      <c r="J1553" s="8">
        <f t="shared" si="98"/>
        <v>5.2</v>
      </c>
      <c r="K1553" s="12">
        <f t="shared" si="99"/>
        <v>0.115</v>
      </c>
    </row>
    <row r="1554" spans="1:11" x14ac:dyDescent="0.35">
      <c r="A1554" s="2" t="s">
        <v>16733</v>
      </c>
      <c r="B1554" s="8">
        <f>AVERAGEIF(cleaned_data!$A$2:$A$3799,Director!$A1554,cleaned_data!$H$2:$H$3799)</f>
        <v>6</v>
      </c>
      <c r="C1554" s="12">
        <f t="shared" si="96"/>
        <v>0.312</v>
      </c>
      <c r="D1554" s="10">
        <f>_xlfn.RANK.EQ($C1554,$C$2:$C$1759,0)+COUNTIF($C$2:C1554,C1554)-1</f>
        <v>1207</v>
      </c>
      <c r="G1554">
        <v>1553</v>
      </c>
      <c r="H1554" t="str">
        <f t="shared" si="97"/>
        <v>Masayuki Ochiai</v>
      </c>
      <c r="I1554">
        <f>COUNTIF(Table13[director_name],Director!$H1554)</f>
        <v>1</v>
      </c>
      <c r="J1554" s="8">
        <f t="shared" si="98"/>
        <v>5.2</v>
      </c>
      <c r="K1554" s="12">
        <f t="shared" si="99"/>
        <v>0.115</v>
      </c>
    </row>
    <row r="1555" spans="1:11" x14ac:dyDescent="0.35">
      <c r="A1555" s="2" t="s">
        <v>2971</v>
      </c>
      <c r="B1555" s="8">
        <f>AVERAGEIF(cleaned_data!$A$2:$A$3799,Director!$A1555,cleaned_data!$H$2:$H$3799)</f>
        <v>6.4499999999999993</v>
      </c>
      <c r="C1555" s="12">
        <f t="shared" si="96"/>
        <v>0.49099999999999999</v>
      </c>
      <c r="D1555" s="10">
        <f>_xlfn.RANK.EQ($C1555,$C$2:$C$1759,0)+COUNTIF($C$2:C1555,C1555)-1</f>
        <v>893</v>
      </c>
      <c r="G1555">
        <v>1554</v>
      </c>
      <c r="H1555" t="str">
        <f t="shared" si="97"/>
        <v>Nick Hurran</v>
      </c>
      <c r="I1555">
        <f>COUNTIF(Table13[director_name],Director!$H1555)</f>
        <v>1</v>
      </c>
      <c r="J1555" s="8">
        <f t="shared" si="98"/>
        <v>5.2</v>
      </c>
      <c r="K1555" s="12">
        <f t="shared" si="99"/>
        <v>0.115</v>
      </c>
    </row>
    <row r="1556" spans="1:11" x14ac:dyDescent="0.35">
      <c r="A1556" s="2" t="s">
        <v>535</v>
      </c>
      <c r="B1556" s="8">
        <f>AVERAGEIF(cleaned_data!$A$2:$A$3799,Director!$A1556,cleaned_data!$H$2:$H$3799)</f>
        <v>6.0750000000000002</v>
      </c>
      <c r="C1556" s="12">
        <f t="shared" si="96"/>
        <v>0.34599999999999997</v>
      </c>
      <c r="D1556" s="10">
        <f>_xlfn.RANK.EQ($C1556,$C$2:$C$1759,0)+COUNTIF($C$2:C1556,C1556)-1</f>
        <v>1150</v>
      </c>
      <c r="G1556">
        <v>1555</v>
      </c>
      <c r="H1556" t="str">
        <f t="shared" si="97"/>
        <v>Oliver Blackburn</v>
      </c>
      <c r="I1556">
        <f>COUNTIF(Table13[director_name],Director!$H1556)</f>
        <v>1</v>
      </c>
      <c r="J1556" s="8">
        <f t="shared" si="98"/>
        <v>5.2</v>
      </c>
      <c r="K1556" s="12">
        <f t="shared" si="99"/>
        <v>0.115</v>
      </c>
    </row>
    <row r="1557" spans="1:11" x14ac:dyDescent="0.35">
      <c r="A1557" s="2" t="s">
        <v>16912</v>
      </c>
      <c r="B1557" s="8">
        <f>AVERAGEIF(cleaned_data!$A$2:$A$3799,Director!$A1557,cleaned_data!$H$2:$H$3799)</f>
        <v>6.6</v>
      </c>
      <c r="C1557" s="12">
        <f t="shared" si="96"/>
        <v>0.55300000000000005</v>
      </c>
      <c r="D1557" s="10">
        <f>_xlfn.RANK.EQ($C1557,$C$2:$C$1759,0)+COUNTIF($C$2:C1557,C1557)-1</f>
        <v>781</v>
      </c>
      <c r="G1557">
        <v>1556</v>
      </c>
      <c r="H1557" t="str">
        <f t="shared" si="97"/>
        <v>Ruba Nadda</v>
      </c>
      <c r="I1557">
        <f>COUNTIF(Table13[director_name],Director!$H1557)</f>
        <v>1</v>
      </c>
      <c r="J1557" s="8">
        <f t="shared" si="98"/>
        <v>5.2</v>
      </c>
      <c r="K1557" s="12">
        <f t="shared" si="99"/>
        <v>0.115</v>
      </c>
    </row>
    <row r="1558" spans="1:11" x14ac:dyDescent="0.35">
      <c r="A1558" s="2" t="s">
        <v>4809</v>
      </c>
      <c r="B1558" s="8">
        <f>AVERAGEIF(cleaned_data!$A$2:$A$3799,Director!$A1558,cleaned_data!$H$2:$H$3799)</f>
        <v>6.4</v>
      </c>
      <c r="C1558" s="12">
        <f t="shared" si="96"/>
        <v>0.46400000000000002</v>
      </c>
      <c r="D1558" s="10">
        <f>_xlfn.RANK.EQ($C1558,$C$2:$C$1759,0)+COUNTIF($C$2:C1558,C1558)-1</f>
        <v>940</v>
      </c>
      <c r="G1558">
        <v>1557</v>
      </c>
      <c r="H1558" t="str">
        <f t="shared" si="97"/>
        <v>Eric Brevig</v>
      </c>
      <c r="I1558">
        <f>COUNTIF(Table13[director_name],Director!$H1558)</f>
        <v>2</v>
      </c>
      <c r="J1558" s="8">
        <f t="shared" si="98"/>
        <v>5.1999999999999993</v>
      </c>
      <c r="K1558" s="12">
        <f t="shared" si="99"/>
        <v>0.114</v>
      </c>
    </row>
    <row r="1559" spans="1:11" x14ac:dyDescent="0.35">
      <c r="A1559" s="2" t="s">
        <v>9789</v>
      </c>
      <c r="B1559" s="8">
        <f>AVERAGEIF(cleaned_data!$A$2:$A$3799,Director!$A1559,cleaned_data!$H$2:$H$3799)</f>
        <v>5.3</v>
      </c>
      <c r="C1559" s="12">
        <f t="shared" si="96"/>
        <v>0.13200000000000001</v>
      </c>
      <c r="D1559" s="10">
        <f>_xlfn.RANK.EQ($C1559,$C$2:$C$1759,0)+COUNTIF($C$2:C1559,C1559)-1</f>
        <v>1522</v>
      </c>
      <c r="G1559">
        <v>1558</v>
      </c>
      <c r="H1559" t="str">
        <f t="shared" si="97"/>
        <v>Mark Brown</v>
      </c>
      <c r="I1559">
        <f>COUNTIF(Table13[director_name],Director!$H1559)</f>
        <v>2</v>
      </c>
      <c r="J1559" s="8">
        <f t="shared" si="98"/>
        <v>5.1999999999999993</v>
      </c>
      <c r="K1559" s="12">
        <f t="shared" si="99"/>
        <v>0.114</v>
      </c>
    </row>
    <row r="1560" spans="1:11" x14ac:dyDescent="0.35">
      <c r="A1560" s="2" t="s">
        <v>10903</v>
      </c>
      <c r="B1560" s="8">
        <f>AVERAGEIF(cleaned_data!$A$2:$A$3799,Director!$A1560,cleaned_data!$H$2:$H$3799)</f>
        <v>5.5</v>
      </c>
      <c r="C1560" s="12">
        <f t="shared" si="96"/>
        <v>0.17899999999999999</v>
      </c>
      <c r="D1560" s="10">
        <f>_xlfn.RANK.EQ($C1560,$C$2:$C$1759,0)+COUNTIF($C$2:C1560,C1560)-1</f>
        <v>1443</v>
      </c>
      <c r="G1560">
        <v>1559</v>
      </c>
      <c r="H1560" t="str">
        <f t="shared" si="97"/>
        <v>Keenen Ivory Wayans</v>
      </c>
      <c r="I1560">
        <f>COUNTIF(Table13[director_name],Director!$H1560)</f>
        <v>4</v>
      </c>
      <c r="J1560" s="8">
        <f t="shared" si="98"/>
        <v>5.1749999999999998</v>
      </c>
      <c r="K1560" s="12">
        <f t="shared" si="99"/>
        <v>0.113</v>
      </c>
    </row>
    <row r="1561" spans="1:11" x14ac:dyDescent="0.35">
      <c r="A1561" s="2" t="s">
        <v>9632</v>
      </c>
      <c r="B1561" s="8">
        <f>AVERAGEIF(cleaned_data!$A$2:$A$3799,Director!$A1561,cleaned_data!$H$2:$H$3799)</f>
        <v>6.3</v>
      </c>
      <c r="C1561" s="12">
        <f t="shared" si="96"/>
        <v>0.42199999999999999</v>
      </c>
      <c r="D1561" s="10">
        <f>_xlfn.RANK.EQ($C1561,$C$2:$C$1759,0)+COUNTIF($C$2:C1561,C1561)-1</f>
        <v>1008</v>
      </c>
      <c r="G1561">
        <v>1560</v>
      </c>
      <c r="H1561" t="str">
        <f t="shared" si="97"/>
        <v>Robert Harmon</v>
      </c>
      <c r="I1561">
        <f>COUNTIF(Table13[director_name],Director!$H1561)</f>
        <v>2</v>
      </c>
      <c r="J1561" s="8">
        <f t="shared" si="98"/>
        <v>5.15</v>
      </c>
      <c r="K1561" s="12">
        <f t="shared" si="99"/>
        <v>0.113</v>
      </c>
    </row>
    <row r="1562" spans="1:11" x14ac:dyDescent="0.35">
      <c r="A1562" s="2" t="s">
        <v>8293</v>
      </c>
      <c r="B1562" s="8">
        <f>AVERAGEIF(cleaned_data!$A$2:$A$3799,Director!$A1562,cleaned_data!$H$2:$H$3799)</f>
        <v>7.5</v>
      </c>
      <c r="C1562" s="12">
        <f t="shared" si="96"/>
        <v>0.89300000000000002</v>
      </c>
      <c r="D1562" s="10">
        <f>_xlfn.RANK.EQ($C1562,$C$2:$C$1759,0)+COUNTIF($C$2:C1562,C1562)-1</f>
        <v>182</v>
      </c>
      <c r="G1562">
        <v>1561</v>
      </c>
      <c r="H1562" t="str">
        <f t="shared" si="97"/>
        <v>William Brent Bell</v>
      </c>
      <c r="I1562">
        <f>COUNTIF(Table13[director_name],Director!$H1562)</f>
        <v>3</v>
      </c>
      <c r="J1562" s="8">
        <f t="shared" si="98"/>
        <v>5.1000000000000005</v>
      </c>
      <c r="K1562" s="12">
        <f t="shared" si="99"/>
        <v>0.112</v>
      </c>
    </row>
    <row r="1563" spans="1:11" x14ac:dyDescent="0.35">
      <c r="A1563" s="2" t="s">
        <v>8680</v>
      </c>
      <c r="B1563" s="8">
        <f>AVERAGEIF(cleaned_data!$A$2:$A$3799,Director!$A1563,cleaned_data!$H$2:$H$3799)</f>
        <v>3.9</v>
      </c>
      <c r="C1563" s="12">
        <f t="shared" si="96"/>
        <v>2.8000000000000001E-2</v>
      </c>
      <c r="D1563" s="10">
        <f>_xlfn.RANK.EQ($C1563,$C$2:$C$1759,0)+COUNTIF($C$2:C1563,C1563)-1</f>
        <v>1709</v>
      </c>
      <c r="G1563">
        <v>1562</v>
      </c>
      <c r="H1563" t="str">
        <f t="shared" si="97"/>
        <v>Ben Falcone</v>
      </c>
      <c r="I1563">
        <f>COUNTIF(Table13[director_name],Director!$H1563)</f>
        <v>2</v>
      </c>
      <c r="J1563" s="8">
        <f t="shared" si="98"/>
        <v>5.0999999999999996</v>
      </c>
      <c r="K1563" s="12">
        <f t="shared" si="99"/>
        <v>9.8000000000000004E-2</v>
      </c>
    </row>
    <row r="1564" spans="1:11" x14ac:dyDescent="0.35">
      <c r="A1564" s="2" t="s">
        <v>272</v>
      </c>
      <c r="B1564" s="8">
        <f>AVERAGEIF(cleaned_data!$A$2:$A$3799,Director!$A1564,cleaned_data!$H$2:$H$3799)</f>
        <v>6.9</v>
      </c>
      <c r="C1564" s="12">
        <f t="shared" si="96"/>
        <v>0.68100000000000005</v>
      </c>
      <c r="D1564" s="10">
        <f>_xlfn.RANK.EQ($C1564,$C$2:$C$1759,0)+COUNTIF($C$2:C1564,C1564)-1</f>
        <v>558</v>
      </c>
      <c r="G1564">
        <v>1563</v>
      </c>
      <c r="H1564" t="str">
        <f t="shared" si="97"/>
        <v>Bruce Hunt</v>
      </c>
      <c r="I1564">
        <f>COUNTIF(Table13[director_name],Director!$H1564)</f>
        <v>1</v>
      </c>
      <c r="J1564" s="8">
        <f t="shared" si="98"/>
        <v>5.0999999999999996</v>
      </c>
      <c r="K1564" s="12">
        <f t="shared" si="99"/>
        <v>9.8000000000000004E-2</v>
      </c>
    </row>
    <row r="1565" spans="1:11" x14ac:dyDescent="0.35">
      <c r="A1565" s="2" t="s">
        <v>3233</v>
      </c>
      <c r="B1565" s="8">
        <f>AVERAGEIF(cleaned_data!$A$2:$A$3799,Director!$A1565,cleaned_data!$H$2:$H$3799)</f>
        <v>5.35</v>
      </c>
      <c r="C1565" s="12">
        <f t="shared" si="96"/>
        <v>0.154</v>
      </c>
      <c r="D1565" s="10">
        <f>_xlfn.RANK.EQ($C1565,$C$2:$C$1759,0)+COUNTIF($C$2:C1565,C1565)-1</f>
        <v>1488</v>
      </c>
      <c r="G1565">
        <v>1564</v>
      </c>
      <c r="H1565" t="str">
        <f t="shared" si="97"/>
        <v>Christian Duguay</v>
      </c>
      <c r="I1565">
        <f>COUNTIF(Table13[director_name],Director!$H1565)</f>
        <v>2</v>
      </c>
      <c r="J1565" s="8">
        <f t="shared" si="98"/>
        <v>5.0999999999999996</v>
      </c>
      <c r="K1565" s="12">
        <f t="shared" si="99"/>
        <v>9.8000000000000004E-2</v>
      </c>
    </row>
    <row r="1566" spans="1:11" x14ac:dyDescent="0.35">
      <c r="A1566" s="2" t="s">
        <v>17749</v>
      </c>
      <c r="B1566" s="8">
        <f>AVERAGEIF(cleaned_data!$A$2:$A$3799,Director!$A1566,cleaned_data!$H$2:$H$3799)</f>
        <v>6.3</v>
      </c>
      <c r="C1566" s="12">
        <f t="shared" si="96"/>
        <v>0.42199999999999999</v>
      </c>
      <c r="D1566" s="10">
        <f>_xlfn.RANK.EQ($C1566,$C$2:$C$1759,0)+COUNTIF($C$2:C1566,C1566)-1</f>
        <v>1009</v>
      </c>
      <c r="G1566">
        <v>1565</v>
      </c>
      <c r="H1566" t="str">
        <f t="shared" si="97"/>
        <v>Dinesh D'Souza</v>
      </c>
      <c r="I1566">
        <f>COUNTIF(Table13[director_name],Director!$H1566)</f>
        <v>1</v>
      </c>
      <c r="J1566" s="8">
        <f t="shared" si="98"/>
        <v>5.0999999999999996</v>
      </c>
      <c r="K1566" s="12">
        <f t="shared" si="99"/>
        <v>9.8000000000000004E-2</v>
      </c>
    </row>
    <row r="1567" spans="1:11" x14ac:dyDescent="0.35">
      <c r="A1567" s="2" t="s">
        <v>13045</v>
      </c>
      <c r="B1567" s="8">
        <f>AVERAGEIF(cleaned_data!$A$2:$A$3799,Director!$A1567,cleaned_data!$H$2:$H$3799)</f>
        <v>2.8</v>
      </c>
      <c r="C1567" s="12">
        <f t="shared" si="96"/>
        <v>3.0000000000000001E-3</v>
      </c>
      <c r="D1567" s="10">
        <f>_xlfn.RANK.EQ($C1567,$C$2:$C$1759,0)+COUNTIF($C$2:C1567,C1567)-1</f>
        <v>1752</v>
      </c>
      <c r="G1567">
        <v>1566</v>
      </c>
      <c r="H1567" t="str">
        <f t="shared" si="97"/>
        <v>Dito Montiel</v>
      </c>
      <c r="I1567">
        <f>COUNTIF(Table13[director_name],Director!$H1567)</f>
        <v>1</v>
      </c>
      <c r="J1567" s="8">
        <f t="shared" si="98"/>
        <v>5.0999999999999996</v>
      </c>
      <c r="K1567" s="12">
        <f t="shared" si="99"/>
        <v>9.8000000000000004E-2</v>
      </c>
    </row>
    <row r="1568" spans="1:11" x14ac:dyDescent="0.35">
      <c r="A1568" s="2" t="s">
        <v>900</v>
      </c>
      <c r="B1568" s="8">
        <f>AVERAGEIF(cleaned_data!$A$2:$A$3799,Director!$A1568,cleaned_data!$H$2:$H$3799)</f>
        <v>6.2</v>
      </c>
      <c r="C1568" s="12">
        <f t="shared" si="96"/>
        <v>0.39100000000000001</v>
      </c>
      <c r="D1568" s="10">
        <f>_xlfn.RANK.EQ($C1568,$C$2:$C$1759,0)+COUNTIF($C$2:C1568,C1568)-1</f>
        <v>1067</v>
      </c>
      <c r="G1568">
        <v>1567</v>
      </c>
      <c r="H1568" t="str">
        <f t="shared" si="97"/>
        <v>Fred Durst</v>
      </c>
      <c r="I1568">
        <f>COUNTIF(Table13[director_name],Director!$H1568)</f>
        <v>1</v>
      </c>
      <c r="J1568" s="8">
        <f t="shared" si="98"/>
        <v>5.0999999999999996</v>
      </c>
      <c r="K1568" s="12">
        <f t="shared" si="99"/>
        <v>9.8000000000000004E-2</v>
      </c>
    </row>
    <row r="1569" spans="1:11" x14ac:dyDescent="0.35">
      <c r="A1569" s="2" t="s">
        <v>16174</v>
      </c>
      <c r="B1569" s="8">
        <f>AVERAGEIF(cleaned_data!$A$2:$A$3799,Director!$A1569,cleaned_data!$H$2:$H$3799)</f>
        <v>7.5500000000000007</v>
      </c>
      <c r="C1569" s="12">
        <f t="shared" si="96"/>
        <v>0.91100000000000003</v>
      </c>
      <c r="D1569" s="10">
        <f>_xlfn.RANK.EQ($C1569,$C$2:$C$1759,0)+COUNTIF($C$2:C1569,C1569)-1</f>
        <v>155</v>
      </c>
      <c r="G1569">
        <v>1568</v>
      </c>
      <c r="H1569" t="str">
        <f t="shared" si="97"/>
        <v>George Jackson</v>
      </c>
      <c r="I1569">
        <f>COUNTIF(Table13[director_name],Director!$H1569)</f>
        <v>1</v>
      </c>
      <c r="J1569" s="8">
        <f t="shared" si="98"/>
        <v>5.0999999999999996</v>
      </c>
      <c r="K1569" s="12">
        <f t="shared" si="99"/>
        <v>9.8000000000000004E-2</v>
      </c>
    </row>
    <row r="1570" spans="1:11" x14ac:dyDescent="0.35">
      <c r="A1570" s="2" t="s">
        <v>1915</v>
      </c>
      <c r="B1570" s="8">
        <f>AVERAGEIF(cleaned_data!$A$2:$A$3799,Director!$A1570,cleaned_data!$H$2:$H$3799)</f>
        <v>6.9</v>
      </c>
      <c r="C1570" s="12">
        <f t="shared" si="96"/>
        <v>0.68100000000000005</v>
      </c>
      <c r="D1570" s="10">
        <f>_xlfn.RANK.EQ($C1570,$C$2:$C$1759,0)+COUNTIF($C$2:C1570,C1570)-1</f>
        <v>559</v>
      </c>
      <c r="G1570">
        <v>1569</v>
      </c>
      <c r="H1570" t="str">
        <f t="shared" si="97"/>
        <v>Hoyt Yeatman</v>
      </c>
      <c r="I1570">
        <f>COUNTIF(Table13[director_name],Director!$H1570)</f>
        <v>1</v>
      </c>
      <c r="J1570" s="8">
        <f t="shared" si="98"/>
        <v>5.0999999999999996</v>
      </c>
      <c r="K1570" s="12">
        <f t="shared" si="99"/>
        <v>9.8000000000000004E-2</v>
      </c>
    </row>
    <row r="1571" spans="1:11" x14ac:dyDescent="0.35">
      <c r="A1571" s="2" t="s">
        <v>10722</v>
      </c>
      <c r="B1571" s="8">
        <f>AVERAGEIF(cleaned_data!$A$2:$A$3799,Director!$A1571,cleaned_data!$H$2:$H$3799)</f>
        <v>7.6999999999999993</v>
      </c>
      <c r="C1571" s="12">
        <f t="shared" si="96"/>
        <v>0.93899999999999995</v>
      </c>
      <c r="D1571" s="10">
        <f>_xlfn.RANK.EQ($C1571,$C$2:$C$1759,0)+COUNTIF($C$2:C1571,C1571)-1</f>
        <v>107</v>
      </c>
      <c r="G1571">
        <v>1570</v>
      </c>
      <c r="H1571" t="str">
        <f t="shared" si="97"/>
        <v>Jamie Blanks</v>
      </c>
      <c r="I1571">
        <f>COUNTIF(Table13[director_name],Director!$H1571)</f>
        <v>2</v>
      </c>
      <c r="J1571" s="8">
        <f t="shared" si="98"/>
        <v>5.0999999999999996</v>
      </c>
      <c r="K1571" s="12">
        <f t="shared" si="99"/>
        <v>9.8000000000000004E-2</v>
      </c>
    </row>
    <row r="1572" spans="1:11" x14ac:dyDescent="0.35">
      <c r="A1572" s="2" t="s">
        <v>7064</v>
      </c>
      <c r="B1572" s="8">
        <f>AVERAGEIF(cleaned_data!$A$2:$A$3799,Director!$A1572,cleaned_data!$H$2:$H$3799)</f>
        <v>5.76</v>
      </c>
      <c r="C1572" s="12">
        <f t="shared" si="96"/>
        <v>0.25</v>
      </c>
      <c r="D1572" s="10">
        <f>_xlfn.RANK.EQ($C1572,$C$2:$C$1759,0)+COUNTIF($C$2:C1572,C1572)-1</f>
        <v>1319</v>
      </c>
      <c r="G1572">
        <v>1571</v>
      </c>
      <c r="H1572" t="str">
        <f t="shared" si="97"/>
        <v>John Hoffman</v>
      </c>
      <c r="I1572">
        <f>COUNTIF(Table13[director_name],Director!$H1572)</f>
        <v>1</v>
      </c>
      <c r="J1572" s="8">
        <f t="shared" si="98"/>
        <v>5.0999999999999996</v>
      </c>
      <c r="K1572" s="12">
        <f t="shared" si="99"/>
        <v>9.8000000000000004E-2</v>
      </c>
    </row>
    <row r="1573" spans="1:11" x14ac:dyDescent="0.35">
      <c r="A1573" s="2" t="s">
        <v>4982</v>
      </c>
      <c r="B1573" s="8">
        <f>AVERAGEIF(cleaned_data!$A$2:$A$3799,Director!$A1573,cleaned_data!$H$2:$H$3799)</f>
        <v>6.1999999999999993</v>
      </c>
      <c r="C1573" s="12">
        <f t="shared" si="96"/>
        <v>0.38900000000000001</v>
      </c>
      <c r="D1573" s="10">
        <f>_xlfn.RANK.EQ($C1573,$C$2:$C$1759,0)+COUNTIF($C$2:C1573,C1573)-1</f>
        <v>1074</v>
      </c>
      <c r="G1573">
        <v>1572</v>
      </c>
      <c r="H1573" t="str">
        <f t="shared" si="97"/>
        <v>Jon Hess</v>
      </c>
      <c r="I1573">
        <f>COUNTIF(Table13[director_name],Director!$H1573)</f>
        <v>1</v>
      </c>
      <c r="J1573" s="8">
        <f t="shared" si="98"/>
        <v>5.0999999999999996</v>
      </c>
      <c r="K1573" s="12">
        <f t="shared" si="99"/>
        <v>9.8000000000000004E-2</v>
      </c>
    </row>
    <row r="1574" spans="1:11" x14ac:dyDescent="0.35">
      <c r="A1574" s="2" t="s">
        <v>7181</v>
      </c>
      <c r="B1574" s="8">
        <f>AVERAGEIF(cleaned_data!$A$2:$A$3799,Director!$A1574,cleaned_data!$H$2:$H$3799)</f>
        <v>5.8666666666666671</v>
      </c>
      <c r="C1574" s="12">
        <f t="shared" si="96"/>
        <v>0.27200000000000002</v>
      </c>
      <c r="D1574" s="10">
        <f>_xlfn.RANK.EQ($C1574,$C$2:$C$1759,0)+COUNTIF($C$2:C1574,C1574)-1</f>
        <v>1276</v>
      </c>
      <c r="G1574">
        <v>1573</v>
      </c>
      <c r="H1574" t="str">
        <f t="shared" si="97"/>
        <v>Mark Piznarski</v>
      </c>
      <c r="I1574">
        <f>COUNTIF(Table13[director_name],Director!$H1574)</f>
        <v>1</v>
      </c>
      <c r="J1574" s="8">
        <f t="shared" si="98"/>
        <v>5.0999999999999996</v>
      </c>
      <c r="K1574" s="12">
        <f t="shared" si="99"/>
        <v>9.8000000000000004E-2</v>
      </c>
    </row>
    <row r="1575" spans="1:11" x14ac:dyDescent="0.35">
      <c r="A1575" s="2" t="s">
        <v>11050</v>
      </c>
      <c r="B1575" s="8">
        <f>AVERAGEIF(cleaned_data!$A$2:$A$3799,Director!$A1575,cleaned_data!$H$2:$H$3799)</f>
        <v>5.25</v>
      </c>
      <c r="C1575" s="12">
        <f t="shared" si="96"/>
        <v>0.126</v>
      </c>
      <c r="D1575" s="10">
        <f>_xlfn.RANK.EQ($C1575,$C$2:$C$1759,0)+COUNTIF($C$2:C1575,C1575)-1</f>
        <v>1537</v>
      </c>
      <c r="G1575">
        <v>1574</v>
      </c>
      <c r="H1575" t="str">
        <f t="shared" si="97"/>
        <v>Martin Weisz</v>
      </c>
      <c r="I1575">
        <f>COUNTIF(Table13[director_name],Director!$H1575)</f>
        <v>1</v>
      </c>
      <c r="J1575" s="8">
        <f t="shared" si="98"/>
        <v>5.0999999999999996</v>
      </c>
      <c r="K1575" s="12">
        <f t="shared" si="99"/>
        <v>9.8000000000000004E-2</v>
      </c>
    </row>
    <row r="1576" spans="1:11" x14ac:dyDescent="0.35">
      <c r="A1576" s="2" t="s">
        <v>21340</v>
      </c>
      <c r="B1576" s="8">
        <f>AVERAGEIF(cleaned_data!$A$2:$A$3799,Director!$A1576,cleaned_data!$H$2:$H$3799)</f>
        <v>6</v>
      </c>
      <c r="C1576" s="12">
        <f t="shared" si="96"/>
        <v>0.312</v>
      </c>
      <c r="D1576" s="10">
        <f>_xlfn.RANK.EQ($C1576,$C$2:$C$1759,0)+COUNTIF($C$2:C1576,C1576)-1</f>
        <v>1208</v>
      </c>
      <c r="G1576">
        <v>1575</v>
      </c>
      <c r="H1576" t="str">
        <f t="shared" si="97"/>
        <v>Mary McGuckian</v>
      </c>
      <c r="I1576">
        <f>COUNTIF(Table13[director_name],Director!$H1576)</f>
        <v>1</v>
      </c>
      <c r="J1576" s="8">
        <f t="shared" si="98"/>
        <v>5.0999999999999996</v>
      </c>
      <c r="K1576" s="12">
        <f t="shared" si="99"/>
        <v>9.8000000000000004E-2</v>
      </c>
    </row>
    <row r="1577" spans="1:11" x14ac:dyDescent="0.35">
      <c r="A1577" s="2" t="s">
        <v>10768</v>
      </c>
      <c r="B1577" s="8">
        <f>AVERAGEIF(cleaned_data!$A$2:$A$3799,Director!$A1577,cleaned_data!$H$2:$H$3799)</f>
        <v>5.4</v>
      </c>
      <c r="C1577" s="12">
        <f t="shared" si="96"/>
        <v>0.157</v>
      </c>
      <c r="D1577" s="10">
        <f>_xlfn.RANK.EQ($C1577,$C$2:$C$1759,0)+COUNTIF($C$2:C1577,C1577)-1</f>
        <v>1480</v>
      </c>
      <c r="G1577">
        <v>1576</v>
      </c>
      <c r="H1577" t="str">
        <f t="shared" si="97"/>
        <v>Michael Herz</v>
      </c>
      <c r="I1577">
        <f>COUNTIF(Table13[director_name],Director!$H1577)</f>
        <v>1</v>
      </c>
      <c r="J1577" s="8">
        <f t="shared" si="98"/>
        <v>5.0999999999999996</v>
      </c>
      <c r="K1577" s="12">
        <f t="shared" si="99"/>
        <v>9.8000000000000004E-2</v>
      </c>
    </row>
    <row r="1578" spans="1:11" x14ac:dyDescent="0.35">
      <c r="A1578" s="2" t="s">
        <v>2785</v>
      </c>
      <c r="B1578" s="8">
        <f>AVERAGEIF(cleaned_data!$A$2:$A$3799,Director!$A1578,cleaned_data!$H$2:$H$3799)</f>
        <v>5.6750000000000007</v>
      </c>
      <c r="C1578" s="12">
        <f t="shared" si="96"/>
        <v>0.22900000000000001</v>
      </c>
      <c r="D1578" s="10">
        <f>_xlfn.RANK.EQ($C1578,$C$2:$C$1759,0)+COUNTIF($C$2:C1578,C1578)-1</f>
        <v>1356</v>
      </c>
      <c r="G1578">
        <v>1577</v>
      </c>
      <c r="H1578" t="str">
        <f t="shared" si="97"/>
        <v>Rachel Talalay</v>
      </c>
      <c r="I1578">
        <f>COUNTIF(Table13[director_name],Director!$H1578)</f>
        <v>2</v>
      </c>
      <c r="J1578" s="8">
        <f t="shared" si="98"/>
        <v>5.0500000000000007</v>
      </c>
      <c r="K1578" s="12">
        <f t="shared" si="99"/>
        <v>9.8000000000000004E-2</v>
      </c>
    </row>
    <row r="1579" spans="1:11" x14ac:dyDescent="0.35">
      <c r="A1579" s="2" t="s">
        <v>7451</v>
      </c>
      <c r="B1579" s="8">
        <f>AVERAGEIF(cleaned_data!$A$2:$A$3799,Director!$A1579,cleaned_data!$H$2:$H$3799)</f>
        <v>3.8</v>
      </c>
      <c r="C1579" s="12">
        <f t="shared" si="96"/>
        <v>2.5000000000000001E-2</v>
      </c>
      <c r="D1579" s="10">
        <f>_xlfn.RANK.EQ($C1579,$C$2:$C$1759,0)+COUNTIF($C$2:C1579,C1579)-1</f>
        <v>1714</v>
      </c>
      <c r="G1579">
        <v>1578</v>
      </c>
      <c r="H1579" t="str">
        <f t="shared" si="97"/>
        <v>Ray Griggs</v>
      </c>
      <c r="I1579">
        <f>COUNTIF(Table13[director_name],Director!$H1579)</f>
        <v>1</v>
      </c>
      <c r="J1579" s="8">
        <f t="shared" si="98"/>
        <v>5.0999999999999996</v>
      </c>
      <c r="K1579" s="12">
        <f t="shared" si="99"/>
        <v>9.8000000000000004E-2</v>
      </c>
    </row>
    <row r="1580" spans="1:11" x14ac:dyDescent="0.35">
      <c r="A1580" s="2" t="s">
        <v>5239</v>
      </c>
      <c r="B1580" s="8">
        <f>AVERAGEIF(cleaned_data!$A$2:$A$3799,Director!$A1580,cleaned_data!$H$2:$H$3799)</f>
        <v>5.85</v>
      </c>
      <c r="C1580" s="12">
        <f t="shared" si="96"/>
        <v>0.27</v>
      </c>
      <c r="D1580" s="10">
        <f>_xlfn.RANK.EQ($C1580,$C$2:$C$1759,0)+COUNTIF($C$2:C1580,C1580)-1</f>
        <v>1284</v>
      </c>
      <c r="G1580">
        <v>1579</v>
      </c>
      <c r="H1580" t="str">
        <f t="shared" si="97"/>
        <v>Robby Henson</v>
      </c>
      <c r="I1580">
        <f>COUNTIF(Table13[director_name],Director!$H1580)</f>
        <v>1</v>
      </c>
      <c r="J1580" s="8">
        <f t="shared" si="98"/>
        <v>5.0999999999999996</v>
      </c>
      <c r="K1580" s="12">
        <f t="shared" si="99"/>
        <v>9.8000000000000004E-2</v>
      </c>
    </row>
    <row r="1581" spans="1:11" x14ac:dyDescent="0.35">
      <c r="A1581" s="2" t="s">
        <v>20784</v>
      </c>
      <c r="B1581" s="8">
        <f>AVERAGEIF(cleaned_data!$A$2:$A$3799,Director!$A1581,cleaned_data!$H$2:$H$3799)</f>
        <v>6.3</v>
      </c>
      <c r="C1581" s="12">
        <f t="shared" si="96"/>
        <v>0.42199999999999999</v>
      </c>
      <c r="D1581" s="10">
        <f>_xlfn.RANK.EQ($C1581,$C$2:$C$1759,0)+COUNTIF($C$2:C1581,C1581)-1</f>
        <v>1010</v>
      </c>
      <c r="G1581">
        <v>1580</v>
      </c>
      <c r="H1581" t="str">
        <f t="shared" si="97"/>
        <v>Romesh Sharma</v>
      </c>
      <c r="I1581">
        <f>COUNTIF(Table13[director_name],Director!$H1581)</f>
        <v>1</v>
      </c>
      <c r="J1581" s="8">
        <f t="shared" si="98"/>
        <v>5.0999999999999996</v>
      </c>
      <c r="K1581" s="12">
        <f t="shared" si="99"/>
        <v>9.8000000000000004E-2</v>
      </c>
    </row>
    <row r="1582" spans="1:11" x14ac:dyDescent="0.35">
      <c r="A1582" s="2" t="s">
        <v>5279</v>
      </c>
      <c r="B1582" s="8">
        <f>AVERAGEIF(cleaned_data!$A$2:$A$3799,Director!$A1582,cleaned_data!$H$2:$H$3799)</f>
        <v>4.4000000000000004</v>
      </c>
      <c r="C1582" s="12">
        <f t="shared" si="96"/>
        <v>5.0999999999999997E-2</v>
      </c>
      <c r="D1582" s="10">
        <f>_xlfn.RANK.EQ($C1582,$C$2:$C$1759,0)+COUNTIF($C$2:C1582,C1582)-1</f>
        <v>1668</v>
      </c>
      <c r="G1582">
        <v>1581</v>
      </c>
      <c r="H1582" t="str">
        <f t="shared" si="97"/>
        <v>Shane Dawson</v>
      </c>
      <c r="I1582">
        <f>COUNTIF(Table13[director_name],Director!$H1582)</f>
        <v>1</v>
      </c>
      <c r="J1582" s="8">
        <f t="shared" si="98"/>
        <v>5.0999999999999996</v>
      </c>
      <c r="K1582" s="12">
        <f t="shared" si="99"/>
        <v>9.8000000000000004E-2</v>
      </c>
    </row>
    <row r="1583" spans="1:11" x14ac:dyDescent="0.35">
      <c r="A1583" s="2" t="s">
        <v>12348</v>
      </c>
      <c r="B1583" s="8">
        <f>AVERAGEIF(cleaned_data!$A$2:$A$3799,Director!$A1583,cleaned_data!$H$2:$H$3799)</f>
        <v>6.8</v>
      </c>
      <c r="C1583" s="12">
        <f t="shared" si="96"/>
        <v>0.63800000000000001</v>
      </c>
      <c r="D1583" s="10">
        <f>_xlfn.RANK.EQ($C1583,$C$2:$C$1759,0)+COUNTIF($C$2:C1583,C1583)-1</f>
        <v>633</v>
      </c>
      <c r="G1583">
        <v>1582</v>
      </c>
      <c r="H1583" t="str">
        <f t="shared" si="97"/>
        <v>Stefen Fangmeier</v>
      </c>
      <c r="I1583">
        <f>COUNTIF(Table13[director_name],Director!$H1583)</f>
        <v>1</v>
      </c>
      <c r="J1583" s="8">
        <f t="shared" si="98"/>
        <v>5.0999999999999996</v>
      </c>
      <c r="K1583" s="12">
        <f t="shared" si="99"/>
        <v>9.8000000000000004E-2</v>
      </c>
    </row>
    <row r="1584" spans="1:11" x14ac:dyDescent="0.35">
      <c r="A1584" s="2" t="s">
        <v>1526</v>
      </c>
      <c r="B1584" s="8">
        <f>AVERAGEIF(cleaned_data!$A$2:$A$3799,Director!$A1584,cleaned_data!$H$2:$H$3799)</f>
        <v>6.6800000000000006</v>
      </c>
      <c r="C1584" s="12">
        <f t="shared" si="96"/>
        <v>0.59799999999999998</v>
      </c>
      <c r="D1584" s="10">
        <f>_xlfn.RANK.EQ($C1584,$C$2:$C$1759,0)+COUNTIF($C$2:C1584,C1584)-1</f>
        <v>707</v>
      </c>
      <c r="G1584">
        <v>1583</v>
      </c>
      <c r="H1584" t="str">
        <f t="shared" si="97"/>
        <v>Stewart Hendler</v>
      </c>
      <c r="I1584">
        <f>COUNTIF(Table13[director_name],Director!$H1584)</f>
        <v>1</v>
      </c>
      <c r="J1584" s="8">
        <f t="shared" si="98"/>
        <v>5.0999999999999996</v>
      </c>
      <c r="K1584" s="12">
        <f t="shared" si="99"/>
        <v>9.8000000000000004E-2</v>
      </c>
    </row>
    <row r="1585" spans="1:11" x14ac:dyDescent="0.35">
      <c r="A1585" s="2" t="s">
        <v>389</v>
      </c>
      <c r="B1585" s="8">
        <f>AVERAGEIF(cleaned_data!$A$2:$A$3799,Director!$A1585,cleaned_data!$H$2:$H$3799)</f>
        <v>7.5439999999999996</v>
      </c>
      <c r="C1585" s="12">
        <f t="shared" si="96"/>
        <v>0.90900000000000003</v>
      </c>
      <c r="D1585" s="10">
        <f>_xlfn.RANK.EQ($C1585,$C$2:$C$1759,0)+COUNTIF($C$2:C1585,C1585)-1</f>
        <v>159</v>
      </c>
      <c r="G1585">
        <v>1584</v>
      </c>
      <c r="H1585" t="str">
        <f t="shared" si="97"/>
        <v>Stuart Beattie</v>
      </c>
      <c r="I1585">
        <f>COUNTIF(Table13[director_name],Director!$H1585)</f>
        <v>1</v>
      </c>
      <c r="J1585" s="8">
        <f t="shared" si="98"/>
        <v>5.0999999999999996</v>
      </c>
      <c r="K1585" s="12">
        <f t="shared" si="99"/>
        <v>9.8000000000000004E-2</v>
      </c>
    </row>
    <row r="1586" spans="1:11" x14ac:dyDescent="0.35">
      <c r="A1586" s="2" t="s">
        <v>4118</v>
      </c>
      <c r="B1586" s="8">
        <f>AVERAGEIF(cleaned_data!$A$2:$A$3799,Director!$A1586,cleaned_data!$H$2:$H$3799)</f>
        <v>6.35</v>
      </c>
      <c r="C1586" s="12">
        <f t="shared" si="96"/>
        <v>0.45600000000000002</v>
      </c>
      <c r="D1586" s="10">
        <f>_xlfn.RANK.EQ($C1586,$C$2:$C$1759,0)+COUNTIF($C$2:C1586,C1586)-1</f>
        <v>955</v>
      </c>
      <c r="G1586">
        <v>1585</v>
      </c>
      <c r="H1586" t="str">
        <f t="shared" si="97"/>
        <v>William A. Graham</v>
      </c>
      <c r="I1586">
        <f>COUNTIF(Table13[director_name],Director!$H1586)</f>
        <v>1</v>
      </c>
      <c r="J1586" s="8">
        <f t="shared" si="98"/>
        <v>5.0999999999999996</v>
      </c>
      <c r="K1586" s="12">
        <f t="shared" si="99"/>
        <v>9.8000000000000004E-2</v>
      </c>
    </row>
    <row r="1587" spans="1:11" x14ac:dyDescent="0.35">
      <c r="A1587" s="2" t="s">
        <v>13944</v>
      </c>
      <c r="B1587" s="8">
        <f>AVERAGEIF(cleaned_data!$A$2:$A$3799,Director!$A1587,cleaned_data!$H$2:$H$3799)</f>
        <v>5.0999999999999996</v>
      </c>
      <c r="C1587" s="12">
        <f t="shared" si="96"/>
        <v>9.8000000000000004E-2</v>
      </c>
      <c r="D1587" s="10">
        <f>_xlfn.RANK.EQ($C1587,$C$2:$C$1759,0)+COUNTIF($C$2:C1587,C1587)-1</f>
        <v>1583</v>
      </c>
      <c r="G1587">
        <v>1586</v>
      </c>
      <c r="H1587" t="str">
        <f t="shared" si="97"/>
        <v>Zach Cregger</v>
      </c>
      <c r="I1587">
        <f>COUNTIF(Table13[director_name],Director!$H1587)</f>
        <v>1</v>
      </c>
      <c r="J1587" s="8">
        <f t="shared" si="98"/>
        <v>5.0999999999999996</v>
      </c>
      <c r="K1587" s="12">
        <f t="shared" si="99"/>
        <v>9.8000000000000004E-2</v>
      </c>
    </row>
    <row r="1588" spans="1:11" x14ac:dyDescent="0.35">
      <c r="A1588" s="2" t="s">
        <v>8174</v>
      </c>
      <c r="B1588" s="8">
        <f>AVERAGEIF(cleaned_data!$A$2:$A$3799,Director!$A1588,cleaned_data!$H$2:$H$3799)</f>
        <v>6.1</v>
      </c>
      <c r="C1588" s="12">
        <f t="shared" si="96"/>
        <v>0.35099999999999998</v>
      </c>
      <c r="D1588" s="10">
        <f>_xlfn.RANK.EQ($C1588,$C$2:$C$1759,0)+COUNTIF($C$2:C1588,C1588)-1</f>
        <v>1137</v>
      </c>
      <c r="G1588">
        <v>1587</v>
      </c>
      <c r="H1588" t="str">
        <f t="shared" si="97"/>
        <v>Bruce McCulloch</v>
      </c>
      <c r="I1588">
        <f>COUNTIF(Table13[director_name],Director!$H1588)</f>
        <v>2</v>
      </c>
      <c r="J1588" s="8">
        <f t="shared" si="98"/>
        <v>5.05</v>
      </c>
      <c r="K1588" s="12">
        <f t="shared" si="99"/>
        <v>9.7000000000000003E-2</v>
      </c>
    </row>
    <row r="1589" spans="1:11" x14ac:dyDescent="0.35">
      <c r="A1589" s="2" t="s">
        <v>17547</v>
      </c>
      <c r="B1589" s="8">
        <f>AVERAGEIF(cleaned_data!$A$2:$A$3799,Director!$A1589,cleaned_data!$H$2:$H$3799)</f>
        <v>4.4000000000000004</v>
      </c>
      <c r="C1589" s="12">
        <f t="shared" si="96"/>
        <v>5.0999999999999997E-2</v>
      </c>
      <c r="D1589" s="10">
        <f>_xlfn.RANK.EQ($C1589,$C$2:$C$1759,0)+COUNTIF($C$2:C1589,C1589)-1</f>
        <v>1669</v>
      </c>
      <c r="G1589">
        <v>1588</v>
      </c>
      <c r="H1589" t="str">
        <f t="shared" si="97"/>
        <v>Angela Robinson</v>
      </c>
      <c r="I1589">
        <f>COUNTIF(Table13[director_name],Director!$H1589)</f>
        <v>2</v>
      </c>
      <c r="J1589" s="8">
        <f t="shared" si="98"/>
        <v>5</v>
      </c>
      <c r="K1589" s="12">
        <f t="shared" si="99"/>
        <v>8.8999999999999996E-2</v>
      </c>
    </row>
    <row r="1590" spans="1:11" x14ac:dyDescent="0.35">
      <c r="A1590" s="2" t="s">
        <v>4256</v>
      </c>
      <c r="B1590" s="8">
        <f>AVERAGEIF(cleaned_data!$A$2:$A$3799,Director!$A1590,cleaned_data!$H$2:$H$3799)</f>
        <v>6.4</v>
      </c>
      <c r="C1590" s="12">
        <f t="shared" si="96"/>
        <v>0.46400000000000002</v>
      </c>
      <c r="D1590" s="10">
        <f>_xlfn.RANK.EQ($C1590,$C$2:$C$1759,0)+COUNTIF($C$2:C1590,C1590)-1</f>
        <v>941</v>
      </c>
      <c r="G1590">
        <v>1589</v>
      </c>
      <c r="H1590" t="str">
        <f t="shared" si="97"/>
        <v>Benson Lee</v>
      </c>
      <c r="I1590">
        <f>COUNTIF(Table13[director_name],Director!$H1590)</f>
        <v>1</v>
      </c>
      <c r="J1590" s="8">
        <f t="shared" si="98"/>
        <v>5</v>
      </c>
      <c r="K1590" s="12">
        <f t="shared" si="99"/>
        <v>8.8999999999999996E-2</v>
      </c>
    </row>
    <row r="1591" spans="1:11" x14ac:dyDescent="0.35">
      <c r="A1591" s="2" t="s">
        <v>3810</v>
      </c>
      <c r="B1591" s="8">
        <f>AVERAGEIF(cleaned_data!$A$2:$A$3799,Director!$A1591,cleaned_data!$H$2:$H$3799)</f>
        <v>5.0999999999999996</v>
      </c>
      <c r="C1591" s="12">
        <f t="shared" si="96"/>
        <v>9.8000000000000004E-2</v>
      </c>
      <c r="D1591" s="10">
        <f>_xlfn.RANK.EQ($C1591,$C$2:$C$1759,0)+COUNTIF($C$2:C1591,C1591)-1</f>
        <v>1584</v>
      </c>
      <c r="G1591">
        <v>1590</v>
      </c>
      <c r="H1591" t="str">
        <f t="shared" si="97"/>
        <v>Bille Woodruff</v>
      </c>
      <c r="I1591">
        <f>COUNTIF(Table13[director_name],Director!$H1591)</f>
        <v>3</v>
      </c>
      <c r="J1591" s="8">
        <f t="shared" si="98"/>
        <v>5</v>
      </c>
      <c r="K1591" s="12">
        <f t="shared" si="99"/>
        <v>8.8999999999999996E-2</v>
      </c>
    </row>
    <row r="1592" spans="1:11" x14ac:dyDescent="0.35">
      <c r="A1592" s="2" t="s">
        <v>10566</v>
      </c>
      <c r="B1592" s="8">
        <f>AVERAGEIF(cleaned_data!$A$2:$A$3799,Director!$A1592,cleaned_data!$H$2:$H$3799)</f>
        <v>4.8</v>
      </c>
      <c r="C1592" s="12">
        <f t="shared" si="96"/>
        <v>7.4999999999999997E-2</v>
      </c>
      <c r="D1592" s="10">
        <f>_xlfn.RANK.EQ($C1592,$C$2:$C$1759,0)+COUNTIF($C$2:C1592,C1592)-1</f>
        <v>1626</v>
      </c>
      <c r="G1592">
        <v>1591</v>
      </c>
      <c r="H1592" t="str">
        <f t="shared" si="97"/>
        <v>Bradley Parker</v>
      </c>
      <c r="I1592">
        <f>COUNTIF(Table13[director_name],Director!$H1592)</f>
        <v>1</v>
      </c>
      <c r="J1592" s="8">
        <f t="shared" si="98"/>
        <v>5</v>
      </c>
      <c r="K1592" s="12">
        <f t="shared" si="99"/>
        <v>8.8999999999999996E-2</v>
      </c>
    </row>
    <row r="1593" spans="1:11" x14ac:dyDescent="0.35">
      <c r="A1593" s="2" t="s">
        <v>14272</v>
      </c>
      <c r="B1593" s="8">
        <f>AVERAGEIF(cleaned_data!$A$2:$A$3799,Director!$A1593,cleaned_data!$H$2:$H$3799)</f>
        <v>6.1</v>
      </c>
      <c r="C1593" s="12">
        <f t="shared" si="96"/>
        <v>0.35099999999999998</v>
      </c>
      <c r="D1593" s="10">
        <f>_xlfn.RANK.EQ($C1593,$C$2:$C$1759,0)+COUNTIF($C$2:C1593,C1593)-1</f>
        <v>1138</v>
      </c>
      <c r="G1593">
        <v>1592</v>
      </c>
      <c r="H1593" t="str">
        <f t="shared" si="97"/>
        <v>Christopher Landon</v>
      </c>
      <c r="I1593">
        <f>COUNTIF(Table13[director_name],Director!$H1593)</f>
        <v>1</v>
      </c>
      <c r="J1593" s="8">
        <f t="shared" si="98"/>
        <v>5</v>
      </c>
      <c r="K1593" s="12">
        <f t="shared" si="99"/>
        <v>8.8999999999999996E-2</v>
      </c>
    </row>
    <row r="1594" spans="1:11" x14ac:dyDescent="0.35">
      <c r="A1594" s="2" t="s">
        <v>22857</v>
      </c>
      <c r="B1594" s="8">
        <f>AVERAGEIF(cleaned_data!$A$2:$A$3799,Director!$A1594,cleaned_data!$H$2:$H$3799)</f>
        <v>4.7</v>
      </c>
      <c r="C1594" s="12">
        <f t="shared" si="96"/>
        <v>6.7000000000000004E-2</v>
      </c>
      <c r="D1594" s="10">
        <f>_xlfn.RANK.EQ($C1594,$C$2:$C$1759,0)+COUNTIF($C$2:C1594,C1594)-1</f>
        <v>1639</v>
      </c>
      <c r="G1594">
        <v>1593</v>
      </c>
      <c r="H1594" t="str">
        <f t="shared" si="97"/>
        <v>David E. Talbert</v>
      </c>
      <c r="I1594">
        <f>COUNTIF(Table13[director_name],Director!$H1594)</f>
        <v>1</v>
      </c>
      <c r="J1594" s="8">
        <f t="shared" si="98"/>
        <v>5</v>
      </c>
      <c r="K1594" s="12">
        <f t="shared" si="99"/>
        <v>8.8999999999999996E-2</v>
      </c>
    </row>
    <row r="1595" spans="1:11" x14ac:dyDescent="0.35">
      <c r="A1595" s="2" t="s">
        <v>19628</v>
      </c>
      <c r="B1595" s="8">
        <f>AVERAGEIF(cleaned_data!$A$2:$A$3799,Director!$A1595,cleaned_data!$H$2:$H$3799)</f>
        <v>6.5</v>
      </c>
      <c r="C1595" s="12">
        <f t="shared" si="96"/>
        <v>0.504</v>
      </c>
      <c r="D1595" s="10">
        <f>_xlfn.RANK.EQ($C1595,$C$2:$C$1759,0)+COUNTIF($C$2:C1595,C1595)-1</f>
        <v>869</v>
      </c>
      <c r="G1595">
        <v>1594</v>
      </c>
      <c r="H1595" t="str">
        <f t="shared" si="97"/>
        <v>David McNally</v>
      </c>
      <c r="I1595">
        <f>COUNTIF(Table13[director_name],Director!$H1595)</f>
        <v>2</v>
      </c>
      <c r="J1595" s="8">
        <f t="shared" si="98"/>
        <v>5</v>
      </c>
      <c r="K1595" s="12">
        <f t="shared" si="99"/>
        <v>8.8999999999999996E-2</v>
      </c>
    </row>
    <row r="1596" spans="1:11" x14ac:dyDescent="0.35">
      <c r="A1596" s="2" t="s">
        <v>5925</v>
      </c>
      <c r="B1596" s="8">
        <f>AVERAGEIF(cleaned_data!$A$2:$A$3799,Director!$A1596,cleaned_data!$H$2:$H$3799)</f>
        <v>6.4</v>
      </c>
      <c r="C1596" s="12">
        <f t="shared" si="96"/>
        <v>0.46400000000000002</v>
      </c>
      <c r="D1596" s="10">
        <f>_xlfn.RANK.EQ($C1596,$C$2:$C$1759,0)+COUNTIF($C$2:C1596,C1596)-1</f>
        <v>942</v>
      </c>
      <c r="G1596">
        <v>1595</v>
      </c>
      <c r="H1596" t="str">
        <f t="shared" si="97"/>
        <v>Enrique Begne</v>
      </c>
      <c r="I1596">
        <f>COUNTIF(Table13[director_name],Director!$H1596)</f>
        <v>1</v>
      </c>
      <c r="J1596" s="8">
        <f t="shared" si="98"/>
        <v>5</v>
      </c>
      <c r="K1596" s="12">
        <f t="shared" si="99"/>
        <v>8.8999999999999996E-2</v>
      </c>
    </row>
    <row r="1597" spans="1:11" x14ac:dyDescent="0.35">
      <c r="A1597" s="2" t="s">
        <v>7525</v>
      </c>
      <c r="B1597" s="8">
        <f>AVERAGEIF(cleaned_data!$A$2:$A$3799,Director!$A1597,cleaned_data!$H$2:$H$3799)</f>
        <v>6.1</v>
      </c>
      <c r="C1597" s="12">
        <f t="shared" si="96"/>
        <v>0.35099999999999998</v>
      </c>
      <c r="D1597" s="10">
        <f>_xlfn.RANK.EQ($C1597,$C$2:$C$1759,0)+COUNTIF($C$2:C1597,C1597)-1</f>
        <v>1139</v>
      </c>
      <c r="G1597">
        <v>1596</v>
      </c>
      <c r="H1597" t="str">
        <f t="shared" si="97"/>
        <v>Jerry Jameson</v>
      </c>
      <c r="I1597">
        <f>COUNTIF(Table13[director_name],Director!$H1597)</f>
        <v>2</v>
      </c>
      <c r="J1597" s="8">
        <f t="shared" si="98"/>
        <v>5</v>
      </c>
      <c r="K1597" s="12">
        <f t="shared" si="99"/>
        <v>8.8999999999999996E-2</v>
      </c>
    </row>
    <row r="1598" spans="1:11" x14ac:dyDescent="0.35">
      <c r="A1598" s="2" t="s">
        <v>12546</v>
      </c>
      <c r="B1598" s="8">
        <f>AVERAGEIF(cleaned_data!$A$2:$A$3799,Director!$A1598,cleaned_data!$H$2:$H$3799)</f>
        <v>7.2</v>
      </c>
      <c r="C1598" s="12">
        <f t="shared" si="96"/>
        <v>0.81100000000000005</v>
      </c>
      <c r="D1598" s="10">
        <f>_xlfn.RANK.EQ($C1598,$C$2:$C$1759,0)+COUNTIF($C$2:C1598,C1598)-1</f>
        <v>325</v>
      </c>
      <c r="G1598">
        <v>1597</v>
      </c>
      <c r="H1598" t="str">
        <f t="shared" si="97"/>
        <v>Luis Llosa</v>
      </c>
      <c r="I1598">
        <f>COUNTIF(Table13[director_name],Director!$H1598)</f>
        <v>2</v>
      </c>
      <c r="J1598" s="8">
        <f t="shared" si="98"/>
        <v>5</v>
      </c>
      <c r="K1598" s="12">
        <f t="shared" si="99"/>
        <v>8.8999999999999996E-2</v>
      </c>
    </row>
    <row r="1599" spans="1:11" x14ac:dyDescent="0.35">
      <c r="A1599" s="2" t="s">
        <v>2213</v>
      </c>
      <c r="B1599" s="8">
        <f>AVERAGEIF(cleaned_data!$A$2:$A$3799,Director!$A1599,cleaned_data!$H$2:$H$3799)</f>
        <v>6.58</v>
      </c>
      <c r="C1599" s="12">
        <f t="shared" si="96"/>
        <v>0.55200000000000005</v>
      </c>
      <c r="D1599" s="10">
        <f>_xlfn.RANK.EQ($C1599,$C$2:$C$1759,0)+COUNTIF($C$2:C1599,C1599)-1</f>
        <v>788</v>
      </c>
      <c r="G1599">
        <v>1598</v>
      </c>
      <c r="H1599" t="str">
        <f t="shared" si="97"/>
        <v>Maurice Joyce</v>
      </c>
      <c r="I1599">
        <f>COUNTIF(Table13[director_name],Director!$H1599)</f>
        <v>1</v>
      </c>
      <c r="J1599" s="8">
        <f t="shared" si="98"/>
        <v>5</v>
      </c>
      <c r="K1599" s="12">
        <f t="shared" si="99"/>
        <v>8.8999999999999996E-2</v>
      </c>
    </row>
    <row r="1600" spans="1:11" x14ac:dyDescent="0.35">
      <c r="A1600" s="2" t="s">
        <v>20195</v>
      </c>
      <c r="B1600" s="8">
        <f>AVERAGEIF(cleaned_data!$A$2:$A$3799,Director!$A1600,cleaned_data!$H$2:$H$3799)</f>
        <v>7.8</v>
      </c>
      <c r="C1600" s="12">
        <f t="shared" si="96"/>
        <v>0.95699999999999996</v>
      </c>
      <c r="D1600" s="10">
        <f>_xlfn.RANK.EQ($C1600,$C$2:$C$1759,0)+COUNTIF($C$2:C1600,C1600)-1</f>
        <v>75</v>
      </c>
      <c r="G1600">
        <v>1599</v>
      </c>
      <c r="H1600" t="str">
        <f t="shared" si="97"/>
        <v>Michael J. Bassett</v>
      </c>
      <c r="I1600">
        <f>COUNTIF(Table13[director_name],Director!$H1600)</f>
        <v>1</v>
      </c>
      <c r="J1600" s="8">
        <f t="shared" si="98"/>
        <v>5</v>
      </c>
      <c r="K1600" s="12">
        <f t="shared" si="99"/>
        <v>8.8999999999999996E-2</v>
      </c>
    </row>
    <row r="1601" spans="1:11" x14ac:dyDescent="0.35">
      <c r="A1601" s="2" t="s">
        <v>9748</v>
      </c>
      <c r="B1601" s="8">
        <f>AVERAGEIF(cleaned_data!$A$2:$A$3799,Director!$A1601,cleaned_data!$H$2:$H$3799)</f>
        <v>5.8000000000000007</v>
      </c>
      <c r="C1601" s="12">
        <f t="shared" si="96"/>
        <v>0.26700000000000002</v>
      </c>
      <c r="D1601" s="10">
        <f>_xlfn.RANK.EQ($C1601,$C$2:$C$1759,0)+COUNTIF($C$2:C1601,C1601)-1</f>
        <v>1288</v>
      </c>
      <c r="G1601">
        <v>1600</v>
      </c>
      <c r="H1601" t="str">
        <f t="shared" si="97"/>
        <v>Stephen Kay</v>
      </c>
      <c r="I1601">
        <f>COUNTIF(Table13[director_name],Director!$H1601)</f>
        <v>3</v>
      </c>
      <c r="J1601" s="8">
        <f t="shared" si="98"/>
        <v>5</v>
      </c>
      <c r="K1601" s="12">
        <f t="shared" si="99"/>
        <v>8.8999999999999996E-2</v>
      </c>
    </row>
    <row r="1602" spans="1:11" x14ac:dyDescent="0.35">
      <c r="A1602" s="2" t="s">
        <v>1784</v>
      </c>
      <c r="B1602" s="8">
        <f>AVERAGEIF(cleaned_data!$A$2:$A$3799,Director!$A1602,cleaned_data!$H$2:$H$3799)</f>
        <v>6.85</v>
      </c>
      <c r="C1602" s="12">
        <f t="shared" si="96"/>
        <v>0.66800000000000004</v>
      </c>
      <c r="D1602" s="10">
        <f>_xlfn.RANK.EQ($C1602,$C$2:$C$1759,0)+COUNTIF($C$2:C1602,C1602)-1</f>
        <v>583</v>
      </c>
      <c r="G1602">
        <v>1601</v>
      </c>
      <c r="H1602" t="str">
        <f t="shared" si="97"/>
        <v>Tamra Davis</v>
      </c>
      <c r="I1602">
        <f>COUNTIF(Table13[director_name],Director!$H1602)</f>
        <v>2</v>
      </c>
      <c r="J1602" s="8">
        <f t="shared" si="98"/>
        <v>5</v>
      </c>
      <c r="K1602" s="12">
        <f t="shared" si="99"/>
        <v>8.8999999999999996E-2</v>
      </c>
    </row>
    <row r="1603" spans="1:11" x14ac:dyDescent="0.35">
      <c r="A1603" s="2" t="s">
        <v>17217</v>
      </c>
      <c r="B1603" s="8">
        <f>AVERAGEIF(cleaned_data!$A$2:$A$3799,Director!$A1603,cleaned_data!$H$2:$H$3799)</f>
        <v>3.8</v>
      </c>
      <c r="C1603" s="12">
        <f t="shared" ref="C1603:C1666" si="100">_xlfn.PERCENTRANK.EXC($B$2:$B$1759,$B1603)</f>
        <v>2.5000000000000001E-2</v>
      </c>
      <c r="D1603" s="10">
        <f>_xlfn.RANK.EQ($C1603,$C$2:$C$1759,0)+COUNTIF($C$2:C1603,C1603)-1</f>
        <v>1715</v>
      </c>
      <c r="G1603">
        <v>1602</v>
      </c>
      <c r="H1603" t="str">
        <f t="shared" ref="H1603:H1666" si="101">INDEX($A$2:$A$1759, MATCH($G1603,$D$2:$D$1759,0))</f>
        <v>William A. Fraker</v>
      </c>
      <c r="I1603">
        <f>COUNTIF(Table13[director_name],Director!$H1603)</f>
        <v>1</v>
      </c>
      <c r="J1603" s="8">
        <f t="shared" ref="J1603:J1666" si="102">INDEX($B$2:$B$1759,MATCH($G1603,$D$2:$D$1759,0))</f>
        <v>5</v>
      </c>
      <c r="K1603" s="12">
        <f t="shared" ref="K1603:K1666" si="103">INDEX($C$2:$C$1759,MATCH($G1603,$D$2:$D$1759,0))</f>
        <v>8.8999999999999996E-2</v>
      </c>
    </row>
    <row r="1604" spans="1:11" x14ac:dyDescent="0.35">
      <c r="A1604" s="2" t="s">
        <v>21558</v>
      </c>
      <c r="B1604" s="8">
        <f>AVERAGEIF(cleaned_data!$A$2:$A$3799,Director!$A1604,cleaned_data!$H$2:$H$3799)</f>
        <v>6</v>
      </c>
      <c r="C1604" s="12">
        <f t="shared" si="100"/>
        <v>0.312</v>
      </c>
      <c r="D1604" s="10">
        <f>_xlfn.RANK.EQ($C1604,$C$2:$C$1759,0)+COUNTIF($C$2:C1604,C1604)-1</f>
        <v>1209</v>
      </c>
      <c r="G1604">
        <v>1603</v>
      </c>
      <c r="H1604" t="str">
        <f t="shared" si="101"/>
        <v>Raja Gosnell</v>
      </c>
      <c r="I1604">
        <f>COUNTIF(Table13[director_name],Director!$H1604)</f>
        <v>6</v>
      </c>
      <c r="J1604" s="8">
        <f t="shared" si="102"/>
        <v>4.9166666666666661</v>
      </c>
      <c r="K1604" s="12">
        <f t="shared" si="103"/>
        <v>8.7999999999999995E-2</v>
      </c>
    </row>
    <row r="1605" spans="1:11" x14ac:dyDescent="0.35">
      <c r="A1605" s="2" t="s">
        <v>10819</v>
      </c>
      <c r="B1605" s="8">
        <f>AVERAGEIF(cleaned_data!$A$2:$A$3799,Director!$A1605,cleaned_data!$H$2:$H$3799)</f>
        <v>5.45</v>
      </c>
      <c r="C1605" s="12">
        <f t="shared" si="100"/>
        <v>0.17299999999999999</v>
      </c>
      <c r="D1605" s="10">
        <f>_xlfn.RANK.EQ($C1605,$C$2:$C$1759,0)+COUNTIF($C$2:C1605,C1605)-1</f>
        <v>1453</v>
      </c>
      <c r="G1605">
        <v>1604</v>
      </c>
      <c r="H1605" t="str">
        <f t="shared" si="101"/>
        <v>Chris Gorak</v>
      </c>
      <c r="I1605">
        <f>COUNTIF(Table13[director_name],Director!$H1605)</f>
        <v>1</v>
      </c>
      <c r="J1605" s="8">
        <f t="shared" si="102"/>
        <v>4.9000000000000004</v>
      </c>
      <c r="K1605" s="12">
        <f t="shared" si="103"/>
        <v>8.4000000000000005E-2</v>
      </c>
    </row>
    <row r="1606" spans="1:11" x14ac:dyDescent="0.35">
      <c r="A1606" s="2" t="s">
        <v>14365</v>
      </c>
      <c r="B1606" s="8">
        <f>AVERAGEIF(cleaned_data!$A$2:$A$3799,Director!$A1606,cleaned_data!$H$2:$H$3799)</f>
        <v>7.2</v>
      </c>
      <c r="C1606" s="12">
        <f t="shared" si="100"/>
        <v>0.81100000000000005</v>
      </c>
      <c r="D1606" s="10">
        <f>_xlfn.RANK.EQ($C1606,$C$2:$C$1759,0)+COUNTIF($C$2:C1606,C1606)-1</f>
        <v>326</v>
      </c>
      <c r="G1606">
        <v>1605</v>
      </c>
      <c r="H1606" t="str">
        <f t="shared" si="101"/>
        <v>Diane English</v>
      </c>
      <c r="I1606">
        <f>COUNTIF(Table13[director_name],Director!$H1606)</f>
        <v>1</v>
      </c>
      <c r="J1606" s="8">
        <f t="shared" si="102"/>
        <v>4.9000000000000004</v>
      </c>
      <c r="K1606" s="12">
        <f t="shared" si="103"/>
        <v>8.4000000000000005E-2</v>
      </c>
    </row>
    <row r="1607" spans="1:11" x14ac:dyDescent="0.35">
      <c r="A1607" s="2" t="s">
        <v>15678</v>
      </c>
      <c r="B1607" s="8">
        <f>AVERAGEIF(cleaned_data!$A$2:$A$3799,Director!$A1607,cleaned_data!$H$2:$H$3799)</f>
        <v>6.6</v>
      </c>
      <c r="C1607" s="12">
        <f t="shared" si="100"/>
        <v>0.55300000000000005</v>
      </c>
      <c r="D1607" s="10">
        <f>_xlfn.RANK.EQ($C1607,$C$2:$C$1759,0)+COUNTIF($C$2:C1607,C1607)-1</f>
        <v>782</v>
      </c>
      <c r="G1607">
        <v>1606</v>
      </c>
      <c r="H1607" t="str">
        <f t="shared" si="101"/>
        <v>Don Mancini</v>
      </c>
      <c r="I1607">
        <f>COUNTIF(Table13[director_name],Director!$H1607)</f>
        <v>1</v>
      </c>
      <c r="J1607" s="8">
        <f t="shared" si="102"/>
        <v>4.9000000000000004</v>
      </c>
      <c r="K1607" s="12">
        <f t="shared" si="103"/>
        <v>8.4000000000000005E-2</v>
      </c>
    </row>
    <row r="1608" spans="1:11" x14ac:dyDescent="0.35">
      <c r="A1608" s="2" t="s">
        <v>14086</v>
      </c>
      <c r="B1608" s="8">
        <f>AVERAGEIF(cleaned_data!$A$2:$A$3799,Director!$A1608,cleaned_data!$H$2:$H$3799)</f>
        <v>5</v>
      </c>
      <c r="C1608" s="12">
        <f t="shared" si="100"/>
        <v>8.8999999999999996E-2</v>
      </c>
      <c r="D1608" s="10">
        <f>_xlfn.RANK.EQ($C1608,$C$2:$C$1759,0)+COUNTIF($C$2:C1608,C1608)-1</f>
        <v>1601</v>
      </c>
      <c r="G1608">
        <v>1607</v>
      </c>
      <c r="H1608" t="str">
        <f t="shared" si="101"/>
        <v>Joe Chappelle</v>
      </c>
      <c r="I1608">
        <f>COUNTIF(Table13[director_name],Director!$H1608)</f>
        <v>1</v>
      </c>
      <c r="J1608" s="8">
        <f t="shared" si="102"/>
        <v>4.9000000000000004</v>
      </c>
      <c r="K1608" s="12">
        <f t="shared" si="103"/>
        <v>8.4000000000000005E-2</v>
      </c>
    </row>
    <row r="1609" spans="1:11" x14ac:dyDescent="0.35">
      <c r="A1609" s="2" t="s">
        <v>2448</v>
      </c>
      <c r="B1609" s="8">
        <f>AVERAGEIF(cleaned_data!$A$2:$A$3799,Director!$A1609,cleaned_data!$H$2:$H$3799)</f>
        <v>6.125</v>
      </c>
      <c r="C1609" s="12">
        <f t="shared" si="100"/>
        <v>0.38</v>
      </c>
      <c r="D1609" s="10">
        <f>_xlfn.RANK.EQ($C1609,$C$2:$C$1759,0)+COUNTIF($C$2:C1609,C1609)-1</f>
        <v>1090</v>
      </c>
      <c r="G1609">
        <v>1608</v>
      </c>
      <c r="H1609" t="str">
        <f t="shared" si="101"/>
        <v>Kris Isacsson</v>
      </c>
      <c r="I1609">
        <f>COUNTIF(Table13[director_name],Director!$H1609)</f>
        <v>1</v>
      </c>
      <c r="J1609" s="8">
        <f t="shared" si="102"/>
        <v>4.9000000000000004</v>
      </c>
      <c r="K1609" s="12">
        <f t="shared" si="103"/>
        <v>8.4000000000000005E-2</v>
      </c>
    </row>
    <row r="1610" spans="1:11" x14ac:dyDescent="0.35">
      <c r="A1610" s="2" t="s">
        <v>3453</v>
      </c>
      <c r="B1610" s="8">
        <f>AVERAGEIF(cleaned_data!$A$2:$A$3799,Director!$A1610,cleaned_data!$H$2:$H$3799)</f>
        <v>7.5</v>
      </c>
      <c r="C1610" s="12">
        <f t="shared" si="100"/>
        <v>0.89300000000000002</v>
      </c>
      <c r="D1610" s="10">
        <f>_xlfn.RANK.EQ($C1610,$C$2:$C$1759,0)+COUNTIF($C$2:C1610,C1610)-1</f>
        <v>183</v>
      </c>
      <c r="G1610">
        <v>1609</v>
      </c>
      <c r="H1610" t="str">
        <f t="shared" si="101"/>
        <v>Mabrouk El Mechri</v>
      </c>
      <c r="I1610">
        <f>COUNTIF(Table13[director_name],Director!$H1610)</f>
        <v>1</v>
      </c>
      <c r="J1610" s="8">
        <f t="shared" si="102"/>
        <v>4.9000000000000004</v>
      </c>
      <c r="K1610" s="12">
        <f t="shared" si="103"/>
        <v>8.4000000000000005E-2</v>
      </c>
    </row>
    <row r="1611" spans="1:11" x14ac:dyDescent="0.35">
      <c r="A1611" s="2" t="s">
        <v>3778</v>
      </c>
      <c r="B1611" s="8">
        <f>AVERAGEIF(cleaned_data!$A$2:$A$3799,Director!$A1611,cleaned_data!$H$2:$H$3799)</f>
        <v>6.8833333333333329</v>
      </c>
      <c r="C1611" s="12">
        <f t="shared" si="100"/>
        <v>0.67900000000000005</v>
      </c>
      <c r="D1611" s="10">
        <f>_xlfn.RANK.EQ($C1611,$C$2:$C$1759,0)+COUNTIF($C$2:C1611,C1611)-1</f>
        <v>564</v>
      </c>
      <c r="G1611">
        <v>1610</v>
      </c>
      <c r="H1611" t="str">
        <f t="shared" si="101"/>
        <v>Mort Nathan</v>
      </c>
      <c r="I1611">
        <f>COUNTIF(Table13[director_name],Director!$H1611)</f>
        <v>1</v>
      </c>
      <c r="J1611" s="8">
        <f t="shared" si="102"/>
        <v>4.9000000000000004</v>
      </c>
      <c r="K1611" s="12">
        <f t="shared" si="103"/>
        <v>8.4000000000000005E-2</v>
      </c>
    </row>
    <row r="1612" spans="1:11" x14ac:dyDescent="0.35">
      <c r="A1612" s="2" t="s">
        <v>8265</v>
      </c>
      <c r="B1612" s="8">
        <f>AVERAGEIF(cleaned_data!$A$2:$A$3799,Director!$A1612,cleaned_data!$H$2:$H$3799)</f>
        <v>7.6</v>
      </c>
      <c r="C1612" s="12">
        <f t="shared" si="100"/>
        <v>0.91500000000000004</v>
      </c>
      <c r="D1612" s="10">
        <f>_xlfn.RANK.EQ($C1612,$C$2:$C$1759,0)+COUNTIF($C$2:C1612,C1612)-1</f>
        <v>146</v>
      </c>
      <c r="G1612">
        <v>1611</v>
      </c>
      <c r="H1612" t="str">
        <f t="shared" si="101"/>
        <v>Stephan Elliott</v>
      </c>
      <c r="I1612">
        <f>COUNTIF(Table13[director_name],Director!$H1612)</f>
        <v>1</v>
      </c>
      <c r="J1612" s="8">
        <f t="shared" si="102"/>
        <v>4.9000000000000004</v>
      </c>
      <c r="K1612" s="12">
        <f t="shared" si="103"/>
        <v>8.4000000000000005E-2</v>
      </c>
    </row>
    <row r="1613" spans="1:11" x14ac:dyDescent="0.35">
      <c r="A1613" s="2" t="s">
        <v>10063</v>
      </c>
      <c r="B1613" s="8">
        <f>AVERAGEIF(cleaned_data!$A$2:$A$3799,Director!$A1613,cleaned_data!$H$2:$H$3799)</f>
        <v>6.5</v>
      </c>
      <c r="C1613" s="12">
        <f t="shared" si="100"/>
        <v>0.504</v>
      </c>
      <c r="D1613" s="10">
        <f>_xlfn.RANK.EQ($C1613,$C$2:$C$1759,0)+COUNTIF($C$2:C1613,C1613)-1</f>
        <v>870</v>
      </c>
      <c r="G1613">
        <v>1612</v>
      </c>
      <c r="H1613" t="str">
        <f t="shared" si="101"/>
        <v>Brian Levant</v>
      </c>
      <c r="I1613">
        <f>COUNTIF(Table13[director_name],Director!$H1613)</f>
        <v>6</v>
      </c>
      <c r="J1613" s="8">
        <f t="shared" si="102"/>
        <v>4.8166666666666664</v>
      </c>
      <c r="K1613" s="12">
        <f t="shared" si="103"/>
        <v>8.3000000000000004E-2</v>
      </c>
    </row>
    <row r="1614" spans="1:11" x14ac:dyDescent="0.35">
      <c r="A1614" s="2" t="s">
        <v>15203</v>
      </c>
      <c r="B1614" s="8">
        <f>AVERAGEIF(cleaned_data!$A$2:$A$3799,Director!$A1614,cleaned_data!$H$2:$H$3799)</f>
        <v>7.1</v>
      </c>
      <c r="C1614" s="12">
        <f t="shared" si="100"/>
        <v>0.77100000000000002</v>
      </c>
      <c r="D1614" s="10">
        <f>_xlfn.RANK.EQ($C1614,$C$2:$C$1759,0)+COUNTIF($C$2:C1614,C1614)-1</f>
        <v>399</v>
      </c>
      <c r="G1614">
        <v>1613</v>
      </c>
      <c r="H1614" t="str">
        <f t="shared" si="101"/>
        <v>John Whitesell</v>
      </c>
      <c r="I1614">
        <f>COUNTIF(Table13[director_name],Director!$H1614)</f>
        <v>4</v>
      </c>
      <c r="J1614" s="8">
        <f t="shared" si="102"/>
        <v>4.875</v>
      </c>
      <c r="K1614" s="12">
        <f t="shared" si="103"/>
        <v>8.3000000000000004E-2</v>
      </c>
    </row>
    <row r="1615" spans="1:11" x14ac:dyDescent="0.35">
      <c r="A1615" s="2" t="s">
        <v>5689</v>
      </c>
      <c r="B1615" s="8">
        <f>AVERAGEIF(cleaned_data!$A$2:$A$3799,Director!$A1615,cleaned_data!$H$2:$H$3799)</f>
        <v>7.2666666666666666</v>
      </c>
      <c r="C1615" s="12">
        <f t="shared" si="100"/>
        <v>0.84699999999999998</v>
      </c>
      <c r="D1615" s="10">
        <f>_xlfn.RANK.EQ($C1615,$C$2:$C$1759,0)+COUNTIF($C$2:C1615,C1615)-1</f>
        <v>269</v>
      </c>
      <c r="G1615">
        <v>1614</v>
      </c>
      <c r="H1615" t="str">
        <f t="shared" si="101"/>
        <v>Andrew Bergman</v>
      </c>
      <c r="I1615">
        <f>COUNTIF(Table13[director_name],Director!$H1615)</f>
        <v>2</v>
      </c>
      <c r="J1615" s="8">
        <f t="shared" si="102"/>
        <v>4.8</v>
      </c>
      <c r="K1615" s="12">
        <f t="shared" si="103"/>
        <v>7.4999999999999997E-2</v>
      </c>
    </row>
    <row r="1616" spans="1:11" x14ac:dyDescent="0.35">
      <c r="A1616" s="2" t="s">
        <v>4945</v>
      </c>
      <c r="B1616" s="8">
        <f>AVERAGEIF(cleaned_data!$A$2:$A$3799,Director!$A1616,cleaned_data!$H$2:$H$3799)</f>
        <v>7</v>
      </c>
      <c r="C1616" s="12">
        <f t="shared" si="100"/>
        <v>0.72199999999999998</v>
      </c>
      <c r="D1616" s="10">
        <f>_xlfn.RANK.EQ($C1616,$C$2:$C$1759,0)+COUNTIF($C$2:C1616,C1616)-1</f>
        <v>483</v>
      </c>
      <c r="G1616">
        <v>1615</v>
      </c>
      <c r="H1616" t="str">
        <f t="shared" si="101"/>
        <v>Bruce Dellis</v>
      </c>
      <c r="I1616">
        <f>COUNTIF(Table13[director_name],Director!$H1616)</f>
        <v>1</v>
      </c>
      <c r="J1616" s="8">
        <f t="shared" si="102"/>
        <v>4.8</v>
      </c>
      <c r="K1616" s="12">
        <f t="shared" si="103"/>
        <v>7.4999999999999997E-2</v>
      </c>
    </row>
    <row r="1617" spans="1:11" x14ac:dyDescent="0.35">
      <c r="A1617" s="2" t="s">
        <v>12110</v>
      </c>
      <c r="B1617" s="8">
        <f>AVERAGEIF(cleaned_data!$A$2:$A$3799,Director!$A1617,cleaned_data!$H$2:$H$3799)</f>
        <v>8.1</v>
      </c>
      <c r="C1617" s="12">
        <f t="shared" si="100"/>
        <v>0.98099999999999998</v>
      </c>
      <c r="D1617" s="10">
        <f>_xlfn.RANK.EQ($C1617,$C$2:$C$1759,0)+COUNTIF($C$2:C1617,C1617)-1</f>
        <v>31</v>
      </c>
      <c r="G1617">
        <v>1616</v>
      </c>
      <c r="H1617" t="str">
        <f t="shared" si="101"/>
        <v>Christian E. Christiansen</v>
      </c>
      <c r="I1617">
        <f>COUNTIF(Table13[director_name],Director!$H1617)</f>
        <v>1</v>
      </c>
      <c r="J1617" s="8">
        <f t="shared" si="102"/>
        <v>4.8</v>
      </c>
      <c r="K1617" s="12">
        <f t="shared" si="103"/>
        <v>7.4999999999999997E-2</v>
      </c>
    </row>
    <row r="1618" spans="1:11" x14ac:dyDescent="0.35">
      <c r="A1618" s="2" t="s">
        <v>2791</v>
      </c>
      <c r="B1618" s="8">
        <f>AVERAGEIF(cleaned_data!$A$2:$A$3799,Director!$A1618,cleaned_data!$H$2:$H$3799)</f>
        <v>7.3285714285714283</v>
      </c>
      <c r="C1618" s="12">
        <f t="shared" si="100"/>
        <v>0.87</v>
      </c>
      <c r="D1618" s="10">
        <f>_xlfn.RANK.EQ($C1618,$C$2:$C$1759,0)+COUNTIF($C$2:C1618,C1618)-1</f>
        <v>228</v>
      </c>
      <c r="G1618">
        <v>1617</v>
      </c>
      <c r="H1618" t="str">
        <f t="shared" si="101"/>
        <v>Corey Yuen</v>
      </c>
      <c r="I1618">
        <f>COUNTIF(Table13[director_name],Director!$H1618)</f>
        <v>1</v>
      </c>
      <c r="J1618" s="8">
        <f t="shared" si="102"/>
        <v>4.8</v>
      </c>
      <c r="K1618" s="12">
        <f t="shared" si="103"/>
        <v>7.4999999999999997E-2</v>
      </c>
    </row>
    <row r="1619" spans="1:11" x14ac:dyDescent="0.35">
      <c r="A1619" s="2" t="s">
        <v>11761</v>
      </c>
      <c r="B1619" s="8">
        <f>AVERAGEIF(cleaned_data!$A$2:$A$3799,Director!$A1619,cleaned_data!$H$2:$H$3799)</f>
        <v>7.25</v>
      </c>
      <c r="C1619" s="12">
        <f t="shared" si="100"/>
        <v>0.84299999999999997</v>
      </c>
      <c r="D1619" s="10">
        <f>_xlfn.RANK.EQ($C1619,$C$2:$C$1759,0)+COUNTIF($C$2:C1619,C1619)-1</f>
        <v>275</v>
      </c>
      <c r="G1619">
        <v>1618</v>
      </c>
      <c r="H1619" t="str">
        <f t="shared" si="101"/>
        <v>Hark Tsui</v>
      </c>
      <c r="I1619">
        <f>COUNTIF(Table13[director_name],Director!$H1619)</f>
        <v>1</v>
      </c>
      <c r="J1619" s="8">
        <f t="shared" si="102"/>
        <v>4.8</v>
      </c>
      <c r="K1619" s="12">
        <f t="shared" si="103"/>
        <v>7.4999999999999997E-2</v>
      </c>
    </row>
    <row r="1620" spans="1:11" x14ac:dyDescent="0.35">
      <c r="A1620" s="2" t="s">
        <v>16714</v>
      </c>
      <c r="B1620" s="8">
        <f>AVERAGEIF(cleaned_data!$A$2:$A$3799,Director!$A1620,cleaned_data!$H$2:$H$3799)</f>
        <v>6.7</v>
      </c>
      <c r="C1620" s="12">
        <f t="shared" si="100"/>
        <v>0.6</v>
      </c>
      <c r="D1620" s="10">
        <f>_xlfn.RANK.EQ($C1620,$C$2:$C$1759,0)+COUNTIF($C$2:C1620,C1620)-1</f>
        <v>703</v>
      </c>
      <c r="G1620">
        <v>1619</v>
      </c>
      <c r="H1620" t="str">
        <f t="shared" si="101"/>
        <v>Harry F. Millarde</v>
      </c>
      <c r="I1620">
        <f>COUNTIF(Table13[director_name],Director!$H1620)</f>
        <v>1</v>
      </c>
      <c r="J1620" s="8">
        <f t="shared" si="102"/>
        <v>4.8</v>
      </c>
      <c r="K1620" s="12">
        <f t="shared" si="103"/>
        <v>7.4999999999999997E-2</v>
      </c>
    </row>
    <row r="1621" spans="1:11" x14ac:dyDescent="0.35">
      <c r="A1621" s="2" t="s">
        <v>10738</v>
      </c>
      <c r="B1621" s="8">
        <f>AVERAGEIF(cleaned_data!$A$2:$A$3799,Director!$A1621,cleaned_data!$H$2:$H$3799)</f>
        <v>7.6</v>
      </c>
      <c r="C1621" s="12">
        <f t="shared" si="100"/>
        <v>0.91500000000000004</v>
      </c>
      <c r="D1621" s="10">
        <f>_xlfn.RANK.EQ($C1621,$C$2:$C$1759,0)+COUNTIF($C$2:C1621,C1621)-1</f>
        <v>147</v>
      </c>
      <c r="G1621">
        <v>1620</v>
      </c>
      <c r="H1621" t="str">
        <f t="shared" si="101"/>
        <v>Janusz Kaminski</v>
      </c>
      <c r="I1621">
        <f>COUNTIF(Table13[director_name],Director!$H1621)</f>
        <v>1</v>
      </c>
      <c r="J1621" s="8">
        <f t="shared" si="102"/>
        <v>4.8</v>
      </c>
      <c r="K1621" s="12">
        <f t="shared" si="103"/>
        <v>7.4999999999999997E-2</v>
      </c>
    </row>
    <row r="1622" spans="1:11" x14ac:dyDescent="0.35">
      <c r="A1622" s="2" t="s">
        <v>13681</v>
      </c>
      <c r="B1622" s="8">
        <f>AVERAGEIF(cleaned_data!$A$2:$A$3799,Director!$A1622,cleaned_data!$H$2:$H$3799)</f>
        <v>7.3</v>
      </c>
      <c r="C1622" s="12">
        <f t="shared" si="100"/>
        <v>0.84899999999999998</v>
      </c>
      <c r="D1622" s="10">
        <f>_xlfn.RANK.EQ($C1622,$C$2:$C$1759,0)+COUNTIF($C$2:C1622,C1622)-1</f>
        <v>264</v>
      </c>
      <c r="G1622">
        <v>1621</v>
      </c>
      <c r="H1622" t="str">
        <f t="shared" si="101"/>
        <v>Jason Zada</v>
      </c>
      <c r="I1622">
        <f>COUNTIF(Table13[director_name],Director!$H1622)</f>
        <v>1</v>
      </c>
      <c r="J1622" s="8">
        <f t="shared" si="102"/>
        <v>4.8</v>
      </c>
      <c r="K1622" s="12">
        <f t="shared" si="103"/>
        <v>7.4999999999999997E-2</v>
      </c>
    </row>
    <row r="1623" spans="1:11" x14ac:dyDescent="0.35">
      <c r="A1623" s="2" t="s">
        <v>15048</v>
      </c>
      <c r="B1623" s="8">
        <f>AVERAGEIF(cleaned_data!$A$2:$A$3799,Director!$A1623,cleaned_data!$H$2:$H$3799)</f>
        <v>7.4</v>
      </c>
      <c r="C1623" s="12">
        <f t="shared" si="100"/>
        <v>0.874</v>
      </c>
      <c r="D1623" s="10">
        <f>_xlfn.RANK.EQ($C1623,$C$2:$C$1759,0)+COUNTIF($C$2:C1623,C1623)-1</f>
        <v>219</v>
      </c>
      <c r="G1623">
        <v>1622</v>
      </c>
      <c r="H1623" t="str">
        <f t="shared" si="101"/>
        <v>Mike Disa</v>
      </c>
      <c r="I1623">
        <f>COUNTIF(Table13[director_name],Director!$H1623)</f>
        <v>1</v>
      </c>
      <c r="J1623" s="8">
        <f t="shared" si="102"/>
        <v>4.8</v>
      </c>
      <c r="K1623" s="12">
        <f t="shared" si="103"/>
        <v>7.4999999999999997E-2</v>
      </c>
    </row>
    <row r="1624" spans="1:11" x14ac:dyDescent="0.35">
      <c r="A1624" s="2" t="s">
        <v>10977</v>
      </c>
      <c r="B1624" s="8">
        <f>AVERAGEIF(cleaned_data!$A$2:$A$3799,Director!$A1624,cleaned_data!$H$2:$H$3799)</f>
        <v>6.05</v>
      </c>
      <c r="C1624" s="12">
        <f t="shared" si="100"/>
        <v>0.33900000000000002</v>
      </c>
      <c r="D1624" s="10">
        <f>_xlfn.RANK.EQ($C1624,$C$2:$C$1759,0)+COUNTIF($C$2:C1624,C1624)-1</f>
        <v>1159</v>
      </c>
      <c r="G1624">
        <v>1623</v>
      </c>
      <c r="H1624" t="str">
        <f t="shared" si="101"/>
        <v>Nick Hamm</v>
      </c>
      <c r="I1624">
        <f>COUNTIF(Table13[director_name],Director!$H1624)</f>
        <v>1</v>
      </c>
      <c r="J1624" s="8">
        <f t="shared" si="102"/>
        <v>4.8</v>
      </c>
      <c r="K1624" s="12">
        <f t="shared" si="103"/>
        <v>7.4999999999999997E-2</v>
      </c>
    </row>
    <row r="1625" spans="1:11" x14ac:dyDescent="0.35">
      <c r="A1625" s="2" t="s">
        <v>5769</v>
      </c>
      <c r="B1625" s="8">
        <f>AVERAGEIF(cleaned_data!$A$2:$A$3799,Director!$A1625,cleaned_data!$H$2:$H$3799)</f>
        <v>6.666666666666667</v>
      </c>
      <c r="C1625" s="12">
        <f t="shared" si="100"/>
        <v>0.59199999999999997</v>
      </c>
      <c r="D1625" s="10">
        <f>_xlfn.RANK.EQ($C1625,$C$2:$C$1759,0)+COUNTIF($C$2:C1625,C1625)-1</f>
        <v>717</v>
      </c>
      <c r="G1625">
        <v>1624</v>
      </c>
      <c r="H1625" t="str">
        <f t="shared" si="101"/>
        <v>Phil Traill</v>
      </c>
      <c r="I1625">
        <f>COUNTIF(Table13[director_name],Director!$H1625)</f>
        <v>1</v>
      </c>
      <c r="J1625" s="8">
        <f t="shared" si="102"/>
        <v>4.8</v>
      </c>
      <c r="K1625" s="12">
        <f t="shared" si="103"/>
        <v>7.4999999999999997E-2</v>
      </c>
    </row>
    <row r="1626" spans="1:11" x14ac:dyDescent="0.35">
      <c r="A1626" s="2" t="s">
        <v>16244</v>
      </c>
      <c r="B1626" s="8">
        <f>AVERAGEIF(cleaned_data!$A$2:$A$3799,Director!$A1626,cleaned_data!$H$2:$H$3799)</f>
        <v>7.666666666666667</v>
      </c>
      <c r="C1626" s="12">
        <f t="shared" si="100"/>
        <v>0.93799999999999994</v>
      </c>
      <c r="D1626" s="10">
        <f>_xlfn.RANK.EQ($C1626,$C$2:$C$1759,0)+COUNTIF($C$2:C1626,C1626)-1</f>
        <v>109</v>
      </c>
      <c r="G1626">
        <v>1625</v>
      </c>
      <c r="H1626" t="str">
        <f t="shared" si="101"/>
        <v>Ruggero Deodato</v>
      </c>
      <c r="I1626">
        <f>COUNTIF(Table13[director_name],Director!$H1626)</f>
        <v>1</v>
      </c>
      <c r="J1626" s="8">
        <f t="shared" si="102"/>
        <v>4.8</v>
      </c>
      <c r="K1626" s="12">
        <f t="shared" si="103"/>
        <v>7.4999999999999997E-2</v>
      </c>
    </row>
    <row r="1627" spans="1:11" x14ac:dyDescent="0.35">
      <c r="A1627" s="2" t="s">
        <v>2222</v>
      </c>
      <c r="B1627" s="8">
        <f>AVERAGEIF(cleaned_data!$A$2:$A$3799,Director!$A1627,cleaned_data!$H$2:$H$3799)</f>
        <v>5.833333333333333</v>
      </c>
      <c r="C1627" s="12">
        <f t="shared" si="100"/>
        <v>0.26800000000000002</v>
      </c>
      <c r="D1627" s="10">
        <f>_xlfn.RANK.EQ($C1627,$C$2:$C$1759,0)+COUNTIF($C$2:C1627,C1627)-1</f>
        <v>1287</v>
      </c>
      <c r="G1627">
        <v>1626</v>
      </c>
      <c r="H1627" t="str">
        <f t="shared" si="101"/>
        <v>Stuart Gillard</v>
      </c>
      <c r="I1627">
        <f>COUNTIF(Table13[director_name],Director!$H1627)</f>
        <v>1</v>
      </c>
      <c r="J1627" s="8">
        <f t="shared" si="102"/>
        <v>4.8</v>
      </c>
      <c r="K1627" s="12">
        <f t="shared" si="103"/>
        <v>7.4999999999999997E-2</v>
      </c>
    </row>
    <row r="1628" spans="1:11" x14ac:dyDescent="0.35">
      <c r="A1628" s="2" t="s">
        <v>21808</v>
      </c>
      <c r="B1628" s="8">
        <f>AVERAGEIF(cleaned_data!$A$2:$A$3799,Director!$A1628,cleaned_data!$H$2:$H$3799)</f>
        <v>5.95</v>
      </c>
      <c r="C1628" s="12">
        <f t="shared" si="100"/>
        <v>0.30399999999999999</v>
      </c>
      <c r="D1628" s="10">
        <f>_xlfn.RANK.EQ($C1628,$C$2:$C$1759,0)+COUNTIF($C$2:C1628,C1628)-1</f>
        <v>1223</v>
      </c>
      <c r="G1628">
        <v>1627</v>
      </c>
      <c r="H1628" t="str">
        <f t="shared" si="101"/>
        <v>Vivek Agnihotri</v>
      </c>
      <c r="I1628">
        <f>COUNTIF(Table13[director_name],Director!$H1628)</f>
        <v>1</v>
      </c>
      <c r="J1628" s="8">
        <f t="shared" si="102"/>
        <v>4.8</v>
      </c>
      <c r="K1628" s="12">
        <f t="shared" si="103"/>
        <v>7.4999999999999997E-2</v>
      </c>
    </row>
    <row r="1629" spans="1:11" x14ac:dyDescent="0.35">
      <c r="A1629" s="2" t="s">
        <v>1502</v>
      </c>
      <c r="B1629" s="8">
        <f>AVERAGEIF(cleaned_data!$A$2:$A$3799,Director!$A1629,cleaned_data!$H$2:$H$3799)</f>
        <v>6.2</v>
      </c>
      <c r="C1629" s="12">
        <f t="shared" si="100"/>
        <v>0.39100000000000001</v>
      </c>
      <c r="D1629" s="10">
        <f>_xlfn.RANK.EQ($C1629,$C$2:$C$1759,0)+COUNTIF($C$2:C1629,C1629)-1</f>
        <v>1068</v>
      </c>
      <c r="G1629">
        <v>1628</v>
      </c>
      <c r="H1629" t="str">
        <f t="shared" si="101"/>
        <v>Tyler Perry</v>
      </c>
      <c r="I1629">
        <f>COUNTIF(Table13[director_name],Director!$H1629)</f>
        <v>6</v>
      </c>
      <c r="J1629" s="8">
        <f t="shared" si="102"/>
        <v>4.7666666666666666</v>
      </c>
      <c r="K1629" s="12">
        <f t="shared" si="103"/>
        <v>7.3999999999999996E-2</v>
      </c>
    </row>
    <row r="1630" spans="1:11" x14ac:dyDescent="0.35">
      <c r="A1630" s="2" t="s">
        <v>19904</v>
      </c>
      <c r="B1630" s="8">
        <f>AVERAGEIF(cleaned_data!$A$2:$A$3799,Director!$A1630,cleaned_data!$H$2:$H$3799)</f>
        <v>6.6</v>
      </c>
      <c r="C1630" s="12">
        <f t="shared" si="100"/>
        <v>0.55300000000000005</v>
      </c>
      <c r="D1630" s="10">
        <f>_xlfn.RANK.EQ($C1630,$C$2:$C$1759,0)+COUNTIF($C$2:C1630,C1630)-1</f>
        <v>783</v>
      </c>
      <c r="G1630">
        <v>1629</v>
      </c>
      <c r="H1630" t="str">
        <f t="shared" si="101"/>
        <v>Richard Benjamin</v>
      </c>
      <c r="I1630">
        <f>COUNTIF(Table13[director_name],Director!$H1630)</f>
        <v>3</v>
      </c>
      <c r="J1630" s="8">
        <f t="shared" si="102"/>
        <v>4.7333333333333334</v>
      </c>
      <c r="K1630" s="12">
        <f t="shared" si="103"/>
        <v>7.2999999999999995E-2</v>
      </c>
    </row>
    <row r="1631" spans="1:11" x14ac:dyDescent="0.35">
      <c r="A1631" s="2" t="s">
        <v>255</v>
      </c>
      <c r="B1631" s="8">
        <f>AVERAGEIF(cleaned_data!$A$2:$A$3799,Director!$A1631,cleaned_data!$H$2:$H$3799)</f>
        <v>7.05</v>
      </c>
      <c r="C1631" s="12">
        <f t="shared" si="100"/>
        <v>0.76400000000000001</v>
      </c>
      <c r="D1631" s="10">
        <f>_xlfn.RANK.EQ($C1631,$C$2:$C$1759,0)+COUNTIF($C$2:C1631,C1631)-1</f>
        <v>413</v>
      </c>
      <c r="G1631">
        <v>1630</v>
      </c>
      <c r="H1631" t="str">
        <f t="shared" si="101"/>
        <v>Courtney Solomon</v>
      </c>
      <c r="I1631">
        <f>COUNTIF(Table13[director_name],Director!$H1631)</f>
        <v>2</v>
      </c>
      <c r="J1631" s="8">
        <f t="shared" si="102"/>
        <v>4.7</v>
      </c>
      <c r="K1631" s="12">
        <f t="shared" si="103"/>
        <v>6.7000000000000004E-2</v>
      </c>
    </row>
    <row r="1632" spans="1:11" x14ac:dyDescent="0.35">
      <c r="A1632" s="2" t="s">
        <v>16665</v>
      </c>
      <c r="B1632" s="8">
        <f>AVERAGEIF(cleaned_data!$A$2:$A$3799,Director!$A1632,cleaned_data!$H$2:$H$3799)</f>
        <v>6.5</v>
      </c>
      <c r="C1632" s="12">
        <f t="shared" si="100"/>
        <v>0.504</v>
      </c>
      <c r="D1632" s="10">
        <f>_xlfn.RANK.EQ($C1632,$C$2:$C$1759,0)+COUNTIF($C$2:C1632,C1632)-1</f>
        <v>871</v>
      </c>
      <c r="G1632">
        <v>1631</v>
      </c>
      <c r="H1632" t="str">
        <f t="shared" si="101"/>
        <v>Danny Steinmann</v>
      </c>
      <c r="I1632">
        <f>COUNTIF(Table13[director_name],Director!$H1632)</f>
        <v>1</v>
      </c>
      <c r="J1632" s="8">
        <f t="shared" si="102"/>
        <v>4.7</v>
      </c>
      <c r="K1632" s="12">
        <f t="shared" si="103"/>
        <v>6.7000000000000004E-2</v>
      </c>
    </row>
    <row r="1633" spans="1:11" x14ac:dyDescent="0.35">
      <c r="A1633" s="2" t="s">
        <v>1504</v>
      </c>
      <c r="B1633" s="8">
        <f>AVERAGEIF(cleaned_data!$A$2:$A$3799,Director!$A1633,cleaned_data!$H$2:$H$3799)</f>
        <v>5.3</v>
      </c>
      <c r="C1633" s="12">
        <f t="shared" si="100"/>
        <v>0.13200000000000001</v>
      </c>
      <c r="D1633" s="10">
        <f>_xlfn.RANK.EQ($C1633,$C$2:$C$1759,0)+COUNTIF($C$2:C1633,C1633)-1</f>
        <v>1523</v>
      </c>
      <c r="G1633">
        <v>1632</v>
      </c>
      <c r="H1633" t="str">
        <f t="shared" si="101"/>
        <v>Diane Keaton</v>
      </c>
      <c r="I1633">
        <f>COUNTIF(Table13[director_name],Director!$H1633)</f>
        <v>1</v>
      </c>
      <c r="J1633" s="8">
        <f t="shared" si="102"/>
        <v>4.7</v>
      </c>
      <c r="K1633" s="12">
        <f t="shared" si="103"/>
        <v>6.7000000000000004E-2</v>
      </c>
    </row>
    <row r="1634" spans="1:11" x14ac:dyDescent="0.35">
      <c r="A1634" s="2" t="s">
        <v>3917</v>
      </c>
      <c r="B1634" s="8">
        <f>AVERAGEIF(cleaned_data!$A$2:$A$3799,Director!$A1634,cleaned_data!$H$2:$H$3799)</f>
        <v>5.55</v>
      </c>
      <c r="C1634" s="12">
        <f t="shared" si="100"/>
        <v>0.19500000000000001</v>
      </c>
      <c r="D1634" s="10">
        <f>_xlfn.RANK.EQ($C1634,$C$2:$C$1759,0)+COUNTIF($C$2:C1634,C1634)-1</f>
        <v>1415</v>
      </c>
      <c r="G1634">
        <v>1633</v>
      </c>
      <c r="H1634" t="str">
        <f t="shared" si="101"/>
        <v>Jim Sonzero</v>
      </c>
      <c r="I1634">
        <f>COUNTIF(Table13[director_name],Director!$H1634)</f>
        <v>1</v>
      </c>
      <c r="J1634" s="8">
        <f t="shared" si="102"/>
        <v>4.7</v>
      </c>
      <c r="K1634" s="12">
        <f t="shared" si="103"/>
        <v>6.7000000000000004E-2</v>
      </c>
    </row>
    <row r="1635" spans="1:11" x14ac:dyDescent="0.35">
      <c r="A1635" s="2" t="s">
        <v>20600</v>
      </c>
      <c r="B1635" s="8">
        <f>AVERAGEIF(cleaned_data!$A$2:$A$3799,Director!$A1635,cleaned_data!$H$2:$H$3799)</f>
        <v>7.1</v>
      </c>
      <c r="C1635" s="12">
        <f t="shared" si="100"/>
        <v>0.77100000000000002</v>
      </c>
      <c r="D1635" s="10">
        <f>_xlfn.RANK.EQ($C1635,$C$2:$C$1759,0)+COUNTIF($C$2:C1635,C1635)-1</f>
        <v>400</v>
      </c>
      <c r="G1635">
        <v>1634</v>
      </c>
      <c r="H1635" t="str">
        <f t="shared" si="101"/>
        <v>John Bonito</v>
      </c>
      <c r="I1635">
        <f>COUNTIF(Table13[director_name],Director!$H1635)</f>
        <v>1</v>
      </c>
      <c r="J1635" s="8">
        <f t="shared" si="102"/>
        <v>4.7</v>
      </c>
      <c r="K1635" s="12">
        <f t="shared" si="103"/>
        <v>6.7000000000000004E-2</v>
      </c>
    </row>
    <row r="1636" spans="1:11" x14ac:dyDescent="0.35">
      <c r="A1636" s="2" t="s">
        <v>1175</v>
      </c>
      <c r="B1636" s="8">
        <f>AVERAGEIF(cleaned_data!$A$2:$A$3799,Director!$A1636,cleaned_data!$H$2:$H$3799)</f>
        <v>6.75</v>
      </c>
      <c r="C1636" s="12">
        <f t="shared" si="100"/>
        <v>0.627</v>
      </c>
      <c r="D1636" s="10">
        <f>_xlfn.RANK.EQ($C1636,$C$2:$C$1759,0)+COUNTIF($C$2:C1636,C1636)-1</f>
        <v>656</v>
      </c>
      <c r="G1636">
        <v>1635</v>
      </c>
      <c r="H1636" t="str">
        <f t="shared" si="101"/>
        <v>Katherine Dieckmann</v>
      </c>
      <c r="I1636">
        <f>COUNTIF(Table13[director_name],Director!$H1636)</f>
        <v>1</v>
      </c>
      <c r="J1636" s="8">
        <f t="shared" si="102"/>
        <v>4.7</v>
      </c>
      <c r="K1636" s="12">
        <f t="shared" si="103"/>
        <v>6.7000000000000004E-2</v>
      </c>
    </row>
    <row r="1637" spans="1:11" x14ac:dyDescent="0.35">
      <c r="A1637" s="2" t="s">
        <v>8355</v>
      </c>
      <c r="B1637" s="8">
        <f>AVERAGEIF(cleaned_data!$A$2:$A$3799,Director!$A1637,cleaned_data!$H$2:$H$3799)</f>
        <v>7.6</v>
      </c>
      <c r="C1637" s="12">
        <f t="shared" si="100"/>
        <v>0.91500000000000004</v>
      </c>
      <c r="D1637" s="10">
        <f>_xlfn.RANK.EQ($C1637,$C$2:$C$1759,0)+COUNTIF($C$2:C1637,C1637)-1</f>
        <v>148</v>
      </c>
      <c r="G1637">
        <v>1636</v>
      </c>
      <c r="H1637" t="str">
        <f t="shared" si="101"/>
        <v>Robert Butler</v>
      </c>
      <c r="I1637">
        <f>COUNTIF(Table13[director_name],Director!$H1637)</f>
        <v>1</v>
      </c>
      <c r="J1637" s="8">
        <f t="shared" si="102"/>
        <v>4.7</v>
      </c>
      <c r="K1637" s="12">
        <f t="shared" si="103"/>
        <v>6.7000000000000004E-2</v>
      </c>
    </row>
    <row r="1638" spans="1:11" x14ac:dyDescent="0.35">
      <c r="A1638" s="2" t="s">
        <v>4430</v>
      </c>
      <c r="B1638" s="8">
        <f>AVERAGEIF(cleaned_data!$A$2:$A$3799,Director!$A1638,cleaned_data!$H$2:$H$3799)</f>
        <v>8.1</v>
      </c>
      <c r="C1638" s="12">
        <f t="shared" si="100"/>
        <v>0.98099999999999998</v>
      </c>
      <c r="D1638" s="10">
        <f>_xlfn.RANK.EQ($C1638,$C$2:$C$1759,0)+COUNTIF($C$2:C1638,C1638)-1</f>
        <v>32</v>
      </c>
      <c r="G1638">
        <v>1637</v>
      </c>
      <c r="H1638" t="str">
        <f t="shared" si="101"/>
        <v>S.R. Bindler</v>
      </c>
      <c r="I1638">
        <f>COUNTIF(Table13[director_name],Director!$H1638)</f>
        <v>1</v>
      </c>
      <c r="J1638" s="8">
        <f t="shared" si="102"/>
        <v>4.7</v>
      </c>
      <c r="K1638" s="12">
        <f t="shared" si="103"/>
        <v>6.7000000000000004E-2</v>
      </c>
    </row>
    <row r="1639" spans="1:11" x14ac:dyDescent="0.35">
      <c r="A1639" s="2" t="s">
        <v>8015</v>
      </c>
      <c r="B1639" s="8">
        <f>AVERAGEIF(cleaned_data!$A$2:$A$3799,Director!$A1639,cleaned_data!$H$2:$H$3799)</f>
        <v>7.25</v>
      </c>
      <c r="C1639" s="12">
        <f t="shared" si="100"/>
        <v>0.84299999999999997</v>
      </c>
      <c r="D1639" s="10">
        <f>_xlfn.RANK.EQ($C1639,$C$2:$C$1759,0)+COUNTIF($C$2:C1639,C1639)-1</f>
        <v>276</v>
      </c>
      <c r="G1639">
        <v>1638</v>
      </c>
      <c r="H1639" t="str">
        <f t="shared" si="101"/>
        <v>Sam Firstenberg</v>
      </c>
      <c r="I1639">
        <f>COUNTIF(Table13[director_name],Director!$H1639)</f>
        <v>1</v>
      </c>
      <c r="J1639" s="8">
        <f t="shared" si="102"/>
        <v>4.7</v>
      </c>
      <c r="K1639" s="12">
        <f t="shared" si="103"/>
        <v>6.7000000000000004E-2</v>
      </c>
    </row>
    <row r="1640" spans="1:11" x14ac:dyDescent="0.35">
      <c r="A1640" s="2" t="s">
        <v>1351</v>
      </c>
      <c r="B1640" s="8">
        <f>AVERAGEIF(cleaned_data!$A$2:$A$3799,Director!$A1640,cleaned_data!$H$2:$H$3799)</f>
        <v>6.05</v>
      </c>
      <c r="C1640" s="12">
        <f t="shared" si="100"/>
        <v>0.33900000000000002</v>
      </c>
      <c r="D1640" s="10">
        <f>_xlfn.RANK.EQ($C1640,$C$2:$C$1759,0)+COUNTIF($C$2:C1640,C1640)-1</f>
        <v>1160</v>
      </c>
      <c r="G1640">
        <v>1639</v>
      </c>
      <c r="H1640" t="str">
        <f t="shared" si="101"/>
        <v>Sue Corcoran</v>
      </c>
      <c r="I1640">
        <f>COUNTIF(Table13[director_name],Director!$H1640)</f>
        <v>1</v>
      </c>
      <c r="J1640" s="8">
        <f t="shared" si="102"/>
        <v>4.7</v>
      </c>
      <c r="K1640" s="12">
        <f t="shared" si="103"/>
        <v>6.7000000000000004E-2</v>
      </c>
    </row>
    <row r="1641" spans="1:11" x14ac:dyDescent="0.35">
      <c r="A1641" s="2" t="s">
        <v>15124</v>
      </c>
      <c r="B1641" s="8">
        <f>AVERAGEIF(cleaned_data!$A$2:$A$3799,Director!$A1641,cleaned_data!$H$2:$H$3799)</f>
        <v>5.8</v>
      </c>
      <c r="C1641" s="12">
        <f t="shared" si="100"/>
        <v>0.252</v>
      </c>
      <c r="D1641" s="10">
        <f>_xlfn.RANK.EQ($C1641,$C$2:$C$1759,0)+COUNTIF($C$2:C1641,C1641)-1</f>
        <v>1315</v>
      </c>
      <c r="G1641">
        <v>1640</v>
      </c>
      <c r="H1641" t="str">
        <f t="shared" si="101"/>
        <v>Warren P. Sonoda</v>
      </c>
      <c r="I1641">
        <f>COUNTIF(Table13[director_name],Director!$H1641)</f>
        <v>1</v>
      </c>
      <c r="J1641" s="8">
        <f t="shared" si="102"/>
        <v>4.7</v>
      </c>
      <c r="K1641" s="12">
        <f t="shared" si="103"/>
        <v>6.7000000000000004E-2</v>
      </c>
    </row>
    <row r="1642" spans="1:11" x14ac:dyDescent="0.35">
      <c r="A1642" s="2" t="s">
        <v>14439</v>
      </c>
      <c r="B1642" s="8">
        <f>AVERAGEIF(cleaned_data!$A$2:$A$3799,Director!$A1642,cleaned_data!$H$2:$H$3799)</f>
        <v>7.5</v>
      </c>
      <c r="C1642" s="12">
        <f t="shared" si="100"/>
        <v>0.89300000000000002</v>
      </c>
      <c r="D1642" s="10">
        <f>_xlfn.RANK.EQ($C1642,$C$2:$C$1759,0)+COUNTIF($C$2:C1642,C1642)-1</f>
        <v>184</v>
      </c>
      <c r="G1642">
        <v>1641</v>
      </c>
      <c r="H1642" t="str">
        <f t="shared" si="101"/>
        <v>Alan Rudolph</v>
      </c>
      <c r="I1642">
        <f>COUNTIF(Table13[director_name],Director!$H1642)</f>
        <v>1</v>
      </c>
      <c r="J1642" s="8">
        <f t="shared" si="102"/>
        <v>4.5999999999999996</v>
      </c>
      <c r="K1642" s="12">
        <f t="shared" si="103"/>
        <v>0.06</v>
      </c>
    </row>
    <row r="1643" spans="1:11" x14ac:dyDescent="0.35">
      <c r="A1643" s="2" t="s">
        <v>2156</v>
      </c>
      <c r="B1643" s="8">
        <f>AVERAGEIF(cleaned_data!$A$2:$A$3799,Director!$A1643,cleaned_data!$H$2:$H$3799)</f>
        <v>6.3666666666666671</v>
      </c>
      <c r="C1643" s="12">
        <f t="shared" si="100"/>
        <v>0.45900000000000002</v>
      </c>
      <c r="D1643" s="10">
        <f>_xlfn.RANK.EQ($C1643,$C$2:$C$1759,0)+COUNTIF($C$2:C1643,C1643)-1</f>
        <v>951</v>
      </c>
      <c r="G1643">
        <v>1642</v>
      </c>
      <c r="H1643" t="str">
        <f t="shared" si="101"/>
        <v>Alex Craig Mann</v>
      </c>
      <c r="I1643">
        <f>COUNTIF(Table13[director_name],Director!$H1643)</f>
        <v>1</v>
      </c>
      <c r="J1643" s="8">
        <f t="shared" si="102"/>
        <v>4.5999999999999996</v>
      </c>
      <c r="K1643" s="12">
        <f t="shared" si="103"/>
        <v>0.06</v>
      </c>
    </row>
    <row r="1644" spans="1:11" x14ac:dyDescent="0.35">
      <c r="A1644" s="2" t="s">
        <v>13120</v>
      </c>
      <c r="B1644" s="8">
        <f>AVERAGEIF(cleaned_data!$A$2:$A$3799,Director!$A1644,cleaned_data!$H$2:$H$3799)</f>
        <v>5.3</v>
      </c>
      <c r="C1644" s="12">
        <f t="shared" si="100"/>
        <v>0.13200000000000001</v>
      </c>
      <c r="D1644" s="10">
        <f>_xlfn.RANK.EQ($C1644,$C$2:$C$1759,0)+COUNTIF($C$2:C1644,C1644)-1</f>
        <v>1524</v>
      </c>
      <c r="G1644">
        <v>1643</v>
      </c>
      <c r="H1644" t="str">
        <f t="shared" si="101"/>
        <v>Daisy von Scherler Mayer</v>
      </c>
      <c r="I1644">
        <f>COUNTIF(Table13[director_name],Director!$H1644)</f>
        <v>2</v>
      </c>
      <c r="J1644" s="8">
        <f t="shared" si="102"/>
        <v>4.5999999999999996</v>
      </c>
      <c r="K1644" s="12">
        <f t="shared" si="103"/>
        <v>0.06</v>
      </c>
    </row>
    <row r="1645" spans="1:11" x14ac:dyDescent="0.35">
      <c r="A1645" s="2" t="s">
        <v>7404</v>
      </c>
      <c r="B1645" s="8">
        <f>AVERAGEIF(cleaned_data!$A$2:$A$3799,Director!$A1645,cleaned_data!$H$2:$H$3799)</f>
        <v>6.4749999999999996</v>
      </c>
      <c r="C1645" s="12">
        <f t="shared" si="100"/>
        <v>0.502</v>
      </c>
      <c r="D1645" s="10">
        <f>_xlfn.RANK.EQ($C1645,$C$2:$C$1759,0)+COUNTIF($C$2:C1645,C1645)-1</f>
        <v>875</v>
      </c>
      <c r="G1645">
        <v>1644</v>
      </c>
      <c r="H1645" t="str">
        <f t="shared" si="101"/>
        <v>Deb Hagan</v>
      </c>
      <c r="I1645">
        <f>COUNTIF(Table13[director_name],Director!$H1645)</f>
        <v>1</v>
      </c>
      <c r="J1645" s="8">
        <f t="shared" si="102"/>
        <v>4.5999999999999996</v>
      </c>
      <c r="K1645" s="12">
        <f t="shared" si="103"/>
        <v>0.06</v>
      </c>
    </row>
    <row r="1646" spans="1:11" x14ac:dyDescent="0.35">
      <c r="A1646" s="2" t="s">
        <v>19180</v>
      </c>
      <c r="B1646" s="8">
        <f>AVERAGEIF(cleaned_data!$A$2:$A$3799,Director!$A1646,cleaned_data!$H$2:$H$3799)</f>
        <v>5.7</v>
      </c>
      <c r="C1646" s="12">
        <f t="shared" si="100"/>
        <v>0.23300000000000001</v>
      </c>
      <c r="D1646" s="10">
        <f>_xlfn.RANK.EQ($C1646,$C$2:$C$1759,0)+COUNTIF($C$2:C1646,C1646)-1</f>
        <v>1348</v>
      </c>
      <c r="G1646">
        <v>1645</v>
      </c>
      <c r="H1646" t="str">
        <f t="shared" si="101"/>
        <v>Douglas Aarniokoski</v>
      </c>
      <c r="I1646">
        <f>COUNTIF(Table13[director_name],Director!$H1646)</f>
        <v>1</v>
      </c>
      <c r="J1646" s="8">
        <f t="shared" si="102"/>
        <v>4.5999999999999996</v>
      </c>
      <c r="K1646" s="12">
        <f t="shared" si="103"/>
        <v>0.06</v>
      </c>
    </row>
    <row r="1647" spans="1:11" x14ac:dyDescent="0.35">
      <c r="A1647" s="2" t="s">
        <v>13509</v>
      </c>
      <c r="B1647" s="8">
        <f>AVERAGEIF(cleaned_data!$A$2:$A$3799,Director!$A1647,cleaned_data!$H$2:$H$3799)</f>
        <v>7.55</v>
      </c>
      <c r="C1647" s="12">
        <f t="shared" si="100"/>
        <v>0.90900000000000003</v>
      </c>
      <c r="D1647" s="10">
        <f>_xlfn.RANK.EQ($C1647,$C$2:$C$1759,0)+COUNTIF($C$2:C1647,C1647)-1</f>
        <v>160</v>
      </c>
      <c r="G1647">
        <v>1646</v>
      </c>
      <c r="H1647" t="str">
        <f t="shared" si="101"/>
        <v>Huck Botko</v>
      </c>
      <c r="I1647">
        <f>COUNTIF(Table13[director_name],Director!$H1647)</f>
        <v>1</v>
      </c>
      <c r="J1647" s="8">
        <f t="shared" si="102"/>
        <v>4.5999999999999996</v>
      </c>
      <c r="K1647" s="12">
        <f t="shared" si="103"/>
        <v>0.06</v>
      </c>
    </row>
    <row r="1648" spans="1:11" x14ac:dyDescent="0.35">
      <c r="A1648" s="2" t="s">
        <v>3405</v>
      </c>
      <c r="B1648" s="8">
        <f>AVERAGEIF(cleaned_data!$A$2:$A$3799,Director!$A1648,cleaned_data!$H$2:$H$3799)</f>
        <v>6.0500000000000007</v>
      </c>
      <c r="C1648" s="12">
        <f t="shared" si="100"/>
        <v>0.34300000000000003</v>
      </c>
      <c r="D1648" s="10">
        <f>_xlfn.RANK.EQ($C1648,$C$2:$C$1759,0)+COUNTIF($C$2:C1648,C1648)-1</f>
        <v>1154</v>
      </c>
      <c r="G1648">
        <v>1647</v>
      </c>
      <c r="H1648" t="str">
        <f t="shared" si="101"/>
        <v>Katt Shea</v>
      </c>
      <c r="I1648">
        <f>COUNTIF(Table13[director_name],Director!$H1648)</f>
        <v>1</v>
      </c>
      <c r="J1648" s="8">
        <f t="shared" si="102"/>
        <v>4.5999999999999996</v>
      </c>
      <c r="K1648" s="12">
        <f t="shared" si="103"/>
        <v>0.06</v>
      </c>
    </row>
    <row r="1649" spans="1:11" x14ac:dyDescent="0.35">
      <c r="A1649" s="2" t="s">
        <v>11375</v>
      </c>
      <c r="B1649" s="8">
        <f>AVERAGEIF(cleaned_data!$A$2:$A$3799,Director!$A1649,cleaned_data!$H$2:$H$3799)</f>
        <v>7.2</v>
      </c>
      <c r="C1649" s="12">
        <f t="shared" si="100"/>
        <v>0.81100000000000005</v>
      </c>
      <c r="D1649" s="10">
        <f>_xlfn.RANK.EQ($C1649,$C$2:$C$1759,0)+COUNTIF($C$2:C1649,C1649)-1</f>
        <v>327</v>
      </c>
      <c r="G1649">
        <v>1648</v>
      </c>
      <c r="H1649" t="str">
        <f t="shared" si="101"/>
        <v>Mike Bigelow</v>
      </c>
      <c r="I1649">
        <f>COUNTIF(Table13[director_name],Director!$H1649)</f>
        <v>1</v>
      </c>
      <c r="J1649" s="8">
        <f t="shared" si="102"/>
        <v>4.5999999999999996</v>
      </c>
      <c r="K1649" s="12">
        <f t="shared" si="103"/>
        <v>0.06</v>
      </c>
    </row>
    <row r="1650" spans="1:11" x14ac:dyDescent="0.35">
      <c r="A1650" s="2" t="s">
        <v>12337</v>
      </c>
      <c r="B1650" s="8">
        <f>AVERAGEIF(cleaned_data!$A$2:$A$3799,Director!$A1650,cleaned_data!$H$2:$H$3799)</f>
        <v>4.0999999999999996</v>
      </c>
      <c r="C1650" s="12">
        <f t="shared" si="100"/>
        <v>3.5999999999999997E-2</v>
      </c>
      <c r="D1650" s="10">
        <f>_xlfn.RANK.EQ($C1650,$C$2:$C$1759,0)+COUNTIF($C$2:C1650,C1650)-1</f>
        <v>1695</v>
      </c>
      <c r="G1650">
        <v>1649</v>
      </c>
      <c r="H1650" t="str">
        <f t="shared" si="101"/>
        <v>Rob Pritts</v>
      </c>
      <c r="I1650">
        <f>COUNTIF(Table13[director_name],Director!$H1650)</f>
        <v>1</v>
      </c>
      <c r="J1650" s="8">
        <f t="shared" si="102"/>
        <v>4.5999999999999996</v>
      </c>
      <c r="K1650" s="12">
        <f t="shared" si="103"/>
        <v>0.06</v>
      </c>
    </row>
    <row r="1651" spans="1:11" x14ac:dyDescent="0.35">
      <c r="A1651" s="2" t="s">
        <v>2542</v>
      </c>
      <c r="B1651" s="8">
        <f>AVERAGEIF(cleaned_data!$A$2:$A$3799,Director!$A1651,cleaned_data!$H$2:$H$3799)</f>
        <v>6.6571428571428575</v>
      </c>
      <c r="C1651" s="12">
        <f t="shared" si="100"/>
        <v>0.59099999999999997</v>
      </c>
      <c r="D1651" s="10">
        <f>_xlfn.RANK.EQ($C1651,$C$2:$C$1759,0)+COUNTIF($C$2:C1651,C1651)-1</f>
        <v>719</v>
      </c>
      <c r="G1651">
        <v>1650</v>
      </c>
      <c r="H1651" t="str">
        <f t="shared" si="101"/>
        <v>Sara Sugarman</v>
      </c>
      <c r="I1651">
        <f>COUNTIF(Table13[director_name],Director!$H1651)</f>
        <v>1</v>
      </c>
      <c r="J1651" s="8">
        <f t="shared" si="102"/>
        <v>4.5999999999999996</v>
      </c>
      <c r="K1651" s="12">
        <f t="shared" si="103"/>
        <v>0.06</v>
      </c>
    </row>
    <row r="1652" spans="1:11" x14ac:dyDescent="0.35">
      <c r="A1652" s="2" t="s">
        <v>18296</v>
      </c>
      <c r="B1652" s="8">
        <f>AVERAGEIF(cleaned_data!$A$2:$A$3799,Director!$A1652,cleaned_data!$H$2:$H$3799)</f>
        <v>7.65</v>
      </c>
      <c r="C1652" s="12">
        <f t="shared" si="100"/>
        <v>0.93200000000000005</v>
      </c>
      <c r="D1652" s="10">
        <f>_xlfn.RANK.EQ($C1652,$C$2:$C$1759,0)+COUNTIF($C$2:C1652,C1652)-1</f>
        <v>118</v>
      </c>
      <c r="G1652">
        <v>1651</v>
      </c>
      <c r="H1652" t="str">
        <f t="shared" si="101"/>
        <v>Tommy Lee Wallace</v>
      </c>
      <c r="I1652">
        <f>COUNTIF(Table13[director_name],Director!$H1652)</f>
        <v>1</v>
      </c>
      <c r="J1652" s="8">
        <f t="shared" si="102"/>
        <v>4.5999999999999996</v>
      </c>
      <c r="K1652" s="12">
        <f t="shared" si="103"/>
        <v>0.06</v>
      </c>
    </row>
    <row r="1653" spans="1:11" x14ac:dyDescent="0.35">
      <c r="A1653" s="2" t="s">
        <v>10909</v>
      </c>
      <c r="B1653" s="8">
        <f>AVERAGEIF(cleaned_data!$A$2:$A$3799,Director!$A1653,cleaned_data!$H$2:$H$3799)</f>
        <v>6.3</v>
      </c>
      <c r="C1653" s="12">
        <f t="shared" si="100"/>
        <v>0.42199999999999999</v>
      </c>
      <c r="D1653" s="10">
        <f>_xlfn.RANK.EQ($C1653,$C$2:$C$1759,0)+COUNTIF($C$2:C1653,C1653)-1</f>
        <v>1011</v>
      </c>
      <c r="G1653">
        <v>1652</v>
      </c>
      <c r="H1653" t="str">
        <f t="shared" si="101"/>
        <v>Willard Huyck</v>
      </c>
      <c r="I1653">
        <f>COUNTIF(Table13[director_name],Director!$H1653)</f>
        <v>1</v>
      </c>
      <c r="J1653" s="8">
        <f t="shared" si="102"/>
        <v>4.5999999999999996</v>
      </c>
      <c r="K1653" s="12">
        <f t="shared" si="103"/>
        <v>0.06</v>
      </c>
    </row>
    <row r="1654" spans="1:11" x14ac:dyDescent="0.35">
      <c r="A1654" s="2" t="s">
        <v>15216</v>
      </c>
      <c r="B1654" s="8">
        <f>AVERAGEIF(cleaned_data!$A$2:$A$3799,Director!$A1654,cleaned_data!$H$2:$H$3799)</f>
        <v>3.3</v>
      </c>
      <c r="C1654" s="12">
        <f t="shared" si="100"/>
        <v>1.0999999999999999E-2</v>
      </c>
      <c r="D1654" s="10">
        <f>_xlfn.RANK.EQ($C1654,$C$2:$C$1759,0)+COUNTIF($C$2:C1654,C1654)-1</f>
        <v>1739</v>
      </c>
      <c r="G1654">
        <v>1653</v>
      </c>
      <c r="H1654" t="str">
        <f t="shared" si="101"/>
        <v>Colin Strause</v>
      </c>
      <c r="I1654">
        <f>COUNTIF(Table13[director_name],Director!$H1654)</f>
        <v>2</v>
      </c>
      <c r="J1654" s="8">
        <f t="shared" si="102"/>
        <v>4.5500000000000007</v>
      </c>
      <c r="K1654" s="12">
        <f t="shared" si="103"/>
        <v>5.8999999999999997E-2</v>
      </c>
    </row>
    <row r="1655" spans="1:11" x14ac:dyDescent="0.35">
      <c r="A1655" s="2" t="s">
        <v>4673</v>
      </c>
      <c r="B1655" s="8">
        <f>AVERAGEIF(cleaned_data!$A$2:$A$3799,Director!$A1655,cleaned_data!$H$2:$H$3799)</f>
        <v>5.4666666666666659</v>
      </c>
      <c r="C1655" s="12">
        <f t="shared" si="100"/>
        <v>0.17699999999999999</v>
      </c>
      <c r="D1655" s="10">
        <f>_xlfn.RANK.EQ($C1655,$C$2:$C$1759,0)+COUNTIF($C$2:C1655,C1655)-1</f>
        <v>1446</v>
      </c>
      <c r="G1655">
        <v>1654</v>
      </c>
      <c r="H1655" t="str">
        <f t="shared" si="101"/>
        <v>John R. Leonetti</v>
      </c>
      <c r="I1655">
        <f>COUNTIF(Table13[director_name],Director!$H1655)</f>
        <v>2</v>
      </c>
      <c r="J1655" s="8">
        <f t="shared" si="102"/>
        <v>4.5500000000000007</v>
      </c>
      <c r="K1655" s="12">
        <f t="shared" si="103"/>
        <v>5.8999999999999997E-2</v>
      </c>
    </row>
    <row r="1656" spans="1:11" x14ac:dyDescent="0.35">
      <c r="A1656" s="2" t="s">
        <v>16586</v>
      </c>
      <c r="B1656" s="8">
        <f>AVERAGEIF(cleaned_data!$A$2:$A$3799,Director!$A1656,cleaned_data!$H$2:$H$3799)</f>
        <v>7.6</v>
      </c>
      <c r="C1656" s="12">
        <f t="shared" si="100"/>
        <v>0.91500000000000004</v>
      </c>
      <c r="D1656" s="10">
        <f>_xlfn.RANK.EQ($C1656,$C$2:$C$1759,0)+COUNTIF($C$2:C1656,C1656)-1</f>
        <v>149</v>
      </c>
      <c r="G1656">
        <v>1655</v>
      </c>
      <c r="H1656" t="str">
        <f t="shared" si="101"/>
        <v>Gary Sherman</v>
      </c>
      <c r="I1656">
        <f>COUNTIF(Table13[director_name],Director!$H1656)</f>
        <v>1</v>
      </c>
      <c r="J1656" s="8">
        <f t="shared" si="102"/>
        <v>4.5</v>
      </c>
      <c r="K1656" s="12">
        <f t="shared" si="103"/>
        <v>5.6000000000000001E-2</v>
      </c>
    </row>
    <row r="1657" spans="1:11" x14ac:dyDescent="0.35">
      <c r="A1657" s="2" t="s">
        <v>16026</v>
      </c>
      <c r="B1657" s="8">
        <f>AVERAGEIF(cleaned_data!$A$2:$A$3799,Director!$A1657,cleaned_data!$H$2:$H$3799)</f>
        <v>6.1</v>
      </c>
      <c r="C1657" s="12">
        <f t="shared" si="100"/>
        <v>0.35099999999999998</v>
      </c>
      <c r="D1657" s="10">
        <f>_xlfn.RANK.EQ($C1657,$C$2:$C$1759,0)+COUNTIF($C$2:C1657,C1657)-1</f>
        <v>1140</v>
      </c>
      <c r="G1657">
        <v>1656</v>
      </c>
      <c r="H1657" t="str">
        <f t="shared" si="101"/>
        <v>Jesse Vaughan</v>
      </c>
      <c r="I1657">
        <f>COUNTIF(Table13[director_name],Director!$H1657)</f>
        <v>1</v>
      </c>
      <c r="J1657" s="8">
        <f t="shared" si="102"/>
        <v>4.5</v>
      </c>
      <c r="K1657" s="12">
        <f t="shared" si="103"/>
        <v>5.6000000000000001E-2</v>
      </c>
    </row>
    <row r="1658" spans="1:11" x14ac:dyDescent="0.35">
      <c r="A1658" s="2" t="s">
        <v>12989</v>
      </c>
      <c r="B1658" s="8">
        <f>AVERAGEIF(cleaned_data!$A$2:$A$3799,Director!$A1658,cleaned_data!$H$2:$H$3799)</f>
        <v>4.5</v>
      </c>
      <c r="C1658" s="12">
        <f t="shared" si="100"/>
        <v>5.6000000000000001E-2</v>
      </c>
      <c r="D1658" s="10">
        <f>_xlfn.RANK.EQ($C1658,$C$2:$C$1759,0)+COUNTIF($C$2:C1658,C1658)-1</f>
        <v>1660</v>
      </c>
      <c r="G1658">
        <v>1657</v>
      </c>
      <c r="H1658" t="str">
        <f t="shared" si="101"/>
        <v>Nancy Walker</v>
      </c>
      <c r="I1658">
        <f>COUNTIF(Table13[director_name],Director!$H1658)</f>
        <v>1</v>
      </c>
      <c r="J1658" s="8">
        <f t="shared" si="102"/>
        <v>4.5</v>
      </c>
      <c r="K1658" s="12">
        <f t="shared" si="103"/>
        <v>5.6000000000000001E-2</v>
      </c>
    </row>
    <row r="1659" spans="1:11" x14ac:dyDescent="0.35">
      <c r="A1659" s="2" t="s">
        <v>322</v>
      </c>
      <c r="B1659" s="8">
        <f>AVERAGEIF(cleaned_data!$A$2:$A$3799,Director!$A1659,cleaned_data!$H$2:$H$3799)</f>
        <v>6.5</v>
      </c>
      <c r="C1659" s="12">
        <f t="shared" si="100"/>
        <v>0.504</v>
      </c>
      <c r="D1659" s="10">
        <f>_xlfn.RANK.EQ($C1659,$C$2:$C$1759,0)+COUNTIF($C$2:C1659,C1659)-1</f>
        <v>872</v>
      </c>
      <c r="G1659">
        <v>1658</v>
      </c>
      <c r="H1659" t="str">
        <f t="shared" si="101"/>
        <v>Paul Bolger</v>
      </c>
      <c r="I1659">
        <f>COUNTIF(Table13[director_name],Director!$H1659)</f>
        <v>1</v>
      </c>
      <c r="J1659" s="8">
        <f t="shared" si="102"/>
        <v>4.5</v>
      </c>
      <c r="K1659" s="12">
        <f t="shared" si="103"/>
        <v>5.6000000000000001E-2</v>
      </c>
    </row>
    <row r="1660" spans="1:11" x14ac:dyDescent="0.35">
      <c r="A1660" s="2" t="s">
        <v>13468</v>
      </c>
      <c r="B1660" s="8">
        <f>AVERAGEIF(cleaned_data!$A$2:$A$3799,Director!$A1660,cleaned_data!$H$2:$H$3799)</f>
        <v>6.1</v>
      </c>
      <c r="C1660" s="12">
        <f t="shared" si="100"/>
        <v>0.35099999999999998</v>
      </c>
      <c r="D1660" s="10">
        <f>_xlfn.RANK.EQ($C1660,$C$2:$C$1759,0)+COUNTIF($C$2:C1660,C1660)-1</f>
        <v>1141</v>
      </c>
      <c r="G1660">
        <v>1659</v>
      </c>
      <c r="H1660" t="str">
        <f t="shared" si="101"/>
        <v>Rob Hedden</v>
      </c>
      <c r="I1660">
        <f>COUNTIF(Table13[director_name],Director!$H1660)</f>
        <v>1</v>
      </c>
      <c r="J1660" s="8">
        <f t="shared" si="102"/>
        <v>4.5</v>
      </c>
      <c r="K1660" s="12">
        <f t="shared" si="103"/>
        <v>5.6000000000000001E-2</v>
      </c>
    </row>
    <row r="1661" spans="1:11" x14ac:dyDescent="0.35">
      <c r="A1661" s="2" t="s">
        <v>3664</v>
      </c>
      <c r="B1661" s="8">
        <f>AVERAGEIF(cleaned_data!$A$2:$A$3799,Director!$A1661,cleaned_data!$H$2:$H$3799)</f>
        <v>7.7333333333333334</v>
      </c>
      <c r="C1661" s="12">
        <f t="shared" si="100"/>
        <v>0.95299999999999996</v>
      </c>
      <c r="D1661" s="10">
        <f>_xlfn.RANK.EQ($C1661,$C$2:$C$1759,0)+COUNTIF($C$2:C1661,C1661)-1</f>
        <v>82</v>
      </c>
      <c r="G1661">
        <v>1660</v>
      </c>
      <c r="H1661" t="str">
        <f t="shared" si="101"/>
        <v>Tom Green</v>
      </c>
      <c r="I1661">
        <f>COUNTIF(Table13[director_name],Director!$H1661)</f>
        <v>1</v>
      </c>
      <c r="J1661" s="8">
        <f t="shared" si="102"/>
        <v>4.5</v>
      </c>
      <c r="K1661" s="12">
        <f t="shared" si="103"/>
        <v>5.6000000000000001E-2</v>
      </c>
    </row>
    <row r="1662" spans="1:11" x14ac:dyDescent="0.35">
      <c r="A1662" s="2" t="s">
        <v>18201</v>
      </c>
      <c r="B1662" s="8">
        <f>AVERAGEIF(cleaned_data!$A$2:$A$3799,Director!$A1662,cleaned_data!$H$2:$H$3799)</f>
        <v>5.9</v>
      </c>
      <c r="C1662" s="12">
        <f t="shared" si="100"/>
        <v>0.27200000000000002</v>
      </c>
      <c r="D1662" s="10">
        <f>_xlfn.RANK.EQ($C1662,$C$2:$C$1759,0)+COUNTIF($C$2:C1662,C1662)-1</f>
        <v>1277</v>
      </c>
      <c r="G1662">
        <v>1661</v>
      </c>
      <c r="H1662" t="str">
        <f t="shared" si="101"/>
        <v>Michael Tiddes</v>
      </c>
      <c r="I1662">
        <f>COUNTIF(Table13[director_name],Director!$H1662)</f>
        <v>3</v>
      </c>
      <c r="J1662" s="8">
        <f t="shared" si="102"/>
        <v>4.4333333333333327</v>
      </c>
      <c r="K1662" s="12">
        <f t="shared" si="103"/>
        <v>5.5E-2</v>
      </c>
    </row>
    <row r="1663" spans="1:11" x14ac:dyDescent="0.35">
      <c r="A1663" s="2" t="s">
        <v>432</v>
      </c>
      <c r="B1663" s="8">
        <f>AVERAGEIF(cleaned_data!$A$2:$A$3799,Director!$A1663,cleaned_data!$H$2:$H$3799)</f>
        <v>7.9</v>
      </c>
      <c r="C1663" s="12">
        <f t="shared" si="100"/>
        <v>0.96899999999999997</v>
      </c>
      <c r="D1663" s="10">
        <f>_xlfn.RANK.EQ($C1663,$C$2:$C$1759,0)+COUNTIF($C$2:C1663,C1663)-1</f>
        <v>54</v>
      </c>
      <c r="G1663">
        <v>1662</v>
      </c>
      <c r="H1663" t="str">
        <f t="shared" si="101"/>
        <v>William Malone</v>
      </c>
      <c r="I1663">
        <f>COUNTIF(Table13[director_name],Director!$H1663)</f>
        <v>2</v>
      </c>
      <c r="J1663" s="8">
        <f t="shared" si="102"/>
        <v>4.4499999999999993</v>
      </c>
      <c r="K1663" s="12">
        <f t="shared" si="103"/>
        <v>5.5E-2</v>
      </c>
    </row>
    <row r="1664" spans="1:11" x14ac:dyDescent="0.35">
      <c r="A1664" s="2" t="s">
        <v>1246</v>
      </c>
      <c r="B1664" s="8">
        <f>AVERAGEIF(cleaned_data!$A$2:$A$3799,Director!$A1664,cleaned_data!$H$2:$H$3799)</f>
        <v>7.3</v>
      </c>
      <c r="C1664" s="12">
        <f t="shared" si="100"/>
        <v>0.84899999999999998</v>
      </c>
      <c r="D1664" s="10">
        <f>_xlfn.RANK.EQ($C1664,$C$2:$C$1759,0)+COUNTIF($C$2:C1664,C1664)-1</f>
        <v>265</v>
      </c>
      <c r="G1664">
        <v>1663</v>
      </c>
      <c r="H1664" t="str">
        <f t="shared" si="101"/>
        <v>James Isaac</v>
      </c>
      <c r="I1664">
        <f>COUNTIF(Table13[director_name],Director!$H1664)</f>
        <v>1</v>
      </c>
      <c r="J1664" s="8">
        <f t="shared" si="102"/>
        <v>4.4000000000000004</v>
      </c>
      <c r="K1664" s="12">
        <f t="shared" si="103"/>
        <v>5.0999999999999997E-2</v>
      </c>
    </row>
    <row r="1665" spans="1:11" x14ac:dyDescent="0.35">
      <c r="A1665" s="2" t="s">
        <v>19241</v>
      </c>
      <c r="B1665" s="8">
        <f>AVERAGEIF(cleaned_data!$A$2:$A$3799,Director!$A1665,cleaned_data!$H$2:$H$3799)</f>
        <v>5.9</v>
      </c>
      <c r="C1665" s="12">
        <f t="shared" si="100"/>
        <v>0.27200000000000002</v>
      </c>
      <c r="D1665" s="10">
        <f>_xlfn.RANK.EQ($C1665,$C$2:$C$1759,0)+COUNTIF($C$2:C1665,C1665)-1</f>
        <v>1278</v>
      </c>
      <c r="G1665">
        <v>1664</v>
      </c>
      <c r="H1665" t="str">
        <f t="shared" si="101"/>
        <v>James Manera</v>
      </c>
      <c r="I1665">
        <f>COUNTIF(Table13[director_name],Director!$H1665)</f>
        <v>1</v>
      </c>
      <c r="J1665" s="8">
        <f t="shared" si="102"/>
        <v>4.4000000000000004</v>
      </c>
      <c r="K1665" s="12">
        <f t="shared" si="103"/>
        <v>5.0999999999999997E-2</v>
      </c>
    </row>
    <row r="1666" spans="1:11" x14ac:dyDescent="0.35">
      <c r="A1666" s="2" t="s">
        <v>23350</v>
      </c>
      <c r="B1666" s="8">
        <f>AVERAGEIF(cleaned_data!$A$2:$A$3799,Director!$A1666,cleaned_data!$H$2:$H$3799)</f>
        <v>7.5</v>
      </c>
      <c r="C1666" s="12">
        <f t="shared" si="100"/>
        <v>0.89300000000000002</v>
      </c>
      <c r="D1666" s="10">
        <f>_xlfn.RANK.EQ($C1666,$C$2:$C$1759,0)+COUNTIF($C$2:C1666,C1666)-1</f>
        <v>185</v>
      </c>
      <c r="G1666">
        <v>1665</v>
      </c>
      <c r="H1666" t="str">
        <f t="shared" si="101"/>
        <v>Jessy Terrero</v>
      </c>
      <c r="I1666">
        <f>COUNTIF(Table13[director_name],Director!$H1666)</f>
        <v>1</v>
      </c>
      <c r="J1666" s="8">
        <f t="shared" si="102"/>
        <v>4.4000000000000004</v>
      </c>
      <c r="K1666" s="12">
        <f t="shared" si="103"/>
        <v>5.0999999999999997E-2</v>
      </c>
    </row>
    <row r="1667" spans="1:11" x14ac:dyDescent="0.35">
      <c r="A1667" s="2" t="s">
        <v>21367</v>
      </c>
      <c r="B1667" s="8">
        <f>AVERAGEIF(cleaned_data!$A$2:$A$3799,Director!$A1667,cleaned_data!$H$2:$H$3799)</f>
        <v>7.2</v>
      </c>
      <c r="C1667" s="12">
        <f t="shared" ref="C1667:C1730" si="104">_xlfn.PERCENTRANK.EXC($B$2:$B$1759,$B1667)</f>
        <v>0.81100000000000005</v>
      </c>
      <c r="D1667" s="10">
        <f>_xlfn.RANK.EQ($C1667,$C$2:$C$1759,0)+COUNTIF($C$2:C1667,C1667)-1</f>
        <v>328</v>
      </c>
      <c r="G1667">
        <v>1666</v>
      </c>
      <c r="H1667" t="str">
        <f t="shared" ref="H1667:H1730" si="105">INDEX($A$2:$A$1759, MATCH($G1667,$D$2:$D$1759,0))</f>
        <v>Marc F. Adler</v>
      </c>
      <c r="I1667">
        <f>COUNTIF(Table13[director_name],Director!$H1667)</f>
        <v>1</v>
      </c>
      <c r="J1667" s="8">
        <f t="shared" ref="J1667:J1730" si="106">INDEX($B$2:$B$1759,MATCH($G1667,$D$2:$D$1759,0))</f>
        <v>4.4000000000000004</v>
      </c>
      <c r="K1667" s="12">
        <f t="shared" ref="K1667:K1730" si="107">INDEX($C$2:$C$1759,MATCH($G1667,$D$2:$D$1759,0))</f>
        <v>5.0999999999999997E-2</v>
      </c>
    </row>
    <row r="1668" spans="1:11" x14ac:dyDescent="0.35">
      <c r="A1668" s="2" t="s">
        <v>19389</v>
      </c>
      <c r="B1668" s="8">
        <f>AVERAGEIF(cleaned_data!$A$2:$A$3799,Director!$A1668,cleaned_data!$H$2:$H$3799)</f>
        <v>5.3</v>
      </c>
      <c r="C1668" s="12">
        <f t="shared" si="104"/>
        <v>0.13200000000000001</v>
      </c>
      <c r="D1668" s="10">
        <f>_xlfn.RANK.EQ($C1668,$C$2:$C$1759,0)+COUNTIF($C$2:C1668,C1668)-1</f>
        <v>1525</v>
      </c>
      <c r="G1668">
        <v>1667</v>
      </c>
      <c r="H1668" t="str">
        <f t="shared" si="105"/>
        <v>Peter M. Cohen</v>
      </c>
      <c r="I1668">
        <f>COUNTIF(Table13[director_name],Director!$H1668)</f>
        <v>1</v>
      </c>
      <c r="J1668" s="8">
        <f t="shared" si="106"/>
        <v>4.4000000000000004</v>
      </c>
      <c r="K1668" s="12">
        <f t="shared" si="107"/>
        <v>5.0999999999999997E-2</v>
      </c>
    </row>
    <row r="1669" spans="1:11" x14ac:dyDescent="0.35">
      <c r="A1669" s="2" t="s">
        <v>514</v>
      </c>
      <c r="B1669" s="8">
        <f>AVERAGEIF(cleaned_data!$A$2:$A$3799,Director!$A1669,cleaned_data!$H$2:$H$3799)</f>
        <v>6.3142857142857149</v>
      </c>
      <c r="C1669" s="12">
        <f t="shared" si="104"/>
        <v>0.45100000000000001</v>
      </c>
      <c r="D1669" s="10">
        <f>_xlfn.RANK.EQ($C1669,$C$2:$C$1759,0)+COUNTIF($C$2:C1669,C1669)-1</f>
        <v>964</v>
      </c>
      <c r="G1669">
        <v>1668</v>
      </c>
      <c r="H1669" t="str">
        <f t="shared" si="105"/>
        <v>Steven Seagal</v>
      </c>
      <c r="I1669">
        <f>COUNTIF(Table13[director_name],Director!$H1669)</f>
        <v>1</v>
      </c>
      <c r="J1669" s="8">
        <f t="shared" si="106"/>
        <v>4.4000000000000004</v>
      </c>
      <c r="K1669" s="12">
        <f t="shared" si="107"/>
        <v>5.0999999999999997E-2</v>
      </c>
    </row>
    <row r="1670" spans="1:11" x14ac:dyDescent="0.35">
      <c r="A1670" s="2" t="s">
        <v>1847</v>
      </c>
      <c r="B1670" s="8">
        <f>AVERAGEIF(cleaned_data!$A$2:$A$3799,Director!$A1670,cleaned_data!$H$2:$H$3799)</f>
        <v>7.3250000000000002</v>
      </c>
      <c r="C1670" s="12">
        <f t="shared" si="104"/>
        <v>0.86799999999999999</v>
      </c>
      <c r="D1670" s="10">
        <f>_xlfn.RANK.EQ($C1670,$C$2:$C$1759,0)+COUNTIF($C$2:C1670,C1670)-1</f>
        <v>232</v>
      </c>
      <c r="G1670">
        <v>1669</v>
      </c>
      <c r="H1670" t="str">
        <f t="shared" si="105"/>
        <v>Stiles White</v>
      </c>
      <c r="I1670">
        <f>COUNTIF(Table13[director_name],Director!$H1670)</f>
        <v>1</v>
      </c>
      <c r="J1670" s="8">
        <f t="shared" si="106"/>
        <v>4.4000000000000004</v>
      </c>
      <c r="K1670" s="12">
        <f t="shared" si="107"/>
        <v>5.0999999999999997E-2</v>
      </c>
    </row>
    <row r="1671" spans="1:11" x14ac:dyDescent="0.35">
      <c r="A1671" s="2" t="s">
        <v>8108</v>
      </c>
      <c r="B1671" s="8">
        <f>AVERAGEIF(cleaned_data!$A$2:$A$3799,Director!$A1671,cleaned_data!$H$2:$H$3799)</f>
        <v>6.3</v>
      </c>
      <c r="C1671" s="12">
        <f t="shared" si="104"/>
        <v>0.42199999999999999</v>
      </c>
      <c r="D1671" s="10">
        <f>_xlfn.RANK.EQ($C1671,$C$2:$C$1759,0)+COUNTIF($C$2:C1671,C1671)-1</f>
        <v>1012</v>
      </c>
      <c r="G1671">
        <v>1670</v>
      </c>
      <c r="H1671" t="str">
        <f t="shared" si="105"/>
        <v>Robert Iscove</v>
      </c>
      <c r="I1671">
        <f>COUNTIF(Table13[director_name],Director!$H1671)</f>
        <v>3</v>
      </c>
      <c r="J1671" s="8">
        <f t="shared" si="106"/>
        <v>4.3999999999999995</v>
      </c>
      <c r="K1671" s="12">
        <f t="shared" si="107"/>
        <v>0.05</v>
      </c>
    </row>
    <row r="1672" spans="1:11" x14ac:dyDescent="0.35">
      <c r="A1672" s="2" t="s">
        <v>10614</v>
      </c>
      <c r="B1672" s="8">
        <f>AVERAGEIF(cleaned_data!$A$2:$A$3799,Director!$A1672,cleaned_data!$H$2:$H$3799)</f>
        <v>7.1</v>
      </c>
      <c r="C1672" s="12">
        <f t="shared" si="104"/>
        <v>0.77100000000000002</v>
      </c>
      <c r="D1672" s="10">
        <f>_xlfn.RANK.EQ($C1672,$C$2:$C$1759,0)+COUNTIF($C$2:C1672,C1672)-1</f>
        <v>401</v>
      </c>
      <c r="G1672">
        <v>1671</v>
      </c>
      <c r="H1672" t="str">
        <f t="shared" si="105"/>
        <v>Adam Marcus</v>
      </c>
      <c r="I1672">
        <f>COUNTIF(Table13[director_name],Director!$H1672)</f>
        <v>1</v>
      </c>
      <c r="J1672" s="8">
        <f t="shared" si="106"/>
        <v>4.3</v>
      </c>
      <c r="K1672" s="12">
        <f t="shared" si="107"/>
        <v>4.5999999999999999E-2</v>
      </c>
    </row>
    <row r="1673" spans="1:11" x14ac:dyDescent="0.35">
      <c r="A1673" s="2" t="s">
        <v>16185</v>
      </c>
      <c r="B1673" s="8">
        <f>AVERAGEIF(cleaned_data!$A$2:$A$3799,Director!$A1673,cleaned_data!$H$2:$H$3799)</f>
        <v>7.7</v>
      </c>
      <c r="C1673" s="12">
        <f t="shared" si="104"/>
        <v>0.94</v>
      </c>
      <c r="D1673" s="10">
        <f>_xlfn.RANK.EQ($C1673,$C$2:$C$1759,0)+COUNTIF($C$2:C1673,C1673)-1</f>
        <v>103</v>
      </c>
      <c r="G1673">
        <v>1672</v>
      </c>
      <c r="H1673" t="str">
        <f t="shared" si="105"/>
        <v>Andrew Morahan</v>
      </c>
      <c r="I1673">
        <f>COUNTIF(Table13[director_name],Director!$H1673)</f>
        <v>1</v>
      </c>
      <c r="J1673" s="8">
        <f t="shared" si="106"/>
        <v>4.3</v>
      </c>
      <c r="K1673" s="12">
        <f t="shared" si="107"/>
        <v>4.5999999999999999E-2</v>
      </c>
    </row>
    <row r="1674" spans="1:11" x14ac:dyDescent="0.35">
      <c r="A1674" s="2" t="s">
        <v>12602</v>
      </c>
      <c r="B1674" s="8">
        <f>AVERAGEIF(cleaned_data!$A$2:$A$3799,Director!$A1674,cleaned_data!$H$2:$H$3799)</f>
        <v>7.05</v>
      </c>
      <c r="C1674" s="12">
        <f t="shared" si="104"/>
        <v>0.76400000000000001</v>
      </c>
      <c r="D1674" s="10">
        <f>_xlfn.RANK.EQ($C1674,$C$2:$C$1759,0)+COUNTIF($C$2:C1674,C1674)-1</f>
        <v>414</v>
      </c>
      <c r="G1674">
        <v>1673</v>
      </c>
      <c r="H1674" t="str">
        <f t="shared" si="105"/>
        <v>Charles T. Kanganis</v>
      </c>
      <c r="I1674">
        <f>COUNTIF(Table13[director_name],Director!$H1674)</f>
        <v>1</v>
      </c>
      <c r="J1674" s="8">
        <f t="shared" si="106"/>
        <v>4.3</v>
      </c>
      <c r="K1674" s="12">
        <f t="shared" si="107"/>
        <v>4.5999999999999999E-2</v>
      </c>
    </row>
    <row r="1675" spans="1:11" x14ac:dyDescent="0.35">
      <c r="A1675" s="2" t="s">
        <v>19811</v>
      </c>
      <c r="B1675" s="8">
        <f>AVERAGEIF(cleaned_data!$A$2:$A$3799,Director!$A1675,cleaned_data!$H$2:$H$3799)</f>
        <v>4.5999999999999996</v>
      </c>
      <c r="C1675" s="12">
        <f t="shared" si="104"/>
        <v>0.06</v>
      </c>
      <c r="D1675" s="10">
        <f>_xlfn.RANK.EQ($C1675,$C$2:$C$1759,0)+COUNTIF($C$2:C1675,C1675)-1</f>
        <v>1651</v>
      </c>
      <c r="G1675">
        <v>1674</v>
      </c>
      <c r="H1675" t="str">
        <f t="shared" si="105"/>
        <v>Christopher Erskin</v>
      </c>
      <c r="I1675">
        <f>COUNTIF(Table13[director_name],Director!$H1675)</f>
        <v>1</v>
      </c>
      <c r="J1675" s="8">
        <f t="shared" si="106"/>
        <v>4.3</v>
      </c>
      <c r="K1675" s="12">
        <f t="shared" si="107"/>
        <v>4.5999999999999999E-2</v>
      </c>
    </row>
    <row r="1676" spans="1:11" x14ac:dyDescent="0.35">
      <c r="A1676" s="2" t="s">
        <v>7540</v>
      </c>
      <c r="B1676" s="8">
        <f>AVERAGEIF(cleaned_data!$A$2:$A$3799,Director!$A1676,cleaned_data!$H$2:$H$3799)</f>
        <v>6.05</v>
      </c>
      <c r="C1676" s="12">
        <f t="shared" si="104"/>
        <v>0.33900000000000002</v>
      </c>
      <c r="D1676" s="10">
        <f>_xlfn.RANK.EQ($C1676,$C$2:$C$1759,0)+COUNTIF($C$2:C1676,C1676)-1</f>
        <v>1161</v>
      </c>
      <c r="G1676">
        <v>1675</v>
      </c>
      <c r="H1676" t="str">
        <f t="shared" si="105"/>
        <v>Dave Meyers</v>
      </c>
      <c r="I1676">
        <f>COUNTIF(Table13[director_name],Director!$H1676)</f>
        <v>1</v>
      </c>
      <c r="J1676" s="8">
        <f t="shared" si="106"/>
        <v>4.3</v>
      </c>
      <c r="K1676" s="12">
        <f t="shared" si="107"/>
        <v>4.5999999999999999E-2</v>
      </c>
    </row>
    <row r="1677" spans="1:11" x14ac:dyDescent="0.35">
      <c r="A1677" s="2" t="s">
        <v>5170</v>
      </c>
      <c r="B1677" s="8">
        <f>AVERAGEIF(cleaned_data!$A$2:$A$3799,Director!$A1677,cleaned_data!$H$2:$H$3799)</f>
        <v>6.25</v>
      </c>
      <c r="C1677" s="12">
        <f t="shared" si="104"/>
        <v>0.41699999999999998</v>
      </c>
      <c r="D1677" s="10">
        <f>_xlfn.RANK.EQ($C1677,$C$2:$C$1759,0)+COUNTIF($C$2:C1677,C1677)-1</f>
        <v>1024</v>
      </c>
      <c r="G1677">
        <v>1676</v>
      </c>
      <c r="H1677" t="str">
        <f t="shared" si="105"/>
        <v>DJ Pooh</v>
      </c>
      <c r="I1677">
        <f>COUNTIF(Table13[director_name],Director!$H1677)</f>
        <v>2</v>
      </c>
      <c r="J1677" s="8">
        <f t="shared" si="106"/>
        <v>4.3</v>
      </c>
      <c r="K1677" s="12">
        <f t="shared" si="107"/>
        <v>4.5999999999999999E-2</v>
      </c>
    </row>
    <row r="1678" spans="1:11" x14ac:dyDescent="0.35">
      <c r="A1678" s="2" t="s">
        <v>2129</v>
      </c>
      <c r="B1678" s="8">
        <f>AVERAGEIF(cleaned_data!$A$2:$A$3799,Director!$A1678,cleaned_data!$H$2:$H$3799)</f>
        <v>7.5</v>
      </c>
      <c r="C1678" s="12">
        <f t="shared" si="104"/>
        <v>0.89300000000000002</v>
      </c>
      <c r="D1678" s="10">
        <f>_xlfn.RANK.EQ($C1678,$C$2:$C$1759,0)+COUNTIF($C$2:C1678,C1678)-1</f>
        <v>186</v>
      </c>
      <c r="G1678">
        <v>1677</v>
      </c>
      <c r="H1678" t="str">
        <f t="shared" si="105"/>
        <v>Michael Patrick King</v>
      </c>
      <c r="I1678">
        <f>COUNTIF(Table13[director_name],Director!$H1678)</f>
        <v>1</v>
      </c>
      <c r="J1678" s="8">
        <f t="shared" si="106"/>
        <v>4.3</v>
      </c>
      <c r="K1678" s="12">
        <f t="shared" si="107"/>
        <v>4.5999999999999999E-2</v>
      </c>
    </row>
    <row r="1679" spans="1:11" x14ac:dyDescent="0.35">
      <c r="A1679" s="2" t="s">
        <v>4345</v>
      </c>
      <c r="B1679" s="8">
        <f>AVERAGEIF(cleaned_data!$A$2:$A$3799,Director!$A1679,cleaned_data!$H$2:$H$3799)</f>
        <v>6.6</v>
      </c>
      <c r="C1679" s="12">
        <f t="shared" si="104"/>
        <v>0.55300000000000005</v>
      </c>
      <c r="D1679" s="10">
        <f>_xlfn.RANK.EQ($C1679,$C$2:$C$1759,0)+COUNTIF($C$2:C1679,C1679)-1</f>
        <v>784</v>
      </c>
      <c r="G1679">
        <v>1678</v>
      </c>
      <c r="H1679" t="str">
        <f t="shared" si="105"/>
        <v>Elaine May</v>
      </c>
      <c r="I1679">
        <f>COUNTIF(Table13[director_name],Director!$H1679)</f>
        <v>1</v>
      </c>
      <c r="J1679" s="8">
        <f t="shared" si="106"/>
        <v>4.2</v>
      </c>
      <c r="K1679" s="12">
        <f t="shared" si="107"/>
        <v>4.3999999999999997E-2</v>
      </c>
    </row>
    <row r="1680" spans="1:11" x14ac:dyDescent="0.35">
      <c r="A1680" s="2" t="s">
        <v>1318</v>
      </c>
      <c r="B1680" s="8">
        <f>AVERAGEIF(cleaned_data!$A$2:$A$3799,Director!$A1680,cleaned_data!$H$2:$H$3799)</f>
        <v>6.7333333333333334</v>
      </c>
      <c r="C1680" s="12">
        <f t="shared" si="104"/>
        <v>0.623</v>
      </c>
      <c r="D1680" s="10">
        <f>_xlfn.RANK.EQ($C1680,$C$2:$C$1759,0)+COUNTIF($C$2:C1680,C1680)-1</f>
        <v>663</v>
      </c>
      <c r="G1680">
        <v>1679</v>
      </c>
      <c r="H1680" t="str">
        <f t="shared" si="105"/>
        <v>Meiert Avis</v>
      </c>
      <c r="I1680">
        <f>COUNTIF(Table13[director_name],Director!$H1680)</f>
        <v>1</v>
      </c>
      <c r="J1680" s="8">
        <f t="shared" si="106"/>
        <v>4.2</v>
      </c>
      <c r="K1680" s="12">
        <f t="shared" si="107"/>
        <v>4.3999999999999997E-2</v>
      </c>
    </row>
    <row r="1681" spans="1:11" x14ac:dyDescent="0.35">
      <c r="A1681" s="2" t="s">
        <v>1016</v>
      </c>
      <c r="B1681" s="8">
        <f>AVERAGEIF(cleaned_data!$A$2:$A$3799,Director!$A1681,cleaned_data!$H$2:$H$3799)</f>
        <v>6.35</v>
      </c>
      <c r="C1681" s="12">
        <f t="shared" si="104"/>
        <v>0.45600000000000002</v>
      </c>
      <c r="D1681" s="10">
        <f>_xlfn.RANK.EQ($C1681,$C$2:$C$1759,0)+COUNTIF($C$2:C1681,C1681)-1</f>
        <v>956</v>
      </c>
      <c r="G1681">
        <v>1680</v>
      </c>
      <c r="H1681" t="str">
        <f t="shared" si="105"/>
        <v>Travis Cluff</v>
      </c>
      <c r="I1681">
        <f>COUNTIF(Table13[director_name],Director!$H1681)</f>
        <v>1</v>
      </c>
      <c r="J1681" s="8">
        <f t="shared" si="106"/>
        <v>4.2</v>
      </c>
      <c r="K1681" s="12">
        <f t="shared" si="107"/>
        <v>4.3999999999999997E-2</v>
      </c>
    </row>
    <row r="1682" spans="1:11" x14ac:dyDescent="0.35">
      <c r="A1682" s="2" t="s">
        <v>13239</v>
      </c>
      <c r="B1682" s="8">
        <f>AVERAGEIF(cleaned_data!$A$2:$A$3799,Director!$A1682,cleaned_data!$H$2:$H$3799)</f>
        <v>6.2</v>
      </c>
      <c r="C1682" s="12">
        <f t="shared" si="104"/>
        <v>0.39100000000000001</v>
      </c>
      <c r="D1682" s="10">
        <f>_xlfn.RANK.EQ($C1682,$C$2:$C$1759,0)+COUNTIF($C$2:C1682,C1682)-1</f>
        <v>1069</v>
      </c>
      <c r="G1682">
        <v>1681</v>
      </c>
      <c r="H1682" t="str">
        <f t="shared" si="105"/>
        <v>Brian Trenchard-Smith</v>
      </c>
      <c r="I1682">
        <f>COUNTIF(Table13[director_name],Director!$H1682)</f>
        <v>2</v>
      </c>
      <c r="J1682" s="8">
        <f t="shared" si="106"/>
        <v>4.0999999999999996</v>
      </c>
      <c r="K1682" s="12">
        <f t="shared" si="107"/>
        <v>3.5999999999999997E-2</v>
      </c>
    </row>
    <row r="1683" spans="1:11" x14ac:dyDescent="0.35">
      <c r="A1683" s="2" t="s">
        <v>7744</v>
      </c>
      <c r="B1683" s="8">
        <f>AVERAGEIF(cleaned_data!$A$2:$A$3799,Director!$A1683,cleaned_data!$H$2:$H$3799)</f>
        <v>8.6</v>
      </c>
      <c r="C1683" s="12">
        <f t="shared" si="104"/>
        <v>0.998</v>
      </c>
      <c r="D1683" s="10">
        <f>_xlfn.RANK.EQ($C1683,$C$2:$C$1759,0)+COUNTIF($C$2:C1683,C1683)-1</f>
        <v>2</v>
      </c>
      <c r="G1683">
        <v>1682</v>
      </c>
      <c r="H1683" t="str">
        <f t="shared" si="105"/>
        <v>Chris Roberts</v>
      </c>
      <c r="I1683">
        <f>COUNTIF(Table13[director_name],Director!$H1683)</f>
        <v>1</v>
      </c>
      <c r="J1683" s="8">
        <f t="shared" si="106"/>
        <v>4.0999999999999996</v>
      </c>
      <c r="K1683" s="12">
        <f t="shared" si="107"/>
        <v>3.5999999999999997E-2</v>
      </c>
    </row>
    <row r="1684" spans="1:11" x14ac:dyDescent="0.35">
      <c r="A1684" s="2" t="s">
        <v>16614</v>
      </c>
      <c r="B1684" s="8">
        <f>AVERAGEIF(cleaned_data!$A$2:$A$3799,Director!$A1684,cleaned_data!$H$2:$H$3799)</f>
        <v>6.2</v>
      </c>
      <c r="C1684" s="12">
        <f t="shared" si="104"/>
        <v>0.39100000000000001</v>
      </c>
      <c r="D1684" s="10">
        <f>_xlfn.RANK.EQ($C1684,$C$2:$C$1759,0)+COUNTIF($C$2:C1684,C1684)-1</f>
        <v>1070</v>
      </c>
      <c r="G1684">
        <v>1683</v>
      </c>
      <c r="H1684" t="str">
        <f t="shared" si="105"/>
        <v>David Kellogg</v>
      </c>
      <c r="I1684">
        <f>COUNTIF(Table13[director_name],Director!$H1684)</f>
        <v>1</v>
      </c>
      <c r="J1684" s="8">
        <f t="shared" si="106"/>
        <v>4.0999999999999996</v>
      </c>
      <c r="K1684" s="12">
        <f t="shared" si="107"/>
        <v>3.5999999999999997E-2</v>
      </c>
    </row>
    <row r="1685" spans="1:11" x14ac:dyDescent="0.35">
      <c r="A1685" s="2" t="s">
        <v>16351</v>
      </c>
      <c r="B1685" s="8">
        <f>AVERAGEIF(cleaned_data!$A$2:$A$3799,Director!$A1685,cleaned_data!$H$2:$H$3799)</f>
        <v>6</v>
      </c>
      <c r="C1685" s="12">
        <f t="shared" si="104"/>
        <v>0.312</v>
      </c>
      <c r="D1685" s="10">
        <f>_xlfn.RANK.EQ($C1685,$C$2:$C$1759,0)+COUNTIF($C$2:C1685,C1685)-1</f>
        <v>1210</v>
      </c>
      <c r="G1685">
        <v>1684</v>
      </c>
      <c r="H1685" t="str">
        <f t="shared" si="105"/>
        <v>Deon Taylor</v>
      </c>
      <c r="I1685">
        <f>COUNTIF(Table13[director_name],Director!$H1685)</f>
        <v>1</v>
      </c>
      <c r="J1685" s="8">
        <f t="shared" si="106"/>
        <v>4.0999999999999996</v>
      </c>
      <c r="K1685" s="12">
        <f t="shared" si="107"/>
        <v>3.5999999999999997E-2</v>
      </c>
    </row>
    <row r="1686" spans="1:11" x14ac:dyDescent="0.35">
      <c r="A1686" s="2" t="s">
        <v>1739</v>
      </c>
      <c r="B1686" s="8">
        <f>AVERAGEIF(cleaned_data!$A$2:$A$3799,Director!$A1686,cleaned_data!$H$2:$H$3799)</f>
        <v>6.791666666666667</v>
      </c>
      <c r="C1686" s="12">
        <f t="shared" si="104"/>
        <v>0.63800000000000001</v>
      </c>
      <c r="D1686" s="10">
        <f>_xlfn.RANK.EQ($C1686,$C$2:$C$1759,0)+COUNTIF($C$2:C1686,C1686)-1</f>
        <v>634</v>
      </c>
      <c r="G1686">
        <v>1685</v>
      </c>
      <c r="H1686" t="str">
        <f t="shared" si="105"/>
        <v>Des McAnuff</v>
      </c>
      <c r="I1686">
        <f>COUNTIF(Table13[director_name],Director!$H1686)</f>
        <v>1</v>
      </c>
      <c r="J1686" s="8">
        <f t="shared" si="106"/>
        <v>4.0999999999999996</v>
      </c>
      <c r="K1686" s="12">
        <f t="shared" si="107"/>
        <v>3.5999999999999997E-2</v>
      </c>
    </row>
    <row r="1687" spans="1:11" x14ac:dyDescent="0.35">
      <c r="A1687" s="2" t="s">
        <v>23686</v>
      </c>
      <c r="B1687" s="8">
        <f>AVERAGEIF(cleaned_data!$A$2:$A$3799,Director!$A1687,cleaned_data!$H$2:$H$3799)</f>
        <v>4.2</v>
      </c>
      <c r="C1687" s="12">
        <f t="shared" si="104"/>
        <v>4.3999999999999997E-2</v>
      </c>
      <c r="D1687" s="10">
        <f>_xlfn.RANK.EQ($C1687,$C$2:$C$1759,0)+COUNTIF($C$2:C1687,C1687)-1</f>
        <v>1680</v>
      </c>
      <c r="G1687">
        <v>1686</v>
      </c>
      <c r="H1687" t="str">
        <f t="shared" si="105"/>
        <v>Eric Bross</v>
      </c>
      <c r="I1687">
        <f>COUNTIF(Table13[director_name],Director!$H1687)</f>
        <v>1</v>
      </c>
      <c r="J1687" s="8">
        <f t="shared" si="106"/>
        <v>4.0999999999999996</v>
      </c>
      <c r="K1687" s="12">
        <f t="shared" si="107"/>
        <v>3.5999999999999997E-2</v>
      </c>
    </row>
    <row r="1688" spans="1:11" x14ac:dyDescent="0.35">
      <c r="A1688" s="2" t="s">
        <v>12240</v>
      </c>
      <c r="B1688" s="8">
        <f>AVERAGEIF(cleaned_data!$A$2:$A$3799,Director!$A1688,cleaned_data!$H$2:$H$3799)</f>
        <v>3.1</v>
      </c>
      <c r="C1688" s="12">
        <f t="shared" si="104"/>
        <v>8.9999999999999993E-3</v>
      </c>
      <c r="D1688" s="10">
        <f>_xlfn.RANK.EQ($C1688,$C$2:$C$1759,0)+COUNTIF($C$2:C1688,C1688)-1</f>
        <v>1742</v>
      </c>
      <c r="G1688">
        <v>1687</v>
      </c>
      <c r="H1688" t="str">
        <f t="shared" si="105"/>
        <v>Jeffrey W. Byrd</v>
      </c>
      <c r="I1688">
        <f>COUNTIF(Table13[director_name],Director!$H1688)</f>
        <v>1</v>
      </c>
      <c r="J1688" s="8">
        <f t="shared" si="106"/>
        <v>4.0999999999999996</v>
      </c>
      <c r="K1688" s="12">
        <f t="shared" si="107"/>
        <v>3.5999999999999997E-2</v>
      </c>
    </row>
    <row r="1689" spans="1:11" x14ac:dyDescent="0.35">
      <c r="A1689" s="2" t="s">
        <v>10558</v>
      </c>
      <c r="B1689" s="8">
        <f>AVERAGEIF(cleaned_data!$A$2:$A$3799,Director!$A1689,cleaned_data!$H$2:$H$3799)</f>
        <v>7.0666666666666664</v>
      </c>
      <c r="C1689" s="12">
        <f t="shared" si="104"/>
        <v>0.76700000000000002</v>
      </c>
      <c r="D1689" s="10">
        <f>_xlfn.RANK.EQ($C1689,$C$2:$C$1759,0)+COUNTIF($C$2:C1689,C1689)-1</f>
        <v>409</v>
      </c>
      <c r="G1689">
        <v>1688</v>
      </c>
      <c r="H1689" t="str">
        <f t="shared" si="105"/>
        <v>John Ottman</v>
      </c>
      <c r="I1689">
        <f>COUNTIF(Table13[director_name],Director!$H1689)</f>
        <v>1</v>
      </c>
      <c r="J1689" s="8">
        <f t="shared" si="106"/>
        <v>4.0999999999999996</v>
      </c>
      <c r="K1689" s="12">
        <f t="shared" si="107"/>
        <v>3.5999999999999997E-2</v>
      </c>
    </row>
    <row r="1690" spans="1:11" x14ac:dyDescent="0.35">
      <c r="A1690" s="2" t="s">
        <v>16092</v>
      </c>
      <c r="B1690" s="8">
        <f>AVERAGEIF(cleaned_data!$A$2:$A$3799,Director!$A1690,cleaned_data!$H$2:$H$3799)</f>
        <v>6.3</v>
      </c>
      <c r="C1690" s="12">
        <f t="shared" si="104"/>
        <v>0.42199999999999999</v>
      </c>
      <c r="D1690" s="10">
        <f>_xlfn.RANK.EQ($C1690,$C$2:$C$1759,0)+COUNTIF($C$2:C1690,C1690)-1</f>
        <v>1013</v>
      </c>
      <c r="G1690">
        <v>1689</v>
      </c>
      <c r="H1690" t="str">
        <f t="shared" si="105"/>
        <v>Marcos Siega</v>
      </c>
      <c r="I1690">
        <f>COUNTIF(Table13[director_name],Director!$H1690)</f>
        <v>1</v>
      </c>
      <c r="J1690" s="8">
        <f t="shared" si="106"/>
        <v>4.0999999999999996</v>
      </c>
      <c r="K1690" s="12">
        <f t="shared" si="107"/>
        <v>3.5999999999999997E-2</v>
      </c>
    </row>
    <row r="1691" spans="1:11" x14ac:dyDescent="0.35">
      <c r="A1691" s="2" t="s">
        <v>8461</v>
      </c>
      <c r="B1691" s="8">
        <f>AVERAGEIF(cleaned_data!$A$2:$A$3799,Director!$A1691,cleaned_data!$H$2:$H$3799)</f>
        <v>3.4</v>
      </c>
      <c r="C1691" s="12">
        <f t="shared" si="104"/>
        <v>1.6E-2</v>
      </c>
      <c r="D1691" s="10">
        <f>_xlfn.RANK.EQ($C1691,$C$2:$C$1759,0)+COUNTIF($C$2:C1691,C1691)-1</f>
        <v>1730</v>
      </c>
      <c r="G1691">
        <v>1690</v>
      </c>
      <c r="H1691" t="str">
        <f t="shared" si="105"/>
        <v>Mic Rodgers</v>
      </c>
      <c r="I1691">
        <f>COUNTIF(Table13[director_name],Director!$H1691)</f>
        <v>1</v>
      </c>
      <c r="J1691" s="8">
        <f t="shared" si="106"/>
        <v>4.0999999999999996</v>
      </c>
      <c r="K1691" s="12">
        <f t="shared" si="107"/>
        <v>3.5999999999999997E-2</v>
      </c>
    </row>
    <row r="1692" spans="1:11" x14ac:dyDescent="0.35">
      <c r="A1692" s="2" t="s">
        <v>9753</v>
      </c>
      <c r="B1692" s="8">
        <f>AVERAGEIF(cleaned_data!$A$2:$A$3799,Director!$A1692,cleaned_data!$H$2:$H$3799)</f>
        <v>5.6</v>
      </c>
      <c r="C1692" s="12">
        <f t="shared" si="104"/>
        <v>0.19800000000000001</v>
      </c>
      <c r="D1692" s="10">
        <f>_xlfn.RANK.EQ($C1692,$C$2:$C$1759,0)+COUNTIF($C$2:C1692,C1692)-1</f>
        <v>1409</v>
      </c>
      <c r="G1692">
        <v>1691</v>
      </c>
      <c r="H1692" t="str">
        <f t="shared" si="105"/>
        <v>Mike Bruce</v>
      </c>
      <c r="I1692">
        <f>COUNTIF(Table13[director_name],Director!$H1692)</f>
        <v>1</v>
      </c>
      <c r="J1692" s="8">
        <f t="shared" si="106"/>
        <v>4.0999999999999996</v>
      </c>
      <c r="K1692" s="12">
        <f t="shared" si="107"/>
        <v>3.5999999999999997E-2</v>
      </c>
    </row>
    <row r="1693" spans="1:11" x14ac:dyDescent="0.35">
      <c r="A1693" s="2" t="s">
        <v>15038</v>
      </c>
      <c r="B1693" s="8">
        <f>AVERAGEIF(cleaned_data!$A$2:$A$3799,Director!$A1693,cleaned_data!$H$2:$H$3799)</f>
        <v>5.9</v>
      </c>
      <c r="C1693" s="12">
        <f t="shared" si="104"/>
        <v>0.27200000000000002</v>
      </c>
      <c r="D1693" s="10">
        <f>_xlfn.RANK.EQ($C1693,$C$2:$C$1759,0)+COUNTIF($C$2:C1693,C1693)-1</f>
        <v>1279</v>
      </c>
      <c r="G1693">
        <v>1692</v>
      </c>
      <c r="H1693" t="str">
        <f t="shared" si="105"/>
        <v>Preston A. Whitmore II</v>
      </c>
      <c r="I1693">
        <f>COUNTIF(Table13[director_name],Director!$H1693)</f>
        <v>2</v>
      </c>
      <c r="J1693" s="8">
        <f t="shared" si="106"/>
        <v>4.0999999999999996</v>
      </c>
      <c r="K1693" s="12">
        <f t="shared" si="107"/>
        <v>3.5999999999999997E-2</v>
      </c>
    </row>
    <row r="1694" spans="1:11" x14ac:dyDescent="0.35">
      <c r="A1694" s="2" t="s">
        <v>9516</v>
      </c>
      <c r="B1694" s="8">
        <f>AVERAGEIF(cleaned_data!$A$2:$A$3799,Director!$A1694,cleaned_data!$H$2:$H$3799)</f>
        <v>4.7666666666666666</v>
      </c>
      <c r="C1694" s="12">
        <f t="shared" si="104"/>
        <v>7.3999999999999996E-2</v>
      </c>
      <c r="D1694" s="10">
        <f>_xlfn.RANK.EQ($C1694,$C$2:$C$1759,0)+COUNTIF($C$2:C1694,C1694)-1</f>
        <v>1628</v>
      </c>
      <c r="G1694">
        <v>1693</v>
      </c>
      <c r="H1694" t="str">
        <f t="shared" si="105"/>
        <v>Rick Rosenthal</v>
      </c>
      <c r="I1694">
        <f>COUNTIF(Table13[director_name],Director!$H1694)</f>
        <v>1</v>
      </c>
      <c r="J1694" s="8">
        <f t="shared" si="106"/>
        <v>4.0999999999999996</v>
      </c>
      <c r="K1694" s="12">
        <f t="shared" si="107"/>
        <v>3.5999999999999997E-2</v>
      </c>
    </row>
    <row r="1695" spans="1:11" x14ac:dyDescent="0.35">
      <c r="A1695" s="2" t="s">
        <v>22460</v>
      </c>
      <c r="B1695" s="8">
        <f>AVERAGEIF(cleaned_data!$A$2:$A$3799,Director!$A1695,cleaned_data!$H$2:$H$3799)</f>
        <v>7.2</v>
      </c>
      <c r="C1695" s="12">
        <f t="shared" si="104"/>
        <v>0.81100000000000005</v>
      </c>
      <c r="D1695" s="10">
        <f>_xlfn.RANK.EQ($C1695,$C$2:$C$1759,0)+COUNTIF($C$2:C1695,C1695)-1</f>
        <v>329</v>
      </c>
      <c r="G1695">
        <v>1694</v>
      </c>
      <c r="H1695" t="str">
        <f t="shared" si="105"/>
        <v>Sam Taylor-Johnson</v>
      </c>
      <c r="I1695">
        <f>COUNTIF(Table13[director_name],Director!$H1695)</f>
        <v>1</v>
      </c>
      <c r="J1695" s="8">
        <f t="shared" si="106"/>
        <v>4.0999999999999996</v>
      </c>
      <c r="K1695" s="12">
        <f t="shared" si="107"/>
        <v>3.5999999999999997E-2</v>
      </c>
    </row>
    <row r="1696" spans="1:11" x14ac:dyDescent="0.35">
      <c r="A1696" s="2" t="s">
        <v>12684</v>
      </c>
      <c r="B1696" s="8">
        <f>AVERAGEIF(cleaned_data!$A$2:$A$3799,Director!$A1696,cleaned_data!$H$2:$H$3799)</f>
        <v>6.8</v>
      </c>
      <c r="C1696" s="12">
        <f t="shared" si="104"/>
        <v>0.63800000000000001</v>
      </c>
      <c r="D1696" s="10">
        <f>_xlfn.RANK.EQ($C1696,$C$2:$C$1759,0)+COUNTIF($C$2:C1696,C1696)-1</f>
        <v>635</v>
      </c>
      <c r="G1696">
        <v>1695</v>
      </c>
      <c r="H1696" t="str">
        <f t="shared" si="105"/>
        <v>Todd Lincoln</v>
      </c>
      <c r="I1696">
        <f>COUNTIF(Table13[director_name],Director!$H1696)</f>
        <v>1</v>
      </c>
      <c r="J1696" s="8">
        <f t="shared" si="106"/>
        <v>4.0999999999999996</v>
      </c>
      <c r="K1696" s="12">
        <f t="shared" si="107"/>
        <v>3.5999999999999997E-2</v>
      </c>
    </row>
    <row r="1697" spans="1:11" x14ac:dyDescent="0.35">
      <c r="A1697" s="2" t="s">
        <v>10453</v>
      </c>
      <c r="B1697" s="8">
        <f>AVERAGEIF(cleaned_data!$A$2:$A$3799,Director!$A1697,cleaned_data!$H$2:$H$3799)</f>
        <v>6.5500000000000007</v>
      </c>
      <c r="C1697" s="12">
        <f t="shared" si="104"/>
        <v>0.54600000000000004</v>
      </c>
      <c r="D1697" s="10">
        <f>_xlfn.RANK.EQ($C1697,$C$2:$C$1759,0)+COUNTIF($C$2:C1697,C1697)-1</f>
        <v>798</v>
      </c>
      <c r="G1697">
        <v>1696</v>
      </c>
      <c r="H1697" t="str">
        <f t="shared" si="105"/>
        <v>Annabel Jankel</v>
      </c>
      <c r="I1697">
        <f>COUNTIF(Table13[director_name],Director!$H1697)</f>
        <v>1</v>
      </c>
      <c r="J1697" s="8">
        <f t="shared" si="106"/>
        <v>4</v>
      </c>
      <c r="K1697" s="12">
        <f t="shared" si="107"/>
        <v>3.2000000000000001E-2</v>
      </c>
    </row>
    <row r="1698" spans="1:11" x14ac:dyDescent="0.35">
      <c r="A1698" s="2" t="s">
        <v>6783</v>
      </c>
      <c r="B1698" s="8">
        <f>AVERAGEIF(cleaned_data!$A$2:$A$3799,Director!$A1698,cleaned_data!$H$2:$H$3799)</f>
        <v>6.3</v>
      </c>
      <c r="C1698" s="12">
        <f t="shared" si="104"/>
        <v>0.42199999999999999</v>
      </c>
      <c r="D1698" s="10">
        <f>_xlfn.RANK.EQ($C1698,$C$2:$C$1759,0)+COUNTIF($C$2:C1698,C1698)-1</f>
        <v>1014</v>
      </c>
      <c r="G1698">
        <v>1697</v>
      </c>
      <c r="H1698" t="str">
        <f t="shared" si="105"/>
        <v>Ed Gass-Donnelly</v>
      </c>
      <c r="I1698">
        <f>COUNTIF(Table13[director_name],Director!$H1698)</f>
        <v>1</v>
      </c>
      <c r="J1698" s="8">
        <f t="shared" si="106"/>
        <v>4</v>
      </c>
      <c r="K1698" s="12">
        <f t="shared" si="107"/>
        <v>3.2000000000000001E-2</v>
      </c>
    </row>
    <row r="1699" spans="1:11" x14ac:dyDescent="0.35">
      <c r="A1699" s="2" t="s">
        <v>4408</v>
      </c>
      <c r="B1699" s="8">
        <f>AVERAGEIF(cleaned_data!$A$2:$A$3799,Director!$A1699,cleaned_data!$H$2:$H$3799)</f>
        <v>3</v>
      </c>
      <c r="C1699" s="12">
        <f t="shared" si="104"/>
        <v>7.0000000000000001E-3</v>
      </c>
      <c r="D1699" s="10">
        <f>_xlfn.RANK.EQ($C1699,$C$2:$C$1759,0)+COUNTIF($C$2:C1699,C1699)-1</f>
        <v>1746</v>
      </c>
      <c r="G1699">
        <v>1698</v>
      </c>
      <c r="H1699" t="str">
        <f t="shared" si="105"/>
        <v>Joe Berlinger</v>
      </c>
      <c r="I1699">
        <f>COUNTIF(Table13[director_name],Director!$H1699)</f>
        <v>1</v>
      </c>
      <c r="J1699" s="8">
        <f t="shared" si="106"/>
        <v>4</v>
      </c>
      <c r="K1699" s="12">
        <f t="shared" si="107"/>
        <v>3.2000000000000001E-2</v>
      </c>
    </row>
    <row r="1700" spans="1:11" x14ac:dyDescent="0.35">
      <c r="A1700" s="2" t="s">
        <v>12371</v>
      </c>
      <c r="B1700" s="8">
        <f>AVERAGEIF(cleaned_data!$A$2:$A$3799,Director!$A1700,cleaned_data!$H$2:$H$3799)</f>
        <v>7</v>
      </c>
      <c r="C1700" s="12">
        <f t="shared" si="104"/>
        <v>0.72199999999999998</v>
      </c>
      <c r="D1700" s="10">
        <f>_xlfn.RANK.EQ($C1700,$C$2:$C$1759,0)+COUNTIF($C$2:C1700,C1700)-1</f>
        <v>484</v>
      </c>
      <c r="G1700">
        <v>1699</v>
      </c>
      <c r="H1700" t="str">
        <f t="shared" si="105"/>
        <v>Joseph Kahn</v>
      </c>
      <c r="I1700">
        <f>COUNTIF(Table13[director_name],Director!$H1700)</f>
        <v>1</v>
      </c>
      <c r="J1700" s="8">
        <f t="shared" si="106"/>
        <v>4</v>
      </c>
      <c r="K1700" s="12">
        <f t="shared" si="107"/>
        <v>3.2000000000000001E-2</v>
      </c>
    </row>
    <row r="1701" spans="1:11" x14ac:dyDescent="0.35">
      <c r="A1701" s="2" t="s">
        <v>11748</v>
      </c>
      <c r="B1701" s="8">
        <f>AVERAGEIF(cleaned_data!$A$2:$A$3799,Director!$A1701,cleaned_data!$H$2:$H$3799)</f>
        <v>3.1</v>
      </c>
      <c r="C1701" s="12">
        <f t="shared" si="104"/>
        <v>8.9999999999999993E-3</v>
      </c>
      <c r="D1701" s="10">
        <f>_xlfn.RANK.EQ($C1701,$C$2:$C$1759,0)+COUNTIF($C$2:C1701,C1701)-1</f>
        <v>1743</v>
      </c>
      <c r="G1701">
        <v>1700</v>
      </c>
      <c r="H1701" t="str">
        <f t="shared" si="105"/>
        <v>Matt Bettinelli-Olpin</v>
      </c>
      <c r="I1701">
        <f>COUNTIF(Table13[director_name],Director!$H1701)</f>
        <v>1</v>
      </c>
      <c r="J1701" s="8">
        <f t="shared" si="106"/>
        <v>4</v>
      </c>
      <c r="K1701" s="12">
        <f t="shared" si="107"/>
        <v>3.2000000000000001E-2</v>
      </c>
    </row>
    <row r="1702" spans="1:11" x14ac:dyDescent="0.35">
      <c r="A1702" s="2" t="s">
        <v>12577</v>
      </c>
      <c r="B1702" s="8">
        <f>AVERAGEIF(cleaned_data!$A$2:$A$3799,Director!$A1702,cleaned_data!$H$2:$H$3799)</f>
        <v>6.2</v>
      </c>
      <c r="C1702" s="12">
        <f t="shared" si="104"/>
        <v>0.39100000000000001</v>
      </c>
      <c r="D1702" s="10">
        <f>_xlfn.RANK.EQ($C1702,$C$2:$C$1759,0)+COUNTIF($C$2:C1702,C1702)-1</f>
        <v>1071</v>
      </c>
      <c r="G1702">
        <v>1701</v>
      </c>
      <c r="H1702" t="str">
        <f t="shared" si="105"/>
        <v>Peter Hastings</v>
      </c>
      <c r="I1702">
        <f>COUNTIF(Table13[director_name],Director!$H1702)</f>
        <v>1</v>
      </c>
      <c r="J1702" s="8">
        <f t="shared" si="106"/>
        <v>4</v>
      </c>
      <c r="K1702" s="12">
        <f t="shared" si="107"/>
        <v>3.2000000000000001E-2</v>
      </c>
    </row>
    <row r="1703" spans="1:11" x14ac:dyDescent="0.35">
      <c r="A1703" s="2" t="s">
        <v>13129</v>
      </c>
      <c r="B1703" s="8">
        <f>AVERAGEIF(cleaned_data!$A$2:$A$3799,Director!$A1703,cleaned_data!$H$2:$H$3799)</f>
        <v>5.3</v>
      </c>
      <c r="C1703" s="12">
        <f t="shared" si="104"/>
        <v>0.13200000000000001</v>
      </c>
      <c r="D1703" s="10">
        <f>_xlfn.RANK.EQ($C1703,$C$2:$C$1759,0)+COUNTIF($C$2:C1703,C1703)-1</f>
        <v>1526</v>
      </c>
      <c r="G1703">
        <v>1702</v>
      </c>
      <c r="H1703" t="str">
        <f t="shared" si="105"/>
        <v>Carmen Marron</v>
      </c>
      <c r="I1703">
        <f>COUNTIF(Table13[director_name],Director!$H1703)</f>
        <v>1</v>
      </c>
      <c r="J1703" s="8">
        <f t="shared" si="106"/>
        <v>3.9</v>
      </c>
      <c r="K1703" s="12">
        <f t="shared" si="107"/>
        <v>2.8000000000000001E-2</v>
      </c>
    </row>
    <row r="1704" spans="1:11" x14ac:dyDescent="0.35">
      <c r="A1704" s="2" t="s">
        <v>18791</v>
      </c>
      <c r="B1704" s="8">
        <f>AVERAGEIF(cleaned_data!$A$2:$A$3799,Director!$A1704,cleaned_data!$H$2:$H$3799)</f>
        <v>8.1499999999999986</v>
      </c>
      <c r="C1704" s="12">
        <f t="shared" si="104"/>
        <v>0.98599999999999999</v>
      </c>
      <c r="D1704" s="10">
        <f>_xlfn.RANK.EQ($C1704,$C$2:$C$1759,0)+COUNTIF($C$2:C1704,C1704)-1</f>
        <v>24</v>
      </c>
      <c r="G1704">
        <v>1703</v>
      </c>
      <c r="H1704" t="str">
        <f t="shared" si="105"/>
        <v>Eric Valette</v>
      </c>
      <c r="I1704">
        <f>COUNTIF(Table13[director_name],Director!$H1704)</f>
        <v>1</v>
      </c>
      <c r="J1704" s="8">
        <f t="shared" si="106"/>
        <v>3.9</v>
      </c>
      <c r="K1704" s="12">
        <f t="shared" si="107"/>
        <v>2.8000000000000001E-2</v>
      </c>
    </row>
    <row r="1705" spans="1:11" x14ac:dyDescent="0.35">
      <c r="A1705" s="2" t="s">
        <v>19697</v>
      </c>
      <c r="B1705" s="8">
        <f>AVERAGEIF(cleaned_data!$A$2:$A$3799,Director!$A1705,cleaned_data!$H$2:$H$3799)</f>
        <v>7.15</v>
      </c>
      <c r="C1705" s="12">
        <f t="shared" si="104"/>
        <v>0.80500000000000005</v>
      </c>
      <c r="D1705" s="10">
        <f>_xlfn.RANK.EQ($C1705,$C$2:$C$1759,0)+COUNTIF($C$2:C1705,C1705)-1</f>
        <v>342</v>
      </c>
      <c r="G1705">
        <v>1704</v>
      </c>
      <c r="H1705" t="str">
        <f t="shared" si="105"/>
        <v>Fred Dekker</v>
      </c>
      <c r="I1705">
        <f>COUNTIF(Table13[director_name],Director!$H1705)</f>
        <v>1</v>
      </c>
      <c r="J1705" s="8">
        <f t="shared" si="106"/>
        <v>3.9</v>
      </c>
      <c r="K1705" s="12">
        <f t="shared" si="107"/>
        <v>2.8000000000000001E-2</v>
      </c>
    </row>
    <row r="1706" spans="1:11" x14ac:dyDescent="0.35">
      <c r="A1706" s="2" t="s">
        <v>9610</v>
      </c>
      <c r="B1706" s="8">
        <f>AVERAGEIF(cleaned_data!$A$2:$A$3799,Director!$A1706,cleaned_data!$H$2:$H$3799)</f>
        <v>6.333333333333333</v>
      </c>
      <c r="C1706" s="12">
        <f t="shared" si="104"/>
        <v>0.45300000000000001</v>
      </c>
      <c r="D1706" s="10">
        <f>_xlfn.RANK.EQ($C1706,$C$2:$C$1759,0)+COUNTIF($C$2:C1706,C1706)-1</f>
        <v>962</v>
      </c>
      <c r="G1706">
        <v>1705</v>
      </c>
      <c r="H1706" t="str">
        <f t="shared" si="105"/>
        <v>Michael Martin</v>
      </c>
      <c r="I1706">
        <f>COUNTIF(Table13[director_name],Director!$H1706)</f>
        <v>1</v>
      </c>
      <c r="J1706" s="8">
        <f t="shared" si="106"/>
        <v>3.9</v>
      </c>
      <c r="K1706" s="12">
        <f t="shared" si="107"/>
        <v>2.8000000000000001E-2</v>
      </c>
    </row>
    <row r="1707" spans="1:11" x14ac:dyDescent="0.35">
      <c r="A1707" s="2" t="s">
        <v>13975</v>
      </c>
      <c r="B1707" s="8">
        <f>AVERAGEIF(cleaned_data!$A$2:$A$3799,Director!$A1707,cleaned_data!$H$2:$H$3799)</f>
        <v>6.25</v>
      </c>
      <c r="C1707" s="12">
        <f t="shared" si="104"/>
        <v>0.41699999999999998</v>
      </c>
      <c r="D1707" s="10">
        <f>_xlfn.RANK.EQ($C1707,$C$2:$C$1759,0)+COUNTIF($C$2:C1707,C1707)-1</f>
        <v>1025</v>
      </c>
      <c r="G1707">
        <v>1706</v>
      </c>
      <c r="H1707" t="str">
        <f t="shared" si="105"/>
        <v>Nelson McCormick</v>
      </c>
      <c r="I1707">
        <f>COUNTIF(Table13[director_name],Director!$H1707)</f>
        <v>1</v>
      </c>
      <c r="J1707" s="8">
        <f t="shared" si="106"/>
        <v>3.9</v>
      </c>
      <c r="K1707" s="12">
        <f t="shared" si="107"/>
        <v>2.8000000000000001E-2</v>
      </c>
    </row>
    <row r="1708" spans="1:11" x14ac:dyDescent="0.35">
      <c r="A1708" s="2" t="s">
        <v>16410</v>
      </c>
      <c r="B1708" s="8">
        <f>AVERAGEIF(cleaned_data!$A$2:$A$3799,Director!$A1708,cleaned_data!$H$2:$H$3799)</f>
        <v>8</v>
      </c>
      <c r="C1708" s="12">
        <f t="shared" si="104"/>
        <v>0.97699999999999998</v>
      </c>
      <c r="D1708" s="10">
        <f>_xlfn.RANK.EQ($C1708,$C$2:$C$1759,0)+COUNTIF($C$2:C1708,C1708)-1</f>
        <v>40</v>
      </c>
      <c r="G1708">
        <v>1707</v>
      </c>
      <c r="H1708" t="str">
        <f t="shared" si="105"/>
        <v>Scott Marshall</v>
      </c>
      <c r="I1708">
        <f>COUNTIF(Table13[director_name],Director!$H1708)</f>
        <v>1</v>
      </c>
      <c r="J1708" s="8">
        <f t="shared" si="106"/>
        <v>3.9</v>
      </c>
      <c r="K1708" s="12">
        <f t="shared" si="107"/>
        <v>2.8000000000000001E-2</v>
      </c>
    </row>
    <row r="1709" spans="1:11" x14ac:dyDescent="0.35">
      <c r="A1709" s="2" t="s">
        <v>2779</v>
      </c>
      <c r="B1709" s="8">
        <f>AVERAGEIF(cleaned_data!$A$2:$A$3799,Director!$A1709,cleaned_data!$H$2:$H$3799)</f>
        <v>7</v>
      </c>
      <c r="C1709" s="12">
        <f t="shared" si="104"/>
        <v>0.72199999999999998</v>
      </c>
      <c r="D1709" s="10">
        <f>_xlfn.RANK.EQ($C1709,$C$2:$C$1759,0)+COUNTIF($C$2:C1709,C1709)-1</f>
        <v>485</v>
      </c>
      <c r="G1709">
        <v>1708</v>
      </c>
      <c r="H1709" t="str">
        <f t="shared" si="105"/>
        <v>Stephen Carpenter</v>
      </c>
      <c r="I1709">
        <f>COUNTIF(Table13[director_name],Director!$H1709)</f>
        <v>1</v>
      </c>
      <c r="J1709" s="8">
        <f t="shared" si="106"/>
        <v>3.9</v>
      </c>
      <c r="K1709" s="12">
        <f t="shared" si="107"/>
        <v>2.8000000000000001E-2</v>
      </c>
    </row>
    <row r="1710" spans="1:11" x14ac:dyDescent="0.35">
      <c r="A1710" s="2" t="s">
        <v>18836</v>
      </c>
      <c r="B1710" s="8">
        <f>AVERAGEIF(cleaned_data!$A$2:$A$3799,Director!$A1710,cleaned_data!$H$2:$H$3799)</f>
        <v>7.1</v>
      </c>
      <c r="C1710" s="12">
        <f t="shared" si="104"/>
        <v>0.77100000000000002</v>
      </c>
      <c r="D1710" s="10">
        <f>_xlfn.RANK.EQ($C1710,$C$2:$C$1759,0)+COUNTIF($C$2:C1710,C1710)-1</f>
        <v>402</v>
      </c>
      <c r="G1710">
        <v>1709</v>
      </c>
      <c r="H1710" t="str">
        <f t="shared" si="105"/>
        <v>Steve Boyum</v>
      </c>
      <c r="I1710">
        <f>COUNTIF(Table13[director_name],Director!$H1710)</f>
        <v>1</v>
      </c>
      <c r="J1710" s="8">
        <f t="shared" si="106"/>
        <v>3.9</v>
      </c>
      <c r="K1710" s="12">
        <f t="shared" si="107"/>
        <v>2.8000000000000001E-2</v>
      </c>
    </row>
    <row r="1711" spans="1:11" x14ac:dyDescent="0.35">
      <c r="A1711" s="2" t="s">
        <v>8553</v>
      </c>
      <c r="B1711" s="8">
        <f>AVERAGEIF(cleaned_data!$A$2:$A$3799,Director!$A1711,cleaned_data!$H$2:$H$3799)</f>
        <v>6.55</v>
      </c>
      <c r="C1711" s="12">
        <f t="shared" si="104"/>
        <v>0.54200000000000004</v>
      </c>
      <c r="D1711" s="10">
        <f>_xlfn.RANK.EQ($C1711,$C$2:$C$1759,0)+COUNTIF($C$2:C1711,C1711)-1</f>
        <v>805</v>
      </c>
      <c r="G1711">
        <v>1710</v>
      </c>
      <c r="H1711" t="str">
        <f t="shared" si="105"/>
        <v>Bo Welch</v>
      </c>
      <c r="I1711">
        <f>COUNTIF(Table13[director_name],Director!$H1711)</f>
        <v>1</v>
      </c>
      <c r="J1711" s="8">
        <f t="shared" si="106"/>
        <v>3.8</v>
      </c>
      <c r="K1711" s="12">
        <f t="shared" si="107"/>
        <v>2.5000000000000001E-2</v>
      </c>
    </row>
    <row r="1712" spans="1:11" x14ac:dyDescent="0.35">
      <c r="A1712" s="2" t="s">
        <v>21802</v>
      </c>
      <c r="B1712" s="8">
        <f>AVERAGEIF(cleaned_data!$A$2:$A$3799,Director!$A1712,cleaned_data!$H$2:$H$3799)</f>
        <v>4.8</v>
      </c>
      <c r="C1712" s="12">
        <f t="shared" si="104"/>
        <v>7.4999999999999997E-2</v>
      </c>
      <c r="D1712" s="10">
        <f>_xlfn.RANK.EQ($C1712,$C$2:$C$1759,0)+COUNTIF($C$2:C1712,C1712)-1</f>
        <v>1627</v>
      </c>
      <c r="G1712">
        <v>1711</v>
      </c>
      <c r="H1712" t="str">
        <f t="shared" si="105"/>
        <v>Lawrence Guterman</v>
      </c>
      <c r="I1712">
        <f>COUNTIF(Table13[director_name],Director!$H1712)</f>
        <v>2</v>
      </c>
      <c r="J1712" s="8">
        <f t="shared" si="106"/>
        <v>3.7</v>
      </c>
      <c r="K1712" s="12">
        <f t="shared" si="107"/>
        <v>2.5000000000000001E-2</v>
      </c>
    </row>
    <row r="1713" spans="1:11" x14ac:dyDescent="0.35">
      <c r="A1713" s="2" t="s">
        <v>12123</v>
      </c>
      <c r="B1713" s="8">
        <f>AVERAGEIF(cleaned_data!$A$2:$A$3799,Director!$A1713,cleaned_data!$H$2:$H$3799)</f>
        <v>2.1</v>
      </c>
      <c r="C1713" s="12">
        <f t="shared" si="104"/>
        <v>0</v>
      </c>
      <c r="D1713" s="10">
        <f>_xlfn.RANK.EQ($C1713,$C$2:$C$1759,0)+COUNTIF($C$2:C1713,C1713)-1</f>
        <v>1758</v>
      </c>
      <c r="G1713">
        <v>1712</v>
      </c>
      <c r="H1713" t="str">
        <f t="shared" si="105"/>
        <v>Marco Schnabel</v>
      </c>
      <c r="I1713">
        <f>COUNTIF(Table13[director_name],Director!$H1713)</f>
        <v>1</v>
      </c>
      <c r="J1713" s="8">
        <f t="shared" si="106"/>
        <v>3.8</v>
      </c>
      <c r="K1713" s="12">
        <f t="shared" si="107"/>
        <v>2.5000000000000001E-2</v>
      </c>
    </row>
    <row r="1714" spans="1:11" x14ac:dyDescent="0.35">
      <c r="A1714" s="2" t="s">
        <v>21889</v>
      </c>
      <c r="B1714" s="8">
        <f>AVERAGEIF(cleaned_data!$A$2:$A$3799,Director!$A1714,cleaned_data!$H$2:$H$3799)</f>
        <v>7</v>
      </c>
      <c r="C1714" s="12">
        <f t="shared" si="104"/>
        <v>0.72199999999999998</v>
      </c>
      <c r="D1714" s="10">
        <f>_xlfn.RANK.EQ($C1714,$C$2:$C$1759,0)+COUNTIF($C$2:C1714,C1714)-1</f>
        <v>486</v>
      </c>
      <c r="G1714">
        <v>1713</v>
      </c>
      <c r="H1714" t="str">
        <f t="shared" si="105"/>
        <v>Mickey Liddell</v>
      </c>
      <c r="I1714">
        <f>COUNTIF(Table13[director_name],Director!$H1714)</f>
        <v>1</v>
      </c>
      <c r="J1714" s="8">
        <f t="shared" si="106"/>
        <v>3.8</v>
      </c>
      <c r="K1714" s="12">
        <f t="shared" si="107"/>
        <v>2.5000000000000001E-2</v>
      </c>
    </row>
    <row r="1715" spans="1:11" x14ac:dyDescent="0.35">
      <c r="A1715" s="2" t="s">
        <v>14238</v>
      </c>
      <c r="B1715" s="8">
        <f>AVERAGEIF(cleaned_data!$A$2:$A$3799,Director!$A1715,cleaned_data!$H$2:$H$3799)</f>
        <v>5.4</v>
      </c>
      <c r="C1715" s="12">
        <f t="shared" si="104"/>
        <v>0.157</v>
      </c>
      <c r="D1715" s="10">
        <f>_xlfn.RANK.EQ($C1715,$C$2:$C$1759,0)+COUNTIF($C$2:C1715,C1715)-1</f>
        <v>1481</v>
      </c>
      <c r="G1715">
        <v>1714</v>
      </c>
      <c r="H1715" t="str">
        <f t="shared" si="105"/>
        <v>Steven E. de Souza</v>
      </c>
      <c r="I1715">
        <f>COUNTIF(Table13[director_name],Director!$H1715)</f>
        <v>1</v>
      </c>
      <c r="J1715" s="8">
        <f t="shared" si="106"/>
        <v>3.8</v>
      </c>
      <c r="K1715" s="12">
        <f t="shared" si="107"/>
        <v>2.5000000000000001E-2</v>
      </c>
    </row>
    <row r="1716" spans="1:11" x14ac:dyDescent="0.35">
      <c r="A1716" s="2" t="s">
        <v>2026</v>
      </c>
      <c r="B1716" s="8">
        <f>AVERAGEIF(cleaned_data!$A$2:$A$3799,Director!$A1716,cleaned_data!$H$2:$H$3799)</f>
        <v>6.3</v>
      </c>
      <c r="C1716" s="12">
        <f t="shared" si="104"/>
        <v>0.42199999999999999</v>
      </c>
      <c r="D1716" s="10">
        <f>_xlfn.RANK.EQ($C1716,$C$2:$C$1759,0)+COUNTIF($C$2:C1716,C1716)-1</f>
        <v>1015</v>
      </c>
      <c r="G1716">
        <v>1715</v>
      </c>
      <c r="H1716" t="str">
        <f t="shared" si="105"/>
        <v>Sylvio Tabet</v>
      </c>
      <c r="I1716">
        <f>COUNTIF(Table13[director_name],Director!$H1716)</f>
        <v>1</v>
      </c>
      <c r="J1716" s="8">
        <f t="shared" si="106"/>
        <v>3.8</v>
      </c>
      <c r="K1716" s="12">
        <f t="shared" si="107"/>
        <v>2.5000000000000001E-2</v>
      </c>
    </row>
    <row r="1717" spans="1:11" x14ac:dyDescent="0.35">
      <c r="A1717" s="2" t="s">
        <v>2166</v>
      </c>
      <c r="B1717" s="8">
        <f>AVERAGEIF(cleaned_data!$A$2:$A$3799,Director!$A1717,cleaned_data!$H$2:$H$3799)</f>
        <v>5.6000000000000005</v>
      </c>
      <c r="C1717" s="12">
        <f t="shared" si="104"/>
        <v>0.221</v>
      </c>
      <c r="D1717" s="10">
        <f>_xlfn.RANK.EQ($C1717,$C$2:$C$1759,0)+COUNTIF($C$2:C1717,C1717)-1</f>
        <v>1370</v>
      </c>
      <c r="G1717">
        <v>1716</v>
      </c>
      <c r="H1717" t="str">
        <f t="shared" si="105"/>
        <v>Bob Clark</v>
      </c>
      <c r="I1717">
        <f>COUNTIF(Table13[director_name],Director!$H1717)</f>
        <v>3</v>
      </c>
      <c r="J1717" s="8">
        <f t="shared" si="106"/>
        <v>3.5333333333333337</v>
      </c>
      <c r="K1717" s="12">
        <f t="shared" si="107"/>
        <v>2.1000000000000001E-2</v>
      </c>
    </row>
    <row r="1718" spans="1:11" x14ac:dyDescent="0.35">
      <c r="A1718" s="2" t="s">
        <v>4356</v>
      </c>
      <c r="B1718" s="8">
        <f>AVERAGEIF(cleaned_data!$A$2:$A$3799,Director!$A1718,cleaned_data!$H$2:$H$3799)</f>
        <v>5.5333333333333341</v>
      </c>
      <c r="C1718" s="12">
        <f t="shared" si="104"/>
        <v>0.19400000000000001</v>
      </c>
      <c r="D1718" s="10">
        <f>_xlfn.RANK.EQ($C1718,$C$2:$C$1759,0)+COUNTIF($C$2:C1718,C1718)-1</f>
        <v>1417</v>
      </c>
      <c r="G1718">
        <v>1717</v>
      </c>
      <c r="H1718" t="str">
        <f t="shared" si="105"/>
        <v>Britt Allcroft</v>
      </c>
      <c r="I1718">
        <f>COUNTIF(Table13[director_name],Director!$H1718)</f>
        <v>1</v>
      </c>
      <c r="J1718" s="8">
        <f t="shared" si="106"/>
        <v>3.6</v>
      </c>
      <c r="K1718" s="12">
        <f t="shared" si="107"/>
        <v>2.1000000000000001E-2</v>
      </c>
    </row>
    <row r="1719" spans="1:11" x14ac:dyDescent="0.35">
      <c r="A1719" s="2" t="s">
        <v>4382</v>
      </c>
      <c r="B1719" s="8">
        <f>AVERAGEIF(cleaned_data!$A$2:$A$3799,Director!$A1719,cleaned_data!$H$2:$H$3799)</f>
        <v>6.5666666666666664</v>
      </c>
      <c r="C1719" s="12">
        <f t="shared" si="104"/>
        <v>0.54900000000000004</v>
      </c>
      <c r="D1719" s="10">
        <f>_xlfn.RANK.EQ($C1719,$C$2:$C$1759,0)+COUNTIF($C$2:C1719,C1719)-1</f>
        <v>793</v>
      </c>
      <c r="G1719">
        <v>1718</v>
      </c>
      <c r="H1719" t="str">
        <f t="shared" si="105"/>
        <v>Hyung-rae Shim</v>
      </c>
      <c r="I1719">
        <f>COUNTIF(Table13[director_name],Director!$H1719)</f>
        <v>2</v>
      </c>
      <c r="J1719" s="8">
        <f t="shared" si="106"/>
        <v>3.6</v>
      </c>
      <c r="K1719" s="12">
        <f t="shared" si="107"/>
        <v>2.1000000000000001E-2</v>
      </c>
    </row>
    <row r="1720" spans="1:11" x14ac:dyDescent="0.35">
      <c r="A1720" s="2" t="s">
        <v>1680</v>
      </c>
      <c r="B1720" s="8">
        <f>AVERAGEIF(cleaned_data!$A$2:$A$3799,Director!$A1720,cleaned_data!$H$2:$H$3799)</f>
        <v>6.4499999999999993</v>
      </c>
      <c r="C1720" s="12">
        <f t="shared" si="104"/>
        <v>0.49099999999999999</v>
      </c>
      <c r="D1720" s="10">
        <f>_xlfn.RANK.EQ($C1720,$C$2:$C$1759,0)+COUNTIF($C$2:C1720,C1720)-1</f>
        <v>894</v>
      </c>
      <c r="G1720">
        <v>1719</v>
      </c>
      <c r="H1720" t="str">
        <f t="shared" si="105"/>
        <v>JosÃ© Luis Valenzuela</v>
      </c>
      <c r="I1720">
        <f>COUNTIF(Table13[director_name],Director!$H1720)</f>
        <v>1</v>
      </c>
      <c r="J1720" s="8">
        <f t="shared" si="106"/>
        <v>3.6</v>
      </c>
      <c r="K1720" s="12">
        <f t="shared" si="107"/>
        <v>2.1000000000000001E-2</v>
      </c>
    </row>
    <row r="1721" spans="1:11" x14ac:dyDescent="0.35">
      <c r="A1721" s="2" t="s">
        <v>18991</v>
      </c>
      <c r="B1721" s="8">
        <f>AVERAGEIF(cleaned_data!$A$2:$A$3799,Director!$A1721,cleaned_data!$H$2:$H$3799)</f>
        <v>4.7</v>
      </c>
      <c r="C1721" s="12">
        <f t="shared" si="104"/>
        <v>6.7000000000000004E-2</v>
      </c>
      <c r="D1721" s="10">
        <f>_xlfn.RANK.EQ($C1721,$C$2:$C$1759,0)+COUNTIF($C$2:C1721,C1721)-1</f>
        <v>1640</v>
      </c>
      <c r="G1721">
        <v>1720</v>
      </c>
      <c r="H1721" t="str">
        <f t="shared" si="105"/>
        <v>Louis Morneau</v>
      </c>
      <c r="I1721">
        <f>COUNTIF(Table13[director_name],Director!$H1721)</f>
        <v>1</v>
      </c>
      <c r="J1721" s="8">
        <f t="shared" si="106"/>
        <v>3.6</v>
      </c>
      <c r="K1721" s="12">
        <f t="shared" si="107"/>
        <v>2.1000000000000001E-2</v>
      </c>
    </row>
    <row r="1722" spans="1:11" x14ac:dyDescent="0.35">
      <c r="A1722" s="2" t="s">
        <v>12628</v>
      </c>
      <c r="B1722" s="8">
        <f>AVERAGEIF(cleaned_data!$A$2:$A$3799,Director!$A1722,cleaned_data!$H$2:$H$3799)</f>
        <v>5.9</v>
      </c>
      <c r="C1722" s="12">
        <f t="shared" si="104"/>
        <v>0.27200000000000002</v>
      </c>
      <c r="D1722" s="10">
        <f>_xlfn.RANK.EQ($C1722,$C$2:$C$1759,0)+COUNTIF($C$2:C1722,C1722)-1</f>
        <v>1280</v>
      </c>
      <c r="G1722">
        <v>1721</v>
      </c>
      <c r="H1722" t="str">
        <f t="shared" si="105"/>
        <v>Sidney J. Furie</v>
      </c>
      <c r="I1722">
        <f>COUNTIF(Table13[director_name],Director!$H1722)</f>
        <v>1</v>
      </c>
      <c r="J1722" s="8">
        <f t="shared" si="106"/>
        <v>3.6</v>
      </c>
      <c r="K1722" s="12">
        <f t="shared" si="107"/>
        <v>2.1000000000000001E-2</v>
      </c>
    </row>
    <row r="1723" spans="1:11" x14ac:dyDescent="0.35">
      <c r="A1723" s="2" t="s">
        <v>12287</v>
      </c>
      <c r="B1723" s="8">
        <f>AVERAGEIF(cleaned_data!$A$2:$A$3799,Director!$A1723,cleaned_data!$H$2:$H$3799)</f>
        <v>7.2</v>
      </c>
      <c r="C1723" s="12">
        <f t="shared" si="104"/>
        <v>0.81100000000000005</v>
      </c>
      <c r="D1723" s="10">
        <f>_xlfn.RANK.EQ($C1723,$C$2:$C$1759,0)+COUNTIF($C$2:C1723,C1723)-1</f>
        <v>330</v>
      </c>
      <c r="G1723">
        <v>1722</v>
      </c>
      <c r="H1723" t="str">
        <f t="shared" si="105"/>
        <v>Wych Kaosayananda</v>
      </c>
      <c r="I1723">
        <f>COUNTIF(Table13[director_name],Director!$H1723)</f>
        <v>1</v>
      </c>
      <c r="J1723" s="8">
        <f t="shared" si="106"/>
        <v>3.6</v>
      </c>
      <c r="K1723" s="12">
        <f t="shared" si="107"/>
        <v>2.1000000000000001E-2</v>
      </c>
    </row>
    <row r="1724" spans="1:11" x14ac:dyDescent="0.35">
      <c r="A1724" s="2" t="s">
        <v>4619</v>
      </c>
      <c r="B1724" s="8">
        <f>AVERAGEIF(cleaned_data!$A$2:$A$3799,Director!$A1724,cleaned_data!$H$2:$H$3799)</f>
        <v>6.0200000000000005</v>
      </c>
      <c r="C1724" s="12">
        <f t="shared" si="104"/>
        <v>0.33500000000000002</v>
      </c>
      <c r="D1724" s="10">
        <f>_xlfn.RANK.EQ($C1724,$C$2:$C$1759,0)+COUNTIF($C$2:C1724,C1724)-1</f>
        <v>1169</v>
      </c>
      <c r="G1724">
        <v>1723</v>
      </c>
      <c r="H1724" t="str">
        <f t="shared" si="105"/>
        <v>Arthur Hiller</v>
      </c>
      <c r="I1724">
        <f>COUNTIF(Table13[director_name],Director!$H1724)</f>
        <v>1</v>
      </c>
      <c r="J1724" s="8">
        <f t="shared" si="106"/>
        <v>3.5</v>
      </c>
      <c r="K1724" s="12">
        <f t="shared" si="107"/>
        <v>1.7000000000000001E-2</v>
      </c>
    </row>
    <row r="1725" spans="1:11" x14ac:dyDescent="0.35">
      <c r="A1725" s="2" t="s">
        <v>10018</v>
      </c>
      <c r="B1725" s="8">
        <f>AVERAGEIF(cleaned_data!$A$2:$A$3799,Director!$A1725,cleaned_data!$H$2:$H$3799)</f>
        <v>7</v>
      </c>
      <c r="C1725" s="12">
        <f t="shared" si="104"/>
        <v>0.72199999999999998</v>
      </c>
      <c r="D1725" s="10">
        <f>_xlfn.RANK.EQ($C1725,$C$2:$C$1759,0)+COUNTIF($C$2:C1725,C1725)-1</f>
        <v>487</v>
      </c>
      <c r="G1725">
        <v>1724</v>
      </c>
      <c r="H1725" t="str">
        <f t="shared" si="105"/>
        <v>Chris Stokes</v>
      </c>
      <c r="I1725">
        <f>COUNTIF(Table13[director_name],Director!$H1725)</f>
        <v>1</v>
      </c>
      <c r="J1725" s="8">
        <f t="shared" si="106"/>
        <v>3.5</v>
      </c>
      <c r="K1725" s="12">
        <f t="shared" si="107"/>
        <v>1.7000000000000001E-2</v>
      </c>
    </row>
    <row r="1726" spans="1:11" x14ac:dyDescent="0.35">
      <c r="A1726" s="2" t="s">
        <v>5382</v>
      </c>
      <c r="B1726" s="8">
        <f>AVERAGEIF(cleaned_data!$A$2:$A$3799,Director!$A1726,cleaned_data!$H$2:$H$3799)</f>
        <v>7.6285714285714281</v>
      </c>
      <c r="C1726" s="12">
        <f t="shared" si="104"/>
        <v>0.93100000000000005</v>
      </c>
      <c r="D1726" s="10">
        <f>_xlfn.RANK.EQ($C1726,$C$2:$C$1759,0)+COUNTIF($C$2:C1726,C1726)-1</f>
        <v>121</v>
      </c>
      <c r="G1726">
        <v>1725</v>
      </c>
      <c r="H1726" t="str">
        <f t="shared" si="105"/>
        <v>Damien Dante Wayans</v>
      </c>
      <c r="I1726">
        <f>COUNTIF(Table13[director_name],Director!$H1726)</f>
        <v>1</v>
      </c>
      <c r="J1726" s="8">
        <f t="shared" si="106"/>
        <v>3.5</v>
      </c>
      <c r="K1726" s="12">
        <f t="shared" si="107"/>
        <v>1.7000000000000001E-2</v>
      </c>
    </row>
    <row r="1727" spans="1:11" x14ac:dyDescent="0.35">
      <c r="A1727" s="2" t="s">
        <v>4021</v>
      </c>
      <c r="B1727" s="8">
        <f>AVERAGEIF(cleaned_data!$A$2:$A$3799,Director!$A1727,cleaned_data!$H$2:$H$3799)</f>
        <v>6.6</v>
      </c>
      <c r="C1727" s="12">
        <f t="shared" si="104"/>
        <v>0.55300000000000005</v>
      </c>
      <c r="D1727" s="10">
        <f>_xlfn.RANK.EQ($C1727,$C$2:$C$1759,0)+COUNTIF($C$2:C1727,C1727)-1</f>
        <v>785</v>
      </c>
      <c r="G1727">
        <v>1726</v>
      </c>
      <c r="H1727" t="str">
        <f t="shared" si="105"/>
        <v>David M. Matthews</v>
      </c>
      <c r="I1727">
        <f>COUNTIF(Table13[director_name],Director!$H1727)</f>
        <v>1</v>
      </c>
      <c r="J1727" s="8">
        <f t="shared" si="106"/>
        <v>3.5</v>
      </c>
      <c r="K1727" s="12">
        <f t="shared" si="107"/>
        <v>1.7000000000000001E-2</v>
      </c>
    </row>
    <row r="1728" spans="1:11" x14ac:dyDescent="0.35">
      <c r="A1728" s="2" t="s">
        <v>6308</v>
      </c>
      <c r="B1728" s="8">
        <f>AVERAGEIF(cleaned_data!$A$2:$A$3799,Director!$A1728,cleaned_data!$H$2:$H$3799)</f>
        <v>5.9700000000000006</v>
      </c>
      <c r="C1728" s="12">
        <f t="shared" si="104"/>
        <v>0.31</v>
      </c>
      <c r="D1728" s="10">
        <f>_xlfn.RANK.EQ($C1728,$C$2:$C$1759,0)+COUNTIF($C$2:C1728,C1728)-1</f>
        <v>1213</v>
      </c>
      <c r="G1728">
        <v>1727</v>
      </c>
      <c r="H1728" t="str">
        <f t="shared" si="105"/>
        <v>Hal Needham</v>
      </c>
      <c r="I1728">
        <f>COUNTIF(Table13[director_name],Director!$H1728)</f>
        <v>1</v>
      </c>
      <c r="J1728" s="8">
        <f t="shared" si="106"/>
        <v>3.5</v>
      </c>
      <c r="K1728" s="12">
        <f t="shared" si="107"/>
        <v>1.7000000000000001E-2</v>
      </c>
    </row>
    <row r="1729" spans="1:11" x14ac:dyDescent="0.35">
      <c r="A1729" s="2" t="s">
        <v>19470</v>
      </c>
      <c r="B1729" s="8">
        <f>AVERAGEIF(cleaned_data!$A$2:$A$3799,Director!$A1729,cleaned_data!$H$2:$H$3799)</f>
        <v>7.5</v>
      </c>
      <c r="C1729" s="12">
        <f t="shared" si="104"/>
        <v>0.89300000000000002</v>
      </c>
      <c r="D1729" s="10">
        <f>_xlfn.RANK.EQ($C1729,$C$2:$C$1759,0)+COUNTIF($C$2:C1729,C1729)-1</f>
        <v>187</v>
      </c>
      <c r="G1729">
        <v>1728</v>
      </c>
      <c r="H1729" t="str">
        <f t="shared" si="105"/>
        <v>Robert Marcarelli</v>
      </c>
      <c r="I1729">
        <f>COUNTIF(Table13[director_name],Director!$H1729)</f>
        <v>1</v>
      </c>
      <c r="J1729" s="8">
        <f t="shared" si="106"/>
        <v>3.5</v>
      </c>
      <c r="K1729" s="12">
        <f t="shared" si="107"/>
        <v>1.7000000000000001E-2</v>
      </c>
    </row>
    <row r="1730" spans="1:11" x14ac:dyDescent="0.35">
      <c r="A1730" s="2" t="s">
        <v>13109</v>
      </c>
      <c r="B1730" s="8">
        <f>AVERAGEIF(cleaned_data!$A$2:$A$3799,Director!$A1730,cleaned_data!$H$2:$H$3799)</f>
        <v>5.6</v>
      </c>
      <c r="C1730" s="12">
        <f t="shared" si="104"/>
        <v>0.19800000000000001</v>
      </c>
      <c r="D1730" s="10">
        <f>_xlfn.RANK.EQ($C1730,$C$2:$C$1759,0)+COUNTIF($C$2:C1730,C1730)-1</f>
        <v>1410</v>
      </c>
      <c r="G1730">
        <v>1729</v>
      </c>
      <c r="H1730" t="str">
        <f t="shared" si="105"/>
        <v>Harold Cronk</v>
      </c>
      <c r="I1730">
        <f>COUNTIF(Table13[director_name],Director!$H1730)</f>
        <v>1</v>
      </c>
      <c r="J1730" s="8">
        <f t="shared" si="106"/>
        <v>3.4</v>
      </c>
      <c r="K1730" s="12">
        <f t="shared" si="107"/>
        <v>1.6E-2</v>
      </c>
    </row>
    <row r="1731" spans="1:11" x14ac:dyDescent="0.35">
      <c r="A1731" s="2" t="s">
        <v>1582</v>
      </c>
      <c r="B1731" s="8">
        <f>AVERAGEIF(cleaned_data!$A$2:$A$3799,Director!$A1731,cleaned_data!$H$2:$H$3799)</f>
        <v>5.5</v>
      </c>
      <c r="C1731" s="12">
        <f t="shared" ref="C1731:C1759" si="108">_xlfn.PERCENTRANK.EXC($B$2:$B$1759,$B1731)</f>
        <v>0.17899999999999999</v>
      </c>
      <c r="D1731" s="10">
        <f>_xlfn.RANK.EQ($C1731,$C$2:$C$1759,0)+COUNTIF($C$2:C1731,C1731)-1</f>
        <v>1444</v>
      </c>
      <c r="G1731">
        <v>1730</v>
      </c>
      <c r="H1731" t="str">
        <f t="shared" ref="H1731:H1759" si="109">INDEX($A$2:$A$1759, MATCH($G1731,$D$2:$D$1759,0))</f>
        <v>Troy Miller</v>
      </c>
      <c r="I1731">
        <f>COUNTIF(Table13[director_name],Director!$H1731)</f>
        <v>1</v>
      </c>
      <c r="J1731" s="8">
        <f t="shared" ref="J1731:J1759" si="110">INDEX($B$2:$B$1759,MATCH($G1731,$D$2:$D$1759,0))</f>
        <v>3.4</v>
      </c>
      <c r="K1731" s="12">
        <f t="shared" ref="K1731:K1759" si="111">INDEX($C$2:$C$1759,MATCH($G1731,$D$2:$D$1759,0))</f>
        <v>1.6E-2</v>
      </c>
    </row>
    <row r="1732" spans="1:11" x14ac:dyDescent="0.35">
      <c r="A1732" s="2" t="s">
        <v>3732</v>
      </c>
      <c r="B1732" s="8">
        <f>AVERAGEIF(cleaned_data!$A$2:$A$3799,Director!$A1732,cleaned_data!$H$2:$H$3799)</f>
        <v>6.3</v>
      </c>
      <c r="C1732" s="12">
        <f t="shared" si="108"/>
        <v>0.42199999999999999</v>
      </c>
      <c r="D1732" s="10">
        <f>_xlfn.RANK.EQ($C1732,$C$2:$C$1759,0)+COUNTIF($C$2:C1732,C1732)-1</f>
        <v>1016</v>
      </c>
      <c r="G1732">
        <v>1731</v>
      </c>
      <c r="H1732" t="str">
        <f t="shared" si="109"/>
        <v>Alan Metter</v>
      </c>
      <c r="I1732">
        <f>COUNTIF(Table13[director_name],Director!$H1732)</f>
        <v>1</v>
      </c>
      <c r="J1732" s="8">
        <f t="shared" si="110"/>
        <v>3.3</v>
      </c>
      <c r="K1732" s="12">
        <f t="shared" si="111"/>
        <v>1.0999999999999999E-2</v>
      </c>
    </row>
    <row r="1733" spans="1:11" x14ac:dyDescent="0.35">
      <c r="A1733" s="2" t="s">
        <v>8560</v>
      </c>
      <c r="B1733" s="8">
        <f>AVERAGEIF(cleaned_data!$A$2:$A$3799,Director!$A1733,cleaned_data!$H$2:$H$3799)</f>
        <v>4.5999999999999996</v>
      </c>
      <c r="C1733" s="12">
        <f t="shared" si="108"/>
        <v>0.06</v>
      </c>
      <c r="D1733" s="10">
        <f>_xlfn.RANK.EQ($C1733,$C$2:$C$1759,0)+COUNTIF($C$2:C1733,C1733)-1</f>
        <v>1652</v>
      </c>
      <c r="G1733">
        <v>1732</v>
      </c>
      <c r="H1733" t="str">
        <f t="shared" si="109"/>
        <v>Arjun Sablok</v>
      </c>
      <c r="I1733">
        <f>COUNTIF(Table13[director_name],Director!$H1733)</f>
        <v>1</v>
      </c>
      <c r="J1733" s="8">
        <f t="shared" si="110"/>
        <v>3.3</v>
      </c>
      <c r="K1733" s="12">
        <f t="shared" si="111"/>
        <v>1.0999999999999999E-2</v>
      </c>
    </row>
    <row r="1734" spans="1:11" x14ac:dyDescent="0.35">
      <c r="A1734" s="2" t="s">
        <v>11910</v>
      </c>
      <c r="B1734" s="8">
        <f>AVERAGEIF(cleaned_data!$A$2:$A$3799,Director!$A1734,cleaned_data!$H$2:$H$3799)</f>
        <v>5</v>
      </c>
      <c r="C1734" s="12">
        <f t="shared" si="108"/>
        <v>8.8999999999999996E-2</v>
      </c>
      <c r="D1734" s="10">
        <f>_xlfn.RANK.EQ($C1734,$C$2:$C$1759,0)+COUNTIF($C$2:C1734,C1734)-1</f>
        <v>1602</v>
      </c>
      <c r="G1734">
        <v>1733</v>
      </c>
      <c r="H1734" t="str">
        <f t="shared" si="109"/>
        <v>Bob Spiers</v>
      </c>
      <c r="I1734">
        <f>COUNTIF(Table13[director_name],Director!$H1734)</f>
        <v>1</v>
      </c>
      <c r="J1734" s="8">
        <f t="shared" si="110"/>
        <v>3.3</v>
      </c>
      <c r="K1734" s="12">
        <f t="shared" si="111"/>
        <v>1.0999999999999999E-2</v>
      </c>
    </row>
    <row r="1735" spans="1:11" x14ac:dyDescent="0.35">
      <c r="A1735" s="2" t="s">
        <v>14654</v>
      </c>
      <c r="B1735" s="8">
        <f>AVERAGEIF(cleaned_data!$A$2:$A$3799,Director!$A1735,cleaned_data!$H$2:$H$3799)</f>
        <v>5.0999999999999996</v>
      </c>
      <c r="C1735" s="12">
        <f t="shared" si="108"/>
        <v>9.8000000000000004E-2</v>
      </c>
      <c r="D1735" s="10">
        <f>_xlfn.RANK.EQ($C1735,$C$2:$C$1759,0)+COUNTIF($C$2:C1735,C1735)-1</f>
        <v>1585</v>
      </c>
      <c r="G1735">
        <v>1734</v>
      </c>
      <c r="H1735" t="str">
        <f t="shared" si="109"/>
        <v>Don Michael Paul</v>
      </c>
      <c r="I1735">
        <f>COUNTIF(Table13[director_name],Director!$H1735)</f>
        <v>2</v>
      </c>
      <c r="J1735" s="8">
        <f t="shared" si="110"/>
        <v>3.3</v>
      </c>
      <c r="K1735" s="12">
        <f t="shared" si="111"/>
        <v>1.0999999999999999E-2</v>
      </c>
    </row>
    <row r="1736" spans="1:11" x14ac:dyDescent="0.35">
      <c r="A1736" s="2" t="s">
        <v>10983</v>
      </c>
      <c r="B1736" s="8">
        <f>AVERAGEIF(cleaned_data!$A$2:$A$3799,Director!$A1736,cleaned_data!$H$2:$H$3799)</f>
        <v>5.1000000000000005</v>
      </c>
      <c r="C1736" s="12">
        <f t="shared" si="108"/>
        <v>0.112</v>
      </c>
      <c r="D1736" s="10">
        <f>_xlfn.RANK.EQ($C1736,$C$2:$C$1759,0)+COUNTIF($C$2:C1736,C1736)-1</f>
        <v>1561</v>
      </c>
      <c r="G1736">
        <v>1735</v>
      </c>
      <c r="H1736" t="str">
        <f t="shared" si="109"/>
        <v>Gary Rogers</v>
      </c>
      <c r="I1736">
        <f>COUNTIF(Table13[director_name],Director!$H1736)</f>
        <v>1</v>
      </c>
      <c r="J1736" s="8">
        <f t="shared" si="110"/>
        <v>3.3</v>
      </c>
      <c r="K1736" s="12">
        <f t="shared" si="111"/>
        <v>1.0999999999999999E-2</v>
      </c>
    </row>
    <row r="1737" spans="1:11" x14ac:dyDescent="0.35">
      <c r="A1737" s="2" t="s">
        <v>21099</v>
      </c>
      <c r="B1737" s="8">
        <f>AVERAGEIF(cleaned_data!$A$2:$A$3799,Director!$A1737,cleaned_data!$H$2:$H$3799)</f>
        <v>7.7</v>
      </c>
      <c r="C1737" s="12">
        <f t="shared" si="108"/>
        <v>0.94</v>
      </c>
      <c r="D1737" s="10">
        <f>_xlfn.RANK.EQ($C1737,$C$2:$C$1759,0)+COUNTIF($C$2:C1737,C1737)-1</f>
        <v>104</v>
      </c>
      <c r="G1737">
        <v>1736</v>
      </c>
      <c r="H1737" t="str">
        <f t="shared" si="109"/>
        <v>Klaus Menzel</v>
      </c>
      <c r="I1737">
        <f>COUNTIF(Table13[director_name],Director!$H1737)</f>
        <v>1</v>
      </c>
      <c r="J1737" s="8">
        <f t="shared" si="110"/>
        <v>3.3</v>
      </c>
      <c r="K1737" s="12">
        <f t="shared" si="111"/>
        <v>1.0999999999999999E-2</v>
      </c>
    </row>
    <row r="1738" spans="1:11" x14ac:dyDescent="0.35">
      <c r="A1738" s="2" t="s">
        <v>14002</v>
      </c>
      <c r="B1738" s="8">
        <f>AVERAGEIF(cleaned_data!$A$2:$A$3799,Director!$A1738,cleaned_data!$H$2:$H$3799)</f>
        <v>7</v>
      </c>
      <c r="C1738" s="12">
        <f t="shared" si="108"/>
        <v>0.72199999999999998</v>
      </c>
      <c r="D1738" s="10">
        <f>_xlfn.RANK.EQ($C1738,$C$2:$C$1759,0)+COUNTIF($C$2:C1738,C1738)-1</f>
        <v>488</v>
      </c>
      <c r="G1738">
        <v>1737</v>
      </c>
      <c r="H1738" t="str">
        <f t="shared" si="109"/>
        <v>Perry Andelin Blake</v>
      </c>
      <c r="I1738">
        <f>COUNTIF(Table13[director_name],Director!$H1738)</f>
        <v>1</v>
      </c>
      <c r="J1738" s="8">
        <f t="shared" si="110"/>
        <v>3.3</v>
      </c>
      <c r="K1738" s="12">
        <f t="shared" si="111"/>
        <v>1.0999999999999999E-2</v>
      </c>
    </row>
    <row r="1739" spans="1:11" x14ac:dyDescent="0.35">
      <c r="A1739" s="2" t="s">
        <v>4733</v>
      </c>
      <c r="B1739" s="8">
        <f>AVERAGEIF(cleaned_data!$A$2:$A$3799,Director!$A1739,cleaned_data!$H$2:$H$3799)</f>
        <v>6.45</v>
      </c>
      <c r="C1739" s="12">
        <f t="shared" si="108"/>
        <v>0.495</v>
      </c>
      <c r="D1739" s="10">
        <f>_xlfn.RANK.EQ($C1739,$C$2:$C$1759,0)+COUNTIF($C$2:C1739,C1739)-1</f>
        <v>887</v>
      </c>
      <c r="G1739">
        <v>1738</v>
      </c>
      <c r="H1739" t="str">
        <f t="shared" si="109"/>
        <v>Pitof</v>
      </c>
      <c r="I1739">
        <f>COUNTIF(Table13[director_name],Director!$H1739)</f>
        <v>1</v>
      </c>
      <c r="J1739" s="8">
        <f t="shared" si="110"/>
        <v>3.3</v>
      </c>
      <c r="K1739" s="12">
        <f t="shared" si="111"/>
        <v>1.0999999999999999E-2</v>
      </c>
    </row>
    <row r="1740" spans="1:11" x14ac:dyDescent="0.35">
      <c r="A1740" s="2" t="s">
        <v>18054</v>
      </c>
      <c r="B1740" s="8">
        <f>AVERAGEIF(cleaned_data!$A$2:$A$3799,Director!$A1740,cleaned_data!$H$2:$H$3799)</f>
        <v>7.5</v>
      </c>
      <c r="C1740" s="12">
        <f t="shared" si="108"/>
        <v>0.89300000000000002</v>
      </c>
      <c r="D1740" s="10">
        <f>_xlfn.RANK.EQ($C1740,$C$2:$C$1759,0)+COUNTIF($C$2:C1740,C1740)-1</f>
        <v>188</v>
      </c>
      <c r="G1740">
        <v>1739</v>
      </c>
      <c r="H1740" t="str">
        <f t="shared" si="109"/>
        <v>Tom Brady</v>
      </c>
      <c r="I1740">
        <f>COUNTIF(Table13[director_name],Director!$H1740)</f>
        <v>1</v>
      </c>
      <c r="J1740" s="8">
        <f t="shared" si="110"/>
        <v>3.3</v>
      </c>
      <c r="K1740" s="12">
        <f t="shared" si="111"/>
        <v>1.0999999999999999E-2</v>
      </c>
    </row>
    <row r="1741" spans="1:11" x14ac:dyDescent="0.35">
      <c r="A1741" s="2" t="s">
        <v>6788</v>
      </c>
      <c r="B1741" s="8">
        <f>AVERAGEIF(cleaned_data!$A$2:$A$3799,Director!$A1741,cleaned_data!$H$2:$H$3799)</f>
        <v>4.4499999999999993</v>
      </c>
      <c r="C1741" s="12">
        <f t="shared" si="108"/>
        <v>5.5E-2</v>
      </c>
      <c r="D1741" s="10">
        <f>_xlfn.RANK.EQ($C1741,$C$2:$C$1759,0)+COUNTIF($C$2:C1741,C1741)-1</f>
        <v>1662</v>
      </c>
      <c r="G1741">
        <v>1740</v>
      </c>
      <c r="H1741" t="str">
        <f t="shared" si="109"/>
        <v>Christopher Leitch</v>
      </c>
      <c r="I1741">
        <f>COUNTIF(Table13[director_name],Director!$H1741)</f>
        <v>1</v>
      </c>
      <c r="J1741" s="8">
        <f t="shared" si="110"/>
        <v>3.2</v>
      </c>
      <c r="K1741" s="12">
        <f t="shared" si="111"/>
        <v>0.01</v>
      </c>
    </row>
    <row r="1742" spans="1:11" x14ac:dyDescent="0.35">
      <c r="A1742" s="2" t="s">
        <v>8274</v>
      </c>
      <c r="B1742" s="8">
        <f>AVERAGEIF(cleaned_data!$A$2:$A$3799,Director!$A1742,cleaned_data!$H$2:$H$3799)</f>
        <v>5.4</v>
      </c>
      <c r="C1742" s="12">
        <f t="shared" si="108"/>
        <v>0.157</v>
      </c>
      <c r="D1742" s="10">
        <f>_xlfn.RANK.EQ($C1742,$C$2:$C$1759,0)+COUNTIF($C$2:C1742,C1742)-1</f>
        <v>1482</v>
      </c>
      <c r="G1742">
        <v>1741</v>
      </c>
      <c r="H1742" t="str">
        <f t="shared" si="109"/>
        <v>Charles Robert Carner</v>
      </c>
      <c r="I1742">
        <f>COUNTIF(Table13[director_name],Director!$H1742)</f>
        <v>1</v>
      </c>
      <c r="J1742" s="8">
        <f t="shared" si="110"/>
        <v>3.1</v>
      </c>
      <c r="K1742" s="12">
        <f t="shared" si="111"/>
        <v>8.9999999999999993E-3</v>
      </c>
    </row>
    <row r="1743" spans="1:11" x14ac:dyDescent="0.35">
      <c r="A1743" s="2" t="s">
        <v>20069</v>
      </c>
      <c r="B1743" s="8">
        <f>AVERAGEIF(cleaned_data!$A$2:$A$3799,Director!$A1743,cleaned_data!$H$2:$H$3799)</f>
        <v>8.1</v>
      </c>
      <c r="C1743" s="12">
        <f t="shared" si="108"/>
        <v>0.98099999999999998</v>
      </c>
      <c r="D1743" s="10">
        <f>_xlfn.RANK.EQ($C1743,$C$2:$C$1759,0)+COUNTIF($C$2:C1743,C1743)-1</f>
        <v>33</v>
      </c>
      <c r="G1743">
        <v>1742</v>
      </c>
      <c r="H1743" t="str">
        <f t="shared" si="109"/>
        <v>Trent Cooper</v>
      </c>
      <c r="I1743">
        <f>COUNTIF(Table13[director_name],Director!$H1743)</f>
        <v>1</v>
      </c>
      <c r="J1743" s="8">
        <f t="shared" si="110"/>
        <v>3.1</v>
      </c>
      <c r="K1743" s="12">
        <f t="shared" si="111"/>
        <v>8.9999999999999993E-3</v>
      </c>
    </row>
    <row r="1744" spans="1:11" x14ac:dyDescent="0.35">
      <c r="A1744" s="2" t="s">
        <v>7234</v>
      </c>
      <c r="B1744" s="8">
        <f>AVERAGEIF(cleaned_data!$A$2:$A$3799,Director!$A1744,cleaned_data!$H$2:$H$3799)</f>
        <v>7.2</v>
      </c>
      <c r="C1744" s="12">
        <f t="shared" si="108"/>
        <v>0.81100000000000005</v>
      </c>
      <c r="D1744" s="10">
        <f>_xlfn.RANK.EQ($C1744,$C$2:$C$1759,0)+COUNTIF($C$2:C1744,C1744)-1</f>
        <v>331</v>
      </c>
      <c r="G1744">
        <v>1743</v>
      </c>
      <c r="H1744" t="str">
        <f t="shared" si="109"/>
        <v>Vic Armstrong</v>
      </c>
      <c r="I1744">
        <f>COUNTIF(Table13[director_name],Director!$H1744)</f>
        <v>1</v>
      </c>
      <c r="J1744" s="8">
        <f t="shared" si="110"/>
        <v>3.1</v>
      </c>
      <c r="K1744" s="12">
        <f t="shared" si="111"/>
        <v>8.9999999999999993E-3</v>
      </c>
    </row>
    <row r="1745" spans="1:11" x14ac:dyDescent="0.35">
      <c r="A1745" s="2" t="s">
        <v>16945</v>
      </c>
      <c r="B1745" s="8">
        <f>AVERAGEIF(cleaned_data!$A$2:$A$3799,Director!$A1745,cleaned_data!$H$2:$H$3799)</f>
        <v>7.7</v>
      </c>
      <c r="C1745" s="12">
        <f t="shared" si="108"/>
        <v>0.94</v>
      </c>
      <c r="D1745" s="10">
        <f>_xlfn.RANK.EQ($C1745,$C$2:$C$1759,0)+COUNTIF($C$2:C1745,C1745)-1</f>
        <v>105</v>
      </c>
      <c r="G1745">
        <v>1744</v>
      </c>
      <c r="H1745" t="str">
        <f t="shared" si="109"/>
        <v>Jim Goddard</v>
      </c>
      <c r="I1745">
        <f>COUNTIF(Table13[director_name],Director!$H1745)</f>
        <v>1</v>
      </c>
      <c r="J1745" s="8">
        <f t="shared" si="110"/>
        <v>3</v>
      </c>
      <c r="K1745" s="12">
        <f t="shared" si="111"/>
        <v>7.0000000000000001E-3</v>
      </c>
    </row>
    <row r="1746" spans="1:11" x14ac:dyDescent="0.35">
      <c r="A1746" s="2" t="s">
        <v>710</v>
      </c>
      <c r="B1746" s="8">
        <f>AVERAGEIF(cleaned_data!$A$2:$A$3799,Director!$A1746,cleaned_data!$H$2:$H$3799)</f>
        <v>6.7666666666666666</v>
      </c>
      <c r="C1746" s="12">
        <f t="shared" si="108"/>
        <v>0.63300000000000001</v>
      </c>
      <c r="D1746" s="10">
        <f>_xlfn.RANK.EQ($C1746,$C$2:$C$1759,0)+COUNTIF($C$2:C1746,C1746)-1</f>
        <v>645</v>
      </c>
      <c r="G1746">
        <v>1745</v>
      </c>
      <c r="H1746" t="str">
        <f t="shared" si="109"/>
        <v>Nnegest LikkÃ©</v>
      </c>
      <c r="I1746">
        <f>COUNTIF(Table13[director_name],Director!$H1746)</f>
        <v>1</v>
      </c>
      <c r="J1746" s="8">
        <f t="shared" si="110"/>
        <v>3</v>
      </c>
      <c r="K1746" s="12">
        <f t="shared" si="111"/>
        <v>7.0000000000000001E-3</v>
      </c>
    </row>
    <row r="1747" spans="1:11" x14ac:dyDescent="0.35">
      <c r="A1747" s="2" t="s">
        <v>4003</v>
      </c>
      <c r="B1747" s="8">
        <f>AVERAGEIF(cleaned_data!$A$2:$A$3799,Director!$A1747,cleaned_data!$H$2:$H$3799)</f>
        <v>6.9999999999999982</v>
      </c>
      <c r="C1747" s="12">
        <f t="shared" si="108"/>
        <v>0.72199999999999998</v>
      </c>
      <c r="D1747" s="10">
        <f>_xlfn.RANK.EQ($C1747,$C$2:$C$1759,0)+COUNTIF($C$2:C1747,C1747)-1</f>
        <v>489</v>
      </c>
      <c r="G1747">
        <v>1746</v>
      </c>
      <c r="H1747" t="str">
        <f t="shared" si="109"/>
        <v>Uwe Boll</v>
      </c>
      <c r="I1747">
        <f>COUNTIF(Table13[director_name],Director!$H1747)</f>
        <v>3</v>
      </c>
      <c r="J1747" s="8">
        <f t="shared" si="110"/>
        <v>3</v>
      </c>
      <c r="K1747" s="12">
        <f t="shared" si="111"/>
        <v>7.0000000000000001E-3</v>
      </c>
    </row>
    <row r="1748" spans="1:11" x14ac:dyDescent="0.35">
      <c r="A1748" s="2" t="s">
        <v>3483</v>
      </c>
      <c r="B1748" s="8">
        <f>AVERAGEIF(cleaned_data!$A$2:$A$3799,Director!$A1748,cleaned_data!$H$2:$H$3799)</f>
        <v>3.6</v>
      </c>
      <c r="C1748" s="12">
        <f t="shared" si="108"/>
        <v>2.1000000000000001E-2</v>
      </c>
      <c r="D1748" s="10">
        <f>_xlfn.RANK.EQ($C1748,$C$2:$C$1759,0)+COUNTIF($C$2:C1748,C1748)-1</f>
        <v>1722</v>
      </c>
      <c r="G1748">
        <v>1747</v>
      </c>
      <c r="H1748" t="str">
        <f t="shared" si="109"/>
        <v>Fred Savage</v>
      </c>
      <c r="I1748">
        <f>COUNTIF(Table13[director_name],Director!$H1748)</f>
        <v>1</v>
      </c>
      <c r="J1748" s="8">
        <f t="shared" si="110"/>
        <v>2.9</v>
      </c>
      <c r="K1748" s="12">
        <f t="shared" si="111"/>
        <v>6.0000000000000001E-3</v>
      </c>
    </row>
    <row r="1749" spans="1:11" x14ac:dyDescent="0.35">
      <c r="A1749" s="2" t="s">
        <v>17869</v>
      </c>
      <c r="B1749" s="8">
        <f>AVERAGEIF(cleaned_data!$A$2:$A$3799,Director!$A1749,cleaned_data!$H$2:$H$3799)</f>
        <v>7.2</v>
      </c>
      <c r="C1749" s="12">
        <f t="shared" si="108"/>
        <v>0.81100000000000005</v>
      </c>
      <c r="D1749" s="10">
        <f>_xlfn.RANK.EQ($C1749,$C$2:$C$1759,0)+COUNTIF($C$2:C1749,C1749)-1</f>
        <v>332</v>
      </c>
      <c r="G1749">
        <v>1748</v>
      </c>
      <c r="H1749" t="str">
        <f t="shared" si="109"/>
        <v>Dave Borthwick</v>
      </c>
      <c r="I1749">
        <f>COUNTIF(Table13[director_name],Director!$H1749)</f>
        <v>1</v>
      </c>
      <c r="J1749" s="8">
        <f t="shared" si="110"/>
        <v>2.8</v>
      </c>
      <c r="K1749" s="12">
        <f t="shared" si="111"/>
        <v>3.0000000000000001E-3</v>
      </c>
    </row>
    <row r="1750" spans="1:11" x14ac:dyDescent="0.35">
      <c r="A1750" s="2" t="s">
        <v>12115</v>
      </c>
      <c r="B1750" s="8">
        <f>AVERAGEIF(cleaned_data!$A$2:$A$3799,Director!$A1750,cleaned_data!$H$2:$H$3799)</f>
        <v>6.05</v>
      </c>
      <c r="C1750" s="12">
        <f t="shared" si="108"/>
        <v>0.33900000000000002</v>
      </c>
      <c r="D1750" s="10">
        <f>_xlfn.RANK.EQ($C1750,$C$2:$C$1759,0)+COUNTIF($C$2:C1750,C1750)-1</f>
        <v>1162</v>
      </c>
      <c r="G1750">
        <v>1749</v>
      </c>
      <c r="H1750" t="str">
        <f t="shared" si="109"/>
        <v>Joseph Sargent</v>
      </c>
      <c r="I1750">
        <f>COUNTIF(Table13[director_name],Director!$H1750)</f>
        <v>1</v>
      </c>
      <c r="J1750" s="8">
        <f t="shared" si="110"/>
        <v>2.8</v>
      </c>
      <c r="K1750" s="12">
        <f t="shared" si="111"/>
        <v>3.0000000000000001E-3</v>
      </c>
    </row>
    <row r="1751" spans="1:11" x14ac:dyDescent="0.35">
      <c r="A1751" s="2" t="s">
        <v>2964</v>
      </c>
      <c r="B1751" s="8">
        <f>AVERAGEIF(cleaned_data!$A$2:$A$3799,Director!$A1751,cleaned_data!$H$2:$H$3799)</f>
        <v>6.8</v>
      </c>
      <c r="C1751" s="12">
        <f t="shared" si="108"/>
        <v>0.63800000000000001</v>
      </c>
      <c r="D1751" s="10">
        <f>_xlfn.RANK.EQ($C1751,$C$2:$C$1759,0)+COUNTIF($C$2:C1751,C1751)-1</f>
        <v>636</v>
      </c>
      <c r="G1751">
        <v>1750</v>
      </c>
      <c r="H1751" t="str">
        <f t="shared" si="109"/>
        <v>Kenneth Johnson</v>
      </c>
      <c r="I1751">
        <f>COUNTIF(Table13[director_name],Director!$H1751)</f>
        <v>1</v>
      </c>
      <c r="J1751" s="8">
        <f t="shared" si="110"/>
        <v>2.8</v>
      </c>
      <c r="K1751" s="12">
        <f t="shared" si="111"/>
        <v>3.0000000000000001E-3</v>
      </c>
    </row>
    <row r="1752" spans="1:11" x14ac:dyDescent="0.35">
      <c r="A1752" s="2" t="s">
        <v>15585</v>
      </c>
      <c r="B1752" s="8">
        <f>AVERAGEIF(cleaned_data!$A$2:$A$3799,Director!$A1752,cleaned_data!$H$2:$H$3799)</f>
        <v>7.4</v>
      </c>
      <c r="C1752" s="12">
        <f t="shared" si="108"/>
        <v>0.874</v>
      </c>
      <c r="D1752" s="10">
        <f>_xlfn.RANK.EQ($C1752,$C$2:$C$1759,0)+COUNTIF($C$2:C1752,C1752)-1</f>
        <v>220</v>
      </c>
      <c r="G1752">
        <v>1751</v>
      </c>
      <c r="H1752" t="str">
        <f t="shared" si="109"/>
        <v>Kundan Shah</v>
      </c>
      <c r="I1752">
        <f>COUNTIF(Table13[director_name],Director!$H1752)</f>
        <v>1</v>
      </c>
      <c r="J1752" s="8">
        <f t="shared" si="110"/>
        <v>2.8</v>
      </c>
      <c r="K1752" s="12">
        <f t="shared" si="111"/>
        <v>3.0000000000000001E-3</v>
      </c>
    </row>
    <row r="1753" spans="1:11" x14ac:dyDescent="0.35">
      <c r="A1753" s="2" t="s">
        <v>1939</v>
      </c>
      <c r="B1753" s="8">
        <f>AVERAGEIF(cleaned_data!$A$2:$A$3799,Director!$A1753,cleaned_data!$H$2:$H$3799)</f>
        <v>7.5250000000000004</v>
      </c>
      <c r="C1753" s="12">
        <f t="shared" si="108"/>
        <v>0.90700000000000003</v>
      </c>
      <c r="D1753" s="10">
        <f>_xlfn.RANK.EQ($C1753,$C$2:$C$1759,0)+COUNTIF($C$2:C1753,C1753)-1</f>
        <v>163</v>
      </c>
      <c r="G1753">
        <v>1752</v>
      </c>
      <c r="H1753" t="str">
        <f t="shared" si="109"/>
        <v>Steve Gomer</v>
      </c>
      <c r="I1753">
        <f>COUNTIF(Table13[director_name],Director!$H1753)</f>
        <v>1</v>
      </c>
      <c r="J1753" s="8">
        <f t="shared" si="110"/>
        <v>2.8</v>
      </c>
      <c r="K1753" s="12">
        <f t="shared" si="111"/>
        <v>3.0000000000000001E-3</v>
      </c>
    </row>
    <row r="1754" spans="1:11" x14ac:dyDescent="0.35">
      <c r="A1754" s="2" t="s">
        <v>19580</v>
      </c>
      <c r="B1754" s="8">
        <f>AVERAGEIF(cleaned_data!$A$2:$A$3799,Director!$A1754,cleaned_data!$H$2:$H$3799)</f>
        <v>5.7</v>
      </c>
      <c r="C1754" s="12">
        <f t="shared" si="108"/>
        <v>0.23300000000000001</v>
      </c>
      <c r="D1754" s="10">
        <f>_xlfn.RANK.EQ($C1754,$C$2:$C$1759,0)+COUNTIF($C$2:C1754,C1754)-1</f>
        <v>1349</v>
      </c>
      <c r="G1754">
        <v>1753</v>
      </c>
      <c r="H1754" t="str">
        <f t="shared" si="109"/>
        <v>Aaron Seltzer</v>
      </c>
      <c r="I1754">
        <f>COUNTIF(Table13[director_name],Director!$H1754)</f>
        <v>1</v>
      </c>
      <c r="J1754" s="8">
        <f t="shared" si="110"/>
        <v>2.7</v>
      </c>
      <c r="K1754" s="12">
        <f t="shared" si="111"/>
        <v>2E-3</v>
      </c>
    </row>
    <row r="1755" spans="1:11" x14ac:dyDescent="0.35">
      <c r="A1755" s="2" t="s">
        <v>17150</v>
      </c>
      <c r="B1755" s="8">
        <f>AVERAGEIF(cleaned_data!$A$2:$A$3799,Director!$A1755,cleaned_data!$H$2:$H$3799)</f>
        <v>7.15</v>
      </c>
      <c r="C1755" s="12">
        <f t="shared" si="108"/>
        <v>0.80500000000000005</v>
      </c>
      <c r="D1755" s="10">
        <f>_xlfn.RANK.EQ($C1755,$C$2:$C$1759,0)+COUNTIF($C$2:C1755,C1755)-1</f>
        <v>343</v>
      </c>
      <c r="G1755">
        <v>1754</v>
      </c>
      <c r="H1755" t="str">
        <f t="shared" si="109"/>
        <v>Jason Friedberg</v>
      </c>
      <c r="I1755">
        <f>COUNTIF(Table13[director_name],Director!$H1755)</f>
        <v>4</v>
      </c>
      <c r="J1755" s="8">
        <f t="shared" si="110"/>
        <v>2.6</v>
      </c>
      <c r="K1755" s="12">
        <f t="shared" si="111"/>
        <v>2E-3</v>
      </c>
    </row>
    <row r="1756" spans="1:11" x14ac:dyDescent="0.35">
      <c r="A1756" s="2" t="s">
        <v>17143</v>
      </c>
      <c r="B1756" s="8">
        <f>AVERAGEIF(cleaned_data!$A$2:$A$3799,Director!$A1756,cleaned_data!$H$2:$H$3799)</f>
        <v>5.0999999999999996</v>
      </c>
      <c r="C1756" s="12">
        <f t="shared" si="108"/>
        <v>9.8000000000000004E-2</v>
      </c>
      <c r="D1756" s="10">
        <f>_xlfn.RANK.EQ($C1756,$C$2:$C$1759,0)+COUNTIF($C$2:C1756,C1756)-1</f>
        <v>1586</v>
      </c>
      <c r="G1756">
        <v>1755</v>
      </c>
      <c r="H1756" t="str">
        <f t="shared" si="109"/>
        <v>Rick de Oliveira</v>
      </c>
      <c r="I1756">
        <f>COUNTIF(Table13[director_name],Director!$H1756)</f>
        <v>1</v>
      </c>
      <c r="J1756" s="8">
        <f t="shared" si="110"/>
        <v>2.7</v>
      </c>
      <c r="K1756" s="12">
        <f t="shared" si="111"/>
        <v>2E-3</v>
      </c>
    </row>
    <row r="1757" spans="1:11" x14ac:dyDescent="0.35">
      <c r="A1757" s="2" t="s">
        <v>111</v>
      </c>
      <c r="B1757" s="8">
        <f>AVERAGEIF(cleaned_data!$A$2:$A$3799,Director!$A1757,cleaned_data!$H$2:$H$3799)</f>
        <v>7.1428571428571432</v>
      </c>
      <c r="C1757" s="12">
        <f t="shared" si="108"/>
        <v>0.80400000000000005</v>
      </c>
      <c r="D1757" s="10">
        <f>_xlfn.RANK.EQ($C1757,$C$2:$C$1759,0)+COUNTIF($C$2:C1757,C1757)-1</f>
        <v>344</v>
      </c>
      <c r="G1757">
        <v>1756</v>
      </c>
      <c r="H1757" t="str">
        <f t="shared" si="109"/>
        <v>Alex Zamm</v>
      </c>
      <c r="I1757">
        <f>COUNTIF(Table13[director_name],Director!$H1757)</f>
        <v>1</v>
      </c>
      <c r="J1757" s="8">
        <f t="shared" si="110"/>
        <v>2.2999999999999998</v>
      </c>
      <c r="K1757" s="12">
        <f t="shared" si="111"/>
        <v>1E-3</v>
      </c>
    </row>
    <row r="1758" spans="1:11" x14ac:dyDescent="0.35">
      <c r="A1758" s="2" t="s">
        <v>21117</v>
      </c>
      <c r="B1758" s="8">
        <f>AVERAGEIF(cleaned_data!$A$2:$A$3799,Director!$A1758,cleaned_data!$H$2:$H$3799)</f>
        <v>6.6</v>
      </c>
      <c r="C1758" s="12">
        <f t="shared" si="108"/>
        <v>0.55300000000000005</v>
      </c>
      <c r="D1758" s="10">
        <f>_xlfn.RANK.EQ($C1758,$C$2:$C$1759,0)+COUNTIF($C$2:C1758,C1758)-1</f>
        <v>786</v>
      </c>
      <c r="G1758">
        <v>1757</v>
      </c>
      <c r="H1758" t="str">
        <f t="shared" si="109"/>
        <v>Roger Christian</v>
      </c>
      <c r="I1758">
        <f>COUNTIF(Table13[director_name],Director!$H1758)</f>
        <v>1</v>
      </c>
      <c r="J1758" s="8">
        <f t="shared" si="110"/>
        <v>2.4</v>
      </c>
      <c r="K1758" s="12">
        <f t="shared" si="111"/>
        <v>1E-3</v>
      </c>
    </row>
    <row r="1759" spans="1:11" x14ac:dyDescent="0.35">
      <c r="A1759" s="2" t="s">
        <v>16917</v>
      </c>
      <c r="B1759" s="8">
        <f>AVERAGEIF(cleaned_data!$A$2:$A$3799,Director!$A1759,cleaned_data!$H$2:$H$3799)</f>
        <v>6.9</v>
      </c>
      <c r="C1759" s="12">
        <f t="shared" si="108"/>
        <v>0.68100000000000005</v>
      </c>
      <c r="D1759" s="10">
        <f>_xlfn.RANK.EQ($C1759,$C$2:$C$1759,0)+COUNTIF($C$2:C1759,C1759)-1</f>
        <v>560</v>
      </c>
      <c r="G1759">
        <v>1758</v>
      </c>
      <c r="H1759" t="str">
        <f t="shared" si="109"/>
        <v>Vondie Curtis-Hall</v>
      </c>
      <c r="I1759">
        <f>COUNTIF(Table13[director_name],Director!$H1759)</f>
        <v>1</v>
      </c>
      <c r="J1759" s="8">
        <f t="shared" si="110"/>
        <v>2.1</v>
      </c>
      <c r="K1759" s="12">
        <f t="shared" si="111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99"/>
  <sheetViews>
    <sheetView topLeftCell="B14" workbookViewId="0">
      <selection activeCell="F29" sqref="F29"/>
    </sheetView>
  </sheetViews>
  <sheetFormatPr defaultRowHeight="14.5" x14ac:dyDescent="0.35"/>
  <cols>
    <col min="1" max="1" width="71.90625" bestFit="1" customWidth="1"/>
    <col min="2" max="2" width="11.81640625" bestFit="1" customWidth="1"/>
    <col min="3" max="3" width="9.81640625" bestFit="1" customWidth="1"/>
    <col min="4" max="4" width="13.90625" customWidth="1"/>
    <col min="6" max="6" width="37.81640625" bestFit="1" customWidth="1"/>
    <col min="7" max="7" width="16.08984375" bestFit="1" customWidth="1"/>
    <col min="8" max="8" width="11.90625" bestFit="1" customWidth="1"/>
    <col min="9" max="9" width="10.453125" bestFit="1" customWidth="1"/>
  </cols>
  <sheetData>
    <row r="1" spans="1:7" s="1" customFormat="1" x14ac:dyDescent="0.35">
      <c r="A1" s="1" t="s">
        <v>11</v>
      </c>
      <c r="B1" s="1" t="s">
        <v>22</v>
      </c>
      <c r="C1" s="1" t="s">
        <v>8</v>
      </c>
      <c r="D1" s="1" t="s">
        <v>27977</v>
      </c>
    </row>
    <row r="2" spans="1:7" x14ac:dyDescent="0.35">
      <c r="A2" t="s">
        <v>24163</v>
      </c>
      <c r="B2">
        <v>237000000</v>
      </c>
      <c r="C2">
        <v>760505847</v>
      </c>
      <c r="D2">
        <f>C2-B2</f>
        <v>523505847</v>
      </c>
    </row>
    <row r="3" spans="1:7" x14ac:dyDescent="0.35">
      <c r="A3" t="s">
        <v>24164</v>
      </c>
      <c r="B3">
        <v>300000000</v>
      </c>
      <c r="C3">
        <v>309404152</v>
      </c>
      <c r="D3">
        <f t="shared" ref="D3:D66" si="0">C3-B3</f>
        <v>9404152</v>
      </c>
      <c r="F3" t="s">
        <v>27978</v>
      </c>
      <c r="G3" s="11">
        <f>CORREL($B$2:$B$3799,$C$2:$C$3799)</f>
        <v>0.22353509473733507</v>
      </c>
    </row>
    <row r="4" spans="1:7" x14ac:dyDescent="0.35">
      <c r="A4" t="s">
        <v>24165</v>
      </c>
      <c r="B4">
        <v>245000000</v>
      </c>
      <c r="C4">
        <v>200074175</v>
      </c>
      <c r="D4">
        <f t="shared" si="0"/>
        <v>-44925825</v>
      </c>
    </row>
    <row r="5" spans="1:7" x14ac:dyDescent="0.35">
      <c r="A5" t="s">
        <v>24166</v>
      </c>
      <c r="B5">
        <v>250000000</v>
      </c>
      <c r="C5">
        <v>448130642</v>
      </c>
      <c r="D5">
        <f t="shared" si="0"/>
        <v>198130642</v>
      </c>
      <c r="F5" t="s">
        <v>27979</v>
      </c>
      <c r="G5">
        <f>MAX(D2:D3799)</f>
        <v>523505847</v>
      </c>
    </row>
    <row r="6" spans="1:7" x14ac:dyDescent="0.35">
      <c r="A6" t="s">
        <v>24167</v>
      </c>
      <c r="B6">
        <v>263700000</v>
      </c>
      <c r="C6">
        <v>73058679</v>
      </c>
      <c r="D6">
        <f t="shared" si="0"/>
        <v>-190641321</v>
      </c>
    </row>
    <row r="7" spans="1:7" x14ac:dyDescent="0.35">
      <c r="A7" t="s">
        <v>24168</v>
      </c>
      <c r="B7">
        <v>258000000</v>
      </c>
      <c r="C7">
        <v>336530303</v>
      </c>
      <c r="D7">
        <f t="shared" si="0"/>
        <v>78530303</v>
      </c>
      <c r="F7" t="s">
        <v>27980</v>
      </c>
      <c r="G7" s="13" t="str">
        <f>INDEX($A$2:$A$3799,MATCH($G$5, $D$2:$D$3799,0))</f>
        <v>Avatar</v>
      </c>
    </row>
    <row r="8" spans="1:7" x14ac:dyDescent="0.35">
      <c r="A8" t="s">
        <v>24169</v>
      </c>
      <c r="B8">
        <v>260000000</v>
      </c>
      <c r="C8">
        <v>200807262</v>
      </c>
      <c r="D8">
        <f t="shared" si="0"/>
        <v>-59192738</v>
      </c>
      <c r="F8" t="s">
        <v>27981</v>
      </c>
      <c r="G8">
        <f>INDEX($B$2:$B$3799,MATCH($G$7, $A$2:$A$3799,0))</f>
        <v>237000000</v>
      </c>
    </row>
    <row r="9" spans="1:7" x14ac:dyDescent="0.35">
      <c r="A9" t="s">
        <v>24170</v>
      </c>
      <c r="B9">
        <v>250000000</v>
      </c>
      <c r="C9">
        <v>458991599</v>
      </c>
      <c r="D9">
        <f t="shared" si="0"/>
        <v>208991599</v>
      </c>
      <c r="F9" t="s">
        <v>27982</v>
      </c>
      <c r="G9">
        <f>INDEX($C$2:$C$3799,MATCH($G$7, $A$2:$A$3799,0))</f>
        <v>760505847</v>
      </c>
    </row>
    <row r="10" spans="1:7" x14ac:dyDescent="0.35">
      <c r="A10" t="s">
        <v>24171</v>
      </c>
      <c r="B10">
        <v>250000000</v>
      </c>
      <c r="C10">
        <v>301956980</v>
      </c>
      <c r="D10">
        <f t="shared" si="0"/>
        <v>51956980</v>
      </c>
    </row>
    <row r="11" spans="1:7" x14ac:dyDescent="0.35">
      <c r="A11" t="s">
        <v>24172</v>
      </c>
      <c r="B11">
        <v>250000000</v>
      </c>
      <c r="C11">
        <v>330249062</v>
      </c>
      <c r="D11">
        <f t="shared" si="0"/>
        <v>80249062</v>
      </c>
    </row>
    <row r="12" spans="1:7" x14ac:dyDescent="0.35">
      <c r="A12" t="s">
        <v>24173</v>
      </c>
      <c r="B12">
        <v>209000000</v>
      </c>
      <c r="C12">
        <v>200069408</v>
      </c>
      <c r="D12">
        <f t="shared" si="0"/>
        <v>-8930592</v>
      </c>
    </row>
    <row r="13" spans="1:7" x14ac:dyDescent="0.35">
      <c r="A13" t="s">
        <v>24174</v>
      </c>
      <c r="B13">
        <v>200000000</v>
      </c>
      <c r="C13">
        <v>168368427</v>
      </c>
      <c r="D13">
        <f t="shared" si="0"/>
        <v>-31631573</v>
      </c>
    </row>
    <row r="14" spans="1:7" x14ac:dyDescent="0.35">
      <c r="A14" t="s">
        <v>24175</v>
      </c>
      <c r="B14">
        <v>225000000</v>
      </c>
      <c r="C14">
        <v>423032628</v>
      </c>
      <c r="D14">
        <f t="shared" si="0"/>
        <v>198032628</v>
      </c>
    </row>
    <row r="15" spans="1:7" x14ac:dyDescent="0.35">
      <c r="A15" t="s">
        <v>24176</v>
      </c>
      <c r="B15">
        <v>215000000</v>
      </c>
      <c r="C15">
        <v>89289910</v>
      </c>
      <c r="D15">
        <f t="shared" si="0"/>
        <v>-125710090</v>
      </c>
    </row>
    <row r="16" spans="1:7" x14ac:dyDescent="0.35">
      <c r="A16" t="s">
        <v>24177</v>
      </c>
      <c r="B16">
        <v>225000000</v>
      </c>
      <c r="C16">
        <v>291021565</v>
      </c>
      <c r="D16">
        <f t="shared" si="0"/>
        <v>66021565</v>
      </c>
      <c r="F16" s="14" t="s">
        <v>27984</v>
      </c>
    </row>
    <row r="17" spans="1:11" x14ac:dyDescent="0.35">
      <c r="A17" t="s">
        <v>24178</v>
      </c>
      <c r="B17">
        <v>225000000</v>
      </c>
      <c r="C17">
        <v>141614023</v>
      </c>
      <c r="D17">
        <f t="shared" si="0"/>
        <v>-83385977</v>
      </c>
    </row>
    <row r="18" spans="1:11" x14ac:dyDescent="0.35">
      <c r="A18" t="s">
        <v>24179</v>
      </c>
      <c r="B18">
        <v>220000000</v>
      </c>
      <c r="C18">
        <v>623279547</v>
      </c>
      <c r="D18">
        <f t="shared" si="0"/>
        <v>403279547</v>
      </c>
      <c r="F18" s="15" t="s">
        <v>27985</v>
      </c>
      <c r="G18" s="15" t="s">
        <v>27986</v>
      </c>
      <c r="H18" s="15" t="s">
        <v>27977</v>
      </c>
      <c r="I18" s="15" t="s">
        <v>28000</v>
      </c>
      <c r="J18" s="15" t="s">
        <v>27964</v>
      </c>
      <c r="K18" s="15" t="s">
        <v>27983</v>
      </c>
    </row>
    <row r="19" spans="1:11" x14ac:dyDescent="0.35">
      <c r="A19" t="s">
        <v>24180</v>
      </c>
      <c r="B19">
        <v>250000000</v>
      </c>
      <c r="C19">
        <v>241063875</v>
      </c>
      <c r="D19">
        <f t="shared" si="0"/>
        <v>-8936125</v>
      </c>
      <c r="F19" t="str">
        <f t="shared" ref="F19:F28" si="1">INDEX($A$2:$A$3799,MATCH($H19,$D$2:$D$3799,0))</f>
        <v>Avatar</v>
      </c>
      <c r="G19" t="str">
        <f>INDEX(cleaned_data!$A$2:$A$3799,MATCH(Budget!$F19,cleaned_data!$E$2:$E$3799,0))</f>
        <v>James Cameron</v>
      </c>
      <c r="H19">
        <f>LARGE($D$2:$D$3799,1)</f>
        <v>523505847</v>
      </c>
      <c r="I19">
        <f>INDEX(cleaned_data!$H$2:$H$3799,MATCH(Budget!$F19,cleaned_data!$E$2:$E$3799,0))</f>
        <v>7.9</v>
      </c>
      <c r="J19" t="str">
        <f>INDEX(cleaned_data!$F$2:$F$3799,MATCH(Budget!$F19,cleaned_data!$E$2:$E$3799,0))</f>
        <v>English</v>
      </c>
      <c r="K19" t="str">
        <f>INDEX(cleaned_data!$G$2:$G$3799,MATCH(Budget!$F19,cleaned_data!$E$2:$E$3799,0))</f>
        <v>USA</v>
      </c>
    </row>
    <row r="20" spans="1:11" x14ac:dyDescent="0.35">
      <c r="A20" t="s">
        <v>24181</v>
      </c>
      <c r="B20">
        <v>225000000</v>
      </c>
      <c r="C20">
        <v>179020854</v>
      </c>
      <c r="D20">
        <f t="shared" si="0"/>
        <v>-45979146</v>
      </c>
      <c r="F20" t="str">
        <f t="shared" si="1"/>
        <v>Jurassic World</v>
      </c>
      <c r="G20" t="str">
        <f>INDEX(cleaned_data!$A$2:$A$3799,MATCH(Budget!$F20,cleaned_data!$E$2:$E$3799,0))</f>
        <v>Colin Trevorrow</v>
      </c>
      <c r="H20">
        <f>LARGE($D$2:$D$3799,2)</f>
        <v>502177271</v>
      </c>
      <c r="I20">
        <f>INDEX(cleaned_data!$H$2:$H$3799,MATCH(Budget!$F20,cleaned_data!$E$2:$E$3799,0))</f>
        <v>7</v>
      </c>
      <c r="J20" t="str">
        <f>INDEX(cleaned_data!$F$2:$F$3799,MATCH(Budget!$F20,cleaned_data!$E$2:$E$3799,0))</f>
        <v>English</v>
      </c>
      <c r="K20" t="str">
        <f>INDEX(cleaned_data!$G$2:$G$3799,MATCH(Budget!$F20,cleaned_data!$E$2:$E$3799,0))</f>
        <v>USA</v>
      </c>
    </row>
    <row r="21" spans="1:11" x14ac:dyDescent="0.35">
      <c r="A21" t="s">
        <v>24182</v>
      </c>
      <c r="B21">
        <v>250000000</v>
      </c>
      <c r="C21">
        <v>255108370</v>
      </c>
      <c r="D21">
        <f t="shared" si="0"/>
        <v>5108370</v>
      </c>
      <c r="F21" t="str">
        <f t="shared" si="1"/>
        <v>Titanic</v>
      </c>
      <c r="G21" t="str">
        <f>INDEX(cleaned_data!$A$2:$A$3799,MATCH(Budget!$F21,cleaned_data!$E$2:$E$3799,0))</f>
        <v>James Cameron</v>
      </c>
      <c r="H21">
        <f>LARGE($D$2:$D$3799,3)</f>
        <v>458672302</v>
      </c>
      <c r="I21">
        <f>INDEX(cleaned_data!$H$2:$H$3799,MATCH(Budget!$F21,cleaned_data!$E$2:$E$3799,0))</f>
        <v>7.7</v>
      </c>
      <c r="J21" t="str">
        <f>INDEX(cleaned_data!$F$2:$F$3799,MATCH(Budget!$F21,cleaned_data!$E$2:$E$3799,0))</f>
        <v>English</v>
      </c>
      <c r="K21" t="str">
        <f>INDEX(cleaned_data!$G$2:$G$3799,MATCH(Budget!$F21,cleaned_data!$E$2:$E$3799,0))</f>
        <v>USA</v>
      </c>
    </row>
    <row r="22" spans="1:11" x14ac:dyDescent="0.35">
      <c r="A22" t="s">
        <v>24183</v>
      </c>
      <c r="B22">
        <v>230000000</v>
      </c>
      <c r="C22">
        <v>262030663</v>
      </c>
      <c r="D22">
        <f t="shared" si="0"/>
        <v>32030663</v>
      </c>
      <c r="F22" t="str">
        <f t="shared" si="1"/>
        <v>Star Wars: Episode IV - A New Hope</v>
      </c>
      <c r="G22" t="str">
        <f>INDEX(cleaned_data!$A$2:$A$3799,MATCH(Budget!$F22,cleaned_data!$E$2:$E$3799,0))</f>
        <v>George Lucas</v>
      </c>
      <c r="H22">
        <f>LARGE($D$2:$D$3799,4)</f>
        <v>449935665</v>
      </c>
      <c r="I22">
        <f>INDEX(cleaned_data!$H$2:$H$3799,MATCH(Budget!$F22,cleaned_data!$E$2:$E$3799,0))</f>
        <v>8.6999999999999993</v>
      </c>
      <c r="J22" t="str">
        <f>INDEX(cleaned_data!$F$2:$F$3799,MATCH(Budget!$F22,cleaned_data!$E$2:$E$3799,0))</f>
        <v>English</v>
      </c>
      <c r="K22" t="str">
        <f>INDEX(cleaned_data!$G$2:$G$3799,MATCH(Budget!$F22,cleaned_data!$E$2:$E$3799,0))</f>
        <v>USA</v>
      </c>
    </row>
    <row r="23" spans="1:11" x14ac:dyDescent="0.35">
      <c r="A23" t="s">
        <v>24184</v>
      </c>
      <c r="B23">
        <v>200000000</v>
      </c>
      <c r="C23">
        <v>105219735</v>
      </c>
      <c r="D23">
        <f t="shared" si="0"/>
        <v>-94780265</v>
      </c>
      <c r="F23" t="str">
        <f t="shared" si="1"/>
        <v>E.T. the Extra-Terrestrial</v>
      </c>
      <c r="G23" t="str">
        <f>INDEX(cleaned_data!$A$2:$A$3799,MATCH(Budget!$F23,cleaned_data!$E$2:$E$3799,0))</f>
        <v>Steven Spielberg</v>
      </c>
      <c r="H23">
        <f>LARGE($D$2:$D$3799,5)</f>
        <v>424449459</v>
      </c>
      <c r="I23">
        <f>INDEX(cleaned_data!$H$2:$H$3799,MATCH(Budget!$F23,cleaned_data!$E$2:$E$3799,0))</f>
        <v>7.9</v>
      </c>
      <c r="J23" t="str">
        <f>INDEX(cleaned_data!$F$2:$F$3799,MATCH(Budget!$F23,cleaned_data!$E$2:$E$3799,0))</f>
        <v>English</v>
      </c>
      <c r="K23" t="str">
        <f>INDEX(cleaned_data!$G$2:$G$3799,MATCH(Budget!$F23,cleaned_data!$E$2:$E$3799,0))</f>
        <v>USA</v>
      </c>
    </row>
    <row r="24" spans="1:11" x14ac:dyDescent="0.35">
      <c r="A24" t="s">
        <v>24185</v>
      </c>
      <c r="B24">
        <v>225000000</v>
      </c>
      <c r="C24">
        <v>258355354</v>
      </c>
      <c r="D24">
        <f t="shared" si="0"/>
        <v>33355354</v>
      </c>
      <c r="F24" t="str">
        <f t="shared" si="1"/>
        <v>The Avengers</v>
      </c>
      <c r="G24" t="str">
        <f>INDEX(cleaned_data!$A$2:$A$3799,MATCH(Budget!$F24,cleaned_data!$E$2:$E$3799,0))</f>
        <v>Joss Whedon</v>
      </c>
      <c r="H24">
        <f>LARGE($D$2:$D$3799,6)</f>
        <v>403279547</v>
      </c>
      <c r="I24">
        <f>INDEX(cleaned_data!$H$2:$H$3799,MATCH(Budget!$F24,cleaned_data!$E$2:$E$3799,0))</f>
        <v>8.1</v>
      </c>
      <c r="J24" t="str">
        <f>INDEX(cleaned_data!$F$2:$F$3799,MATCH(Budget!$F24,cleaned_data!$E$2:$E$3799,0))</f>
        <v>English</v>
      </c>
      <c r="K24" t="str">
        <f>INDEX(cleaned_data!$G$2:$G$3799,MATCH(Budget!$F24,cleaned_data!$E$2:$E$3799,0))</f>
        <v>USA</v>
      </c>
    </row>
    <row r="25" spans="1:11" x14ac:dyDescent="0.35">
      <c r="A25" t="s">
        <v>24186</v>
      </c>
      <c r="B25">
        <v>180000000</v>
      </c>
      <c r="C25">
        <v>70083519</v>
      </c>
      <c r="D25">
        <f t="shared" si="0"/>
        <v>-109916481</v>
      </c>
      <c r="F25" t="str">
        <f t="shared" si="1"/>
        <v>The Lion King</v>
      </c>
      <c r="G25" t="str">
        <f>INDEX(cleaned_data!$A$2:$A$3799,MATCH(Budget!$F25,cleaned_data!$E$2:$E$3799,0))</f>
        <v>Roger Allers</v>
      </c>
      <c r="H25">
        <f>LARGE($D$2:$D$3799,7)</f>
        <v>377783777</v>
      </c>
      <c r="I25">
        <f>INDEX(cleaned_data!$H$2:$H$3799,MATCH(Budget!$F25,cleaned_data!$E$2:$E$3799,0))</f>
        <v>8.5</v>
      </c>
      <c r="J25" t="str">
        <f>INDEX(cleaned_data!$F$2:$F$3799,MATCH(Budget!$F25,cleaned_data!$E$2:$E$3799,0))</f>
        <v>English</v>
      </c>
      <c r="K25" t="str">
        <f>INDEX(cleaned_data!$G$2:$G$3799,MATCH(Budget!$F25,cleaned_data!$E$2:$E$3799,0))</f>
        <v>USA</v>
      </c>
    </row>
    <row r="26" spans="1:11" x14ac:dyDescent="0.35">
      <c r="A26" t="s">
        <v>24187</v>
      </c>
      <c r="B26">
        <v>207000000</v>
      </c>
      <c r="C26">
        <v>218051260</v>
      </c>
      <c r="D26">
        <f t="shared" si="0"/>
        <v>11051260</v>
      </c>
      <c r="F26" t="str">
        <f t="shared" si="1"/>
        <v>Star Wars: Episode I - The Phantom Menace</v>
      </c>
      <c r="G26" t="str">
        <f>INDEX(cleaned_data!$A$2:$A$3799,MATCH(Budget!$F26,cleaned_data!$E$2:$E$3799,0))</f>
        <v>George Lucas</v>
      </c>
      <c r="H26">
        <f>LARGE($D$2:$D$3799,8)</f>
        <v>359544677</v>
      </c>
      <c r="I26">
        <f>INDEX(cleaned_data!$H$2:$H$3799,MATCH(Budget!$F26,cleaned_data!$E$2:$E$3799,0))</f>
        <v>6.5</v>
      </c>
      <c r="J26" t="str">
        <f>INDEX(cleaned_data!$F$2:$F$3799,MATCH(Budget!$F26,cleaned_data!$E$2:$E$3799,0))</f>
        <v>English</v>
      </c>
      <c r="K26" t="str">
        <f>INDEX(cleaned_data!$G$2:$G$3799,MATCH(Budget!$F26,cleaned_data!$E$2:$E$3799,0))</f>
        <v>USA</v>
      </c>
    </row>
    <row r="27" spans="1:11" x14ac:dyDescent="0.35">
      <c r="A27" t="s">
        <v>24188</v>
      </c>
      <c r="B27">
        <v>200000000</v>
      </c>
      <c r="C27">
        <v>658672302</v>
      </c>
      <c r="D27">
        <f t="shared" si="0"/>
        <v>458672302</v>
      </c>
      <c r="F27" t="str">
        <f t="shared" si="1"/>
        <v>The Dark Knight</v>
      </c>
      <c r="G27" t="str">
        <f>INDEX(cleaned_data!$A$2:$A$3799,MATCH(Budget!$F27,cleaned_data!$E$2:$E$3799,0))</f>
        <v>Christopher Nolan</v>
      </c>
      <c r="H27">
        <f>LARGE($D$2:$D$3799,9)</f>
        <v>348316061</v>
      </c>
      <c r="I27">
        <f>INDEX(cleaned_data!$H$2:$H$3799,MATCH(Budget!$F27,cleaned_data!$E$2:$E$3799,0))</f>
        <v>9</v>
      </c>
      <c r="J27" t="str">
        <f>INDEX(cleaned_data!$F$2:$F$3799,MATCH(Budget!$F27,cleaned_data!$E$2:$E$3799,0))</f>
        <v>English</v>
      </c>
      <c r="K27" t="str">
        <f>INDEX(cleaned_data!$G$2:$G$3799,MATCH(Budget!$F27,cleaned_data!$E$2:$E$3799,0))</f>
        <v>USA</v>
      </c>
    </row>
    <row r="28" spans="1:11" x14ac:dyDescent="0.35">
      <c r="A28" t="s">
        <v>24189</v>
      </c>
      <c r="B28">
        <v>250000000</v>
      </c>
      <c r="C28">
        <v>407197282</v>
      </c>
      <c r="D28">
        <f t="shared" si="0"/>
        <v>157197282</v>
      </c>
      <c r="F28" t="str">
        <f t="shared" si="1"/>
        <v>The Hunger Games</v>
      </c>
      <c r="G28" t="str">
        <f>INDEX(cleaned_data!$A$2:$A$3799,MATCH(Budget!$F28,cleaned_data!$E$2:$E$3799,0))</f>
        <v>Gary Ross</v>
      </c>
      <c r="H28">
        <f>LARGE($D$2:$D$3799,10)</f>
        <v>329999255</v>
      </c>
      <c r="I28">
        <f>INDEX(cleaned_data!$H$2:$H$3799,MATCH(Budget!$F28,cleaned_data!$E$2:$E$3799,0))</f>
        <v>7.3</v>
      </c>
      <c r="J28" t="str">
        <f>INDEX(cleaned_data!$F$2:$F$3799,MATCH(Budget!$F28,cleaned_data!$E$2:$E$3799,0))</f>
        <v>English</v>
      </c>
      <c r="K28" t="str">
        <f>INDEX(cleaned_data!$G$2:$G$3799,MATCH(Budget!$F28,cleaned_data!$E$2:$E$3799,0))</f>
        <v>USA</v>
      </c>
    </row>
    <row r="29" spans="1:11" x14ac:dyDescent="0.35">
      <c r="A29" t="s">
        <v>24190</v>
      </c>
      <c r="B29">
        <v>209000000</v>
      </c>
      <c r="C29">
        <v>65173160</v>
      </c>
      <c r="D29">
        <f t="shared" si="0"/>
        <v>-143826840</v>
      </c>
    </row>
    <row r="30" spans="1:11" x14ac:dyDescent="0.35">
      <c r="A30" t="s">
        <v>24191</v>
      </c>
      <c r="B30">
        <v>150000000</v>
      </c>
      <c r="C30">
        <v>652177271</v>
      </c>
      <c r="D30">
        <f t="shared" si="0"/>
        <v>502177271</v>
      </c>
    </row>
    <row r="31" spans="1:11" x14ac:dyDescent="0.35">
      <c r="A31" t="s">
        <v>24192</v>
      </c>
      <c r="B31">
        <v>200000000</v>
      </c>
      <c r="C31">
        <v>304360277</v>
      </c>
      <c r="D31">
        <f t="shared" si="0"/>
        <v>104360277</v>
      </c>
    </row>
    <row r="32" spans="1:11" x14ac:dyDescent="0.35">
      <c r="A32" t="s">
        <v>24193</v>
      </c>
      <c r="B32">
        <v>200000000</v>
      </c>
      <c r="C32">
        <v>373377893</v>
      </c>
      <c r="D32">
        <f t="shared" si="0"/>
        <v>173377893</v>
      </c>
    </row>
    <row r="33" spans="1:4" x14ac:dyDescent="0.35">
      <c r="A33" t="s">
        <v>24194</v>
      </c>
      <c r="B33">
        <v>200000000</v>
      </c>
      <c r="C33">
        <v>408992272</v>
      </c>
      <c r="D33">
        <f t="shared" si="0"/>
        <v>208992272</v>
      </c>
    </row>
    <row r="34" spans="1:4" x14ac:dyDescent="0.35">
      <c r="A34" t="s">
        <v>24195</v>
      </c>
      <c r="B34">
        <v>200000000</v>
      </c>
      <c r="C34">
        <v>334185206</v>
      </c>
      <c r="D34">
        <f t="shared" si="0"/>
        <v>134185206</v>
      </c>
    </row>
    <row r="35" spans="1:4" x14ac:dyDescent="0.35">
      <c r="A35" t="s">
        <v>24196</v>
      </c>
      <c r="B35">
        <v>210000000</v>
      </c>
      <c r="C35">
        <v>234360014</v>
      </c>
      <c r="D35">
        <f t="shared" si="0"/>
        <v>24360014</v>
      </c>
    </row>
    <row r="36" spans="1:4" x14ac:dyDescent="0.35">
      <c r="A36" t="s">
        <v>24197</v>
      </c>
      <c r="B36">
        <v>200000000</v>
      </c>
      <c r="C36">
        <v>268488329</v>
      </c>
      <c r="D36">
        <f t="shared" si="0"/>
        <v>68488329</v>
      </c>
    </row>
    <row r="37" spans="1:4" x14ac:dyDescent="0.35">
      <c r="A37" t="s">
        <v>24198</v>
      </c>
      <c r="B37">
        <v>200000000</v>
      </c>
      <c r="C37">
        <v>402076689</v>
      </c>
      <c r="D37">
        <f t="shared" si="0"/>
        <v>202076689</v>
      </c>
    </row>
    <row r="38" spans="1:4" x14ac:dyDescent="0.35">
      <c r="A38" t="s">
        <v>24199</v>
      </c>
      <c r="B38">
        <v>210000000</v>
      </c>
      <c r="C38">
        <v>245428137</v>
      </c>
      <c r="D38">
        <f t="shared" si="0"/>
        <v>35428137</v>
      </c>
    </row>
    <row r="39" spans="1:4" x14ac:dyDescent="0.35">
      <c r="A39" t="s">
        <v>24200</v>
      </c>
      <c r="B39">
        <v>215000000</v>
      </c>
      <c r="C39">
        <v>234903076</v>
      </c>
      <c r="D39">
        <f t="shared" si="0"/>
        <v>19903076</v>
      </c>
    </row>
    <row r="40" spans="1:4" x14ac:dyDescent="0.35">
      <c r="A40" t="s">
        <v>24201</v>
      </c>
      <c r="B40">
        <v>200000000</v>
      </c>
      <c r="C40">
        <v>202853933</v>
      </c>
      <c r="D40">
        <f t="shared" si="0"/>
        <v>2853933</v>
      </c>
    </row>
    <row r="41" spans="1:4" x14ac:dyDescent="0.35">
      <c r="A41" t="s">
        <v>24202</v>
      </c>
      <c r="B41">
        <v>170000000</v>
      </c>
      <c r="C41">
        <v>172051787</v>
      </c>
      <c r="D41">
        <f t="shared" si="0"/>
        <v>2051787</v>
      </c>
    </row>
    <row r="42" spans="1:4" x14ac:dyDescent="0.35">
      <c r="A42" t="s">
        <v>24203</v>
      </c>
      <c r="B42">
        <v>200000000</v>
      </c>
      <c r="C42">
        <v>191450875</v>
      </c>
      <c r="D42">
        <f t="shared" si="0"/>
        <v>-8549125</v>
      </c>
    </row>
    <row r="43" spans="1:4" x14ac:dyDescent="0.35">
      <c r="A43" t="s">
        <v>24204</v>
      </c>
      <c r="B43">
        <v>200000000</v>
      </c>
      <c r="C43">
        <v>116593191</v>
      </c>
      <c r="D43">
        <f t="shared" si="0"/>
        <v>-83406809</v>
      </c>
    </row>
    <row r="44" spans="1:4" x14ac:dyDescent="0.35">
      <c r="A44" t="s">
        <v>24205</v>
      </c>
      <c r="B44">
        <v>200000000</v>
      </c>
      <c r="C44">
        <v>414984497</v>
      </c>
      <c r="D44">
        <f t="shared" si="0"/>
        <v>214984497</v>
      </c>
    </row>
    <row r="45" spans="1:4" x14ac:dyDescent="0.35">
      <c r="A45" t="s">
        <v>24206</v>
      </c>
      <c r="B45">
        <v>200000000</v>
      </c>
      <c r="C45">
        <v>125320003</v>
      </c>
      <c r="D45">
        <f t="shared" si="0"/>
        <v>-74679997</v>
      </c>
    </row>
    <row r="46" spans="1:4" x14ac:dyDescent="0.35">
      <c r="A46" t="s">
        <v>24207</v>
      </c>
      <c r="B46">
        <v>190000000</v>
      </c>
      <c r="C46">
        <v>350034110</v>
      </c>
      <c r="D46">
        <f t="shared" si="0"/>
        <v>160034110</v>
      </c>
    </row>
    <row r="47" spans="1:4" x14ac:dyDescent="0.35">
      <c r="A47" t="s">
        <v>24208</v>
      </c>
      <c r="B47">
        <v>190000000</v>
      </c>
      <c r="C47">
        <v>202351611</v>
      </c>
      <c r="D47">
        <f t="shared" si="0"/>
        <v>12351611</v>
      </c>
    </row>
    <row r="48" spans="1:4" x14ac:dyDescent="0.35">
      <c r="A48" t="s">
        <v>24209</v>
      </c>
      <c r="B48">
        <v>200000000</v>
      </c>
      <c r="C48">
        <v>233914986</v>
      </c>
      <c r="D48">
        <f t="shared" si="0"/>
        <v>33914986</v>
      </c>
    </row>
    <row r="49" spans="1:4" x14ac:dyDescent="0.35">
      <c r="A49" t="s">
        <v>24210</v>
      </c>
      <c r="B49">
        <v>190000000</v>
      </c>
      <c r="C49">
        <v>228756232</v>
      </c>
      <c r="D49">
        <f t="shared" si="0"/>
        <v>38756232</v>
      </c>
    </row>
    <row r="50" spans="1:4" x14ac:dyDescent="0.35">
      <c r="A50" t="s">
        <v>24211</v>
      </c>
      <c r="B50">
        <v>195000000</v>
      </c>
      <c r="C50">
        <v>65171860</v>
      </c>
      <c r="D50">
        <f t="shared" si="0"/>
        <v>-129828140</v>
      </c>
    </row>
    <row r="51" spans="1:4" x14ac:dyDescent="0.35">
      <c r="A51" t="s">
        <v>24212</v>
      </c>
      <c r="B51">
        <v>105000000</v>
      </c>
      <c r="C51">
        <v>144812796</v>
      </c>
      <c r="D51">
        <f t="shared" si="0"/>
        <v>39812796</v>
      </c>
    </row>
    <row r="52" spans="1:4" x14ac:dyDescent="0.35">
      <c r="A52" t="s">
        <v>24213</v>
      </c>
      <c r="B52">
        <v>200000000</v>
      </c>
      <c r="C52">
        <v>90755643</v>
      </c>
      <c r="D52">
        <f t="shared" si="0"/>
        <v>-109244357</v>
      </c>
    </row>
    <row r="53" spans="1:4" x14ac:dyDescent="0.35">
      <c r="A53" t="s">
        <v>24214</v>
      </c>
      <c r="B53">
        <v>190000000</v>
      </c>
      <c r="C53">
        <v>101785482</v>
      </c>
      <c r="D53">
        <f t="shared" si="0"/>
        <v>-88214518</v>
      </c>
    </row>
    <row r="54" spans="1:4" x14ac:dyDescent="0.35">
      <c r="A54" t="s">
        <v>24215</v>
      </c>
      <c r="B54">
        <v>195000000</v>
      </c>
      <c r="C54">
        <v>352358779</v>
      </c>
      <c r="D54">
        <f t="shared" si="0"/>
        <v>157358779</v>
      </c>
    </row>
    <row r="55" spans="1:4" x14ac:dyDescent="0.35">
      <c r="A55" t="s">
        <v>24216</v>
      </c>
      <c r="B55">
        <v>185000000</v>
      </c>
      <c r="C55">
        <v>317011114</v>
      </c>
      <c r="D55">
        <f t="shared" si="0"/>
        <v>132011114</v>
      </c>
    </row>
    <row r="56" spans="1:4" x14ac:dyDescent="0.35">
      <c r="A56" t="s">
        <v>24217</v>
      </c>
      <c r="B56">
        <v>185000000</v>
      </c>
      <c r="C56">
        <v>237282182</v>
      </c>
      <c r="D56">
        <f t="shared" si="0"/>
        <v>52282182</v>
      </c>
    </row>
    <row r="57" spans="1:4" x14ac:dyDescent="0.35">
      <c r="A57" t="s">
        <v>24218</v>
      </c>
      <c r="B57">
        <v>185000000</v>
      </c>
      <c r="C57">
        <v>130468626</v>
      </c>
      <c r="D57">
        <f t="shared" si="0"/>
        <v>-54531374</v>
      </c>
    </row>
    <row r="58" spans="1:4" x14ac:dyDescent="0.35">
      <c r="A58" t="s">
        <v>24219</v>
      </c>
      <c r="B58">
        <v>180000000</v>
      </c>
      <c r="C58">
        <v>223806889</v>
      </c>
      <c r="D58">
        <f t="shared" si="0"/>
        <v>43806889</v>
      </c>
    </row>
    <row r="59" spans="1:4" x14ac:dyDescent="0.35">
      <c r="A59" t="s">
        <v>24220</v>
      </c>
      <c r="B59">
        <v>140000000</v>
      </c>
      <c r="C59">
        <v>140080850</v>
      </c>
      <c r="D59">
        <f t="shared" si="0"/>
        <v>80850</v>
      </c>
    </row>
    <row r="60" spans="1:4" x14ac:dyDescent="0.35">
      <c r="A60">
        <v>2012</v>
      </c>
      <c r="B60">
        <v>200000000</v>
      </c>
      <c r="C60">
        <v>166112167</v>
      </c>
      <c r="D60">
        <f t="shared" si="0"/>
        <v>-33887833</v>
      </c>
    </row>
    <row r="61" spans="1:4" x14ac:dyDescent="0.35">
      <c r="A61" t="s">
        <v>24221</v>
      </c>
      <c r="B61">
        <v>200000000</v>
      </c>
      <c r="C61">
        <v>137850096</v>
      </c>
      <c r="D61">
        <f t="shared" si="0"/>
        <v>-62149904</v>
      </c>
    </row>
    <row r="62" spans="1:4" x14ac:dyDescent="0.35">
      <c r="A62" t="s">
        <v>24222</v>
      </c>
      <c r="B62">
        <v>176000000</v>
      </c>
      <c r="C62">
        <v>47375327</v>
      </c>
      <c r="D62">
        <f t="shared" si="0"/>
        <v>-128624673</v>
      </c>
    </row>
    <row r="63" spans="1:4" x14ac:dyDescent="0.35">
      <c r="A63" t="s">
        <v>24223</v>
      </c>
      <c r="B63">
        <v>180000000</v>
      </c>
      <c r="C63">
        <v>124051759</v>
      </c>
      <c r="D63">
        <f t="shared" si="0"/>
        <v>-55948241</v>
      </c>
    </row>
    <row r="64" spans="1:4" x14ac:dyDescent="0.35">
      <c r="A64" t="s">
        <v>24224</v>
      </c>
      <c r="B64">
        <v>180000000</v>
      </c>
      <c r="C64">
        <v>291709845</v>
      </c>
      <c r="D64">
        <f t="shared" si="0"/>
        <v>111709845</v>
      </c>
    </row>
    <row r="65" spans="1:4" x14ac:dyDescent="0.35">
      <c r="A65" t="s">
        <v>24225</v>
      </c>
      <c r="B65">
        <v>178000000</v>
      </c>
      <c r="C65">
        <v>154985087</v>
      </c>
      <c r="D65">
        <f t="shared" si="0"/>
        <v>-23014913</v>
      </c>
    </row>
    <row r="66" spans="1:4" x14ac:dyDescent="0.35">
      <c r="A66" t="s">
        <v>24226</v>
      </c>
      <c r="B66">
        <v>185000000</v>
      </c>
      <c r="C66">
        <v>533316061</v>
      </c>
      <c r="D66">
        <f t="shared" si="0"/>
        <v>348316061</v>
      </c>
    </row>
    <row r="67" spans="1:4" x14ac:dyDescent="0.35">
      <c r="A67" t="s">
        <v>24227</v>
      </c>
      <c r="B67">
        <v>175000000</v>
      </c>
      <c r="C67">
        <v>292979556</v>
      </c>
      <c r="D67">
        <f t="shared" ref="D67:D130" si="2">C67-B67</f>
        <v>117979556</v>
      </c>
    </row>
    <row r="68" spans="1:4" x14ac:dyDescent="0.35">
      <c r="A68" t="s">
        <v>24228</v>
      </c>
      <c r="B68">
        <v>175000000</v>
      </c>
      <c r="C68">
        <v>198332128</v>
      </c>
      <c r="D68">
        <f t="shared" si="2"/>
        <v>23332128</v>
      </c>
    </row>
    <row r="69" spans="1:4" x14ac:dyDescent="0.35">
      <c r="A69" t="s">
        <v>24229</v>
      </c>
      <c r="B69">
        <v>140000000</v>
      </c>
      <c r="C69">
        <v>318298180</v>
      </c>
      <c r="D69">
        <f t="shared" si="2"/>
        <v>178298180</v>
      </c>
    </row>
    <row r="70" spans="1:4" x14ac:dyDescent="0.35">
      <c r="A70" t="s">
        <v>24230</v>
      </c>
      <c r="B70">
        <v>170000000</v>
      </c>
      <c r="C70">
        <v>73820094</v>
      </c>
      <c r="D70">
        <f t="shared" si="2"/>
        <v>-96179906</v>
      </c>
    </row>
    <row r="71" spans="1:4" x14ac:dyDescent="0.35">
      <c r="A71" t="s">
        <v>24231</v>
      </c>
      <c r="B71">
        <v>170000000</v>
      </c>
      <c r="C71">
        <v>113745408</v>
      </c>
      <c r="D71">
        <f t="shared" si="2"/>
        <v>-56254592</v>
      </c>
    </row>
    <row r="72" spans="1:4" x14ac:dyDescent="0.35">
      <c r="A72" t="s">
        <v>24232</v>
      </c>
      <c r="B72">
        <v>145000000</v>
      </c>
      <c r="C72">
        <v>102176165</v>
      </c>
      <c r="D72">
        <f t="shared" si="2"/>
        <v>-42823835</v>
      </c>
    </row>
    <row r="73" spans="1:4" x14ac:dyDescent="0.35">
      <c r="A73" t="s">
        <v>24233</v>
      </c>
      <c r="B73">
        <v>175000000</v>
      </c>
      <c r="C73">
        <v>161087183</v>
      </c>
      <c r="D73">
        <f t="shared" si="2"/>
        <v>-13912817</v>
      </c>
    </row>
    <row r="74" spans="1:4" x14ac:dyDescent="0.35">
      <c r="A74" t="s">
        <v>24234</v>
      </c>
      <c r="B74">
        <v>175000000</v>
      </c>
      <c r="C74">
        <v>100289690</v>
      </c>
      <c r="D74">
        <f t="shared" si="2"/>
        <v>-74710310</v>
      </c>
    </row>
    <row r="75" spans="1:4" x14ac:dyDescent="0.35">
      <c r="A75" t="s">
        <v>24235</v>
      </c>
      <c r="B75">
        <v>178000000</v>
      </c>
      <c r="C75">
        <v>100189501</v>
      </c>
      <c r="D75">
        <f t="shared" si="2"/>
        <v>-77810499</v>
      </c>
    </row>
    <row r="76" spans="1:4" x14ac:dyDescent="0.35">
      <c r="A76" t="s">
        <v>24236</v>
      </c>
      <c r="B76">
        <v>175000000</v>
      </c>
      <c r="C76">
        <v>88246220</v>
      </c>
      <c r="D76">
        <f t="shared" si="2"/>
        <v>-86753780</v>
      </c>
    </row>
    <row r="77" spans="1:4" x14ac:dyDescent="0.35">
      <c r="A77" t="s">
        <v>24237</v>
      </c>
      <c r="B77">
        <v>175000000</v>
      </c>
      <c r="C77">
        <v>150167630</v>
      </c>
      <c r="D77">
        <f t="shared" si="2"/>
        <v>-24832370</v>
      </c>
    </row>
    <row r="78" spans="1:4" x14ac:dyDescent="0.35">
      <c r="A78" t="s">
        <v>24238</v>
      </c>
      <c r="B78">
        <v>175000000</v>
      </c>
      <c r="C78">
        <v>356454367</v>
      </c>
      <c r="D78">
        <f t="shared" si="2"/>
        <v>181454367</v>
      </c>
    </row>
    <row r="79" spans="1:4" x14ac:dyDescent="0.35">
      <c r="A79" t="s">
        <v>24239</v>
      </c>
      <c r="B79">
        <v>175000000</v>
      </c>
      <c r="C79">
        <v>362645141</v>
      </c>
      <c r="D79">
        <f t="shared" si="2"/>
        <v>187645141</v>
      </c>
    </row>
    <row r="80" spans="1:4" x14ac:dyDescent="0.35">
      <c r="A80" t="s">
        <v>24240</v>
      </c>
      <c r="B80">
        <v>200000000</v>
      </c>
      <c r="C80">
        <v>312057433</v>
      </c>
      <c r="D80">
        <f t="shared" si="2"/>
        <v>112057433</v>
      </c>
    </row>
    <row r="81" spans="1:4" x14ac:dyDescent="0.35">
      <c r="A81" t="s">
        <v>24241</v>
      </c>
      <c r="B81">
        <v>170000000</v>
      </c>
      <c r="C81">
        <v>155111815</v>
      </c>
      <c r="D81">
        <f t="shared" si="2"/>
        <v>-14888185</v>
      </c>
    </row>
    <row r="82" spans="1:4" x14ac:dyDescent="0.35">
      <c r="A82" t="s">
        <v>24242</v>
      </c>
      <c r="B82">
        <v>180000000</v>
      </c>
      <c r="C82">
        <v>241407328</v>
      </c>
      <c r="D82">
        <f t="shared" si="2"/>
        <v>61407328</v>
      </c>
    </row>
    <row r="83" spans="1:4" x14ac:dyDescent="0.35">
      <c r="A83" t="s">
        <v>24243</v>
      </c>
      <c r="B83">
        <v>170000000</v>
      </c>
      <c r="C83">
        <v>208543795</v>
      </c>
      <c r="D83">
        <f t="shared" si="2"/>
        <v>38543795</v>
      </c>
    </row>
    <row r="84" spans="1:4" x14ac:dyDescent="0.35">
      <c r="A84" t="s">
        <v>24244</v>
      </c>
      <c r="B84">
        <v>175000000</v>
      </c>
      <c r="C84">
        <v>38297305</v>
      </c>
      <c r="D84">
        <f t="shared" si="2"/>
        <v>-136702695</v>
      </c>
    </row>
    <row r="85" spans="1:4" x14ac:dyDescent="0.35">
      <c r="A85" t="s">
        <v>24245</v>
      </c>
      <c r="B85">
        <v>170000000</v>
      </c>
      <c r="C85">
        <v>259746958</v>
      </c>
      <c r="D85">
        <f t="shared" si="2"/>
        <v>89746958</v>
      </c>
    </row>
    <row r="86" spans="1:4" x14ac:dyDescent="0.35">
      <c r="A86" t="s">
        <v>24246</v>
      </c>
      <c r="B86">
        <v>165000000</v>
      </c>
      <c r="C86">
        <v>238371987</v>
      </c>
      <c r="D86">
        <f t="shared" si="2"/>
        <v>73371987</v>
      </c>
    </row>
    <row r="87" spans="1:4" x14ac:dyDescent="0.35">
      <c r="A87" t="s">
        <v>24247</v>
      </c>
      <c r="B87">
        <v>190000000</v>
      </c>
      <c r="C87">
        <v>93417865</v>
      </c>
      <c r="D87">
        <f t="shared" si="2"/>
        <v>-96582135</v>
      </c>
    </row>
    <row r="88" spans="1:4" x14ac:dyDescent="0.35">
      <c r="A88" t="s">
        <v>24248</v>
      </c>
      <c r="B88">
        <v>165000000</v>
      </c>
      <c r="C88">
        <v>222487711</v>
      </c>
      <c r="D88">
        <f t="shared" si="2"/>
        <v>57487711</v>
      </c>
    </row>
    <row r="89" spans="1:4" x14ac:dyDescent="0.35">
      <c r="A89" t="s">
        <v>24249</v>
      </c>
      <c r="B89">
        <v>165000000</v>
      </c>
      <c r="C89">
        <v>189412677</v>
      </c>
      <c r="D89">
        <f t="shared" si="2"/>
        <v>24412677</v>
      </c>
    </row>
    <row r="90" spans="1:4" x14ac:dyDescent="0.35">
      <c r="A90" t="s">
        <v>24250</v>
      </c>
      <c r="B90">
        <v>165000000</v>
      </c>
      <c r="C90">
        <v>665426</v>
      </c>
      <c r="D90">
        <f t="shared" si="2"/>
        <v>-164334574</v>
      </c>
    </row>
    <row r="91" spans="1:4" x14ac:dyDescent="0.35">
      <c r="A91" t="s">
        <v>24251</v>
      </c>
      <c r="B91">
        <v>165000000</v>
      </c>
      <c r="C91">
        <v>102315545</v>
      </c>
      <c r="D91">
        <f t="shared" si="2"/>
        <v>-62684455</v>
      </c>
    </row>
    <row r="92" spans="1:4" x14ac:dyDescent="0.35">
      <c r="A92" t="s">
        <v>24252</v>
      </c>
      <c r="B92">
        <v>165000000</v>
      </c>
      <c r="C92">
        <v>217387997</v>
      </c>
      <c r="D92">
        <f t="shared" si="2"/>
        <v>52387997</v>
      </c>
    </row>
    <row r="93" spans="1:4" x14ac:dyDescent="0.35">
      <c r="A93" t="s">
        <v>24253</v>
      </c>
      <c r="B93">
        <v>200000000</v>
      </c>
      <c r="C93">
        <v>150350192</v>
      </c>
      <c r="D93">
        <f t="shared" si="2"/>
        <v>-49649808</v>
      </c>
    </row>
    <row r="94" spans="1:4" x14ac:dyDescent="0.35">
      <c r="A94" t="s">
        <v>24254</v>
      </c>
      <c r="B94">
        <v>170000000</v>
      </c>
      <c r="C94">
        <v>333130696</v>
      </c>
      <c r="D94">
        <f t="shared" si="2"/>
        <v>163130696</v>
      </c>
    </row>
    <row r="95" spans="1:4" x14ac:dyDescent="0.35">
      <c r="A95" t="s">
        <v>24255</v>
      </c>
      <c r="B95">
        <v>165000000</v>
      </c>
      <c r="C95">
        <v>187991439</v>
      </c>
      <c r="D95">
        <f t="shared" si="2"/>
        <v>22991439</v>
      </c>
    </row>
    <row r="96" spans="1:4" x14ac:dyDescent="0.35">
      <c r="A96" t="s">
        <v>24256</v>
      </c>
      <c r="B96">
        <v>160000000</v>
      </c>
      <c r="C96">
        <v>292568851</v>
      </c>
      <c r="D96">
        <f t="shared" si="2"/>
        <v>132568851</v>
      </c>
    </row>
    <row r="97" spans="1:4" x14ac:dyDescent="0.35">
      <c r="A97" t="s">
        <v>24257</v>
      </c>
      <c r="B97">
        <v>180000000</v>
      </c>
      <c r="C97">
        <v>303001229</v>
      </c>
      <c r="D97">
        <f t="shared" si="2"/>
        <v>123001229</v>
      </c>
    </row>
    <row r="98" spans="1:4" x14ac:dyDescent="0.35">
      <c r="A98" t="s">
        <v>24258</v>
      </c>
      <c r="B98">
        <v>38000000</v>
      </c>
      <c r="C98">
        <v>144512310</v>
      </c>
      <c r="D98">
        <f t="shared" si="2"/>
        <v>106512310</v>
      </c>
    </row>
    <row r="99" spans="1:4" x14ac:dyDescent="0.35">
      <c r="A99" t="s">
        <v>24259</v>
      </c>
      <c r="B99">
        <v>150000000</v>
      </c>
      <c r="C99">
        <v>127490802</v>
      </c>
      <c r="D99">
        <f t="shared" si="2"/>
        <v>-22509198</v>
      </c>
    </row>
    <row r="100" spans="1:4" x14ac:dyDescent="0.35">
      <c r="A100" t="s">
        <v>24260</v>
      </c>
      <c r="B100">
        <v>160000000</v>
      </c>
      <c r="C100">
        <v>146405371</v>
      </c>
      <c r="D100">
        <f t="shared" si="2"/>
        <v>-13594629</v>
      </c>
    </row>
    <row r="101" spans="1:4" x14ac:dyDescent="0.35">
      <c r="A101" t="s">
        <v>24261</v>
      </c>
      <c r="B101">
        <v>160000000</v>
      </c>
      <c r="C101">
        <v>281666058</v>
      </c>
      <c r="D101">
        <f t="shared" si="2"/>
        <v>121666058</v>
      </c>
    </row>
    <row r="102" spans="1:4" x14ac:dyDescent="0.35">
      <c r="A102" t="s">
        <v>24262</v>
      </c>
      <c r="B102">
        <v>150000000</v>
      </c>
      <c r="C102">
        <v>63143812</v>
      </c>
      <c r="D102">
        <f t="shared" si="2"/>
        <v>-86856188</v>
      </c>
    </row>
    <row r="103" spans="1:4" x14ac:dyDescent="0.35">
      <c r="A103" t="s">
        <v>24263</v>
      </c>
      <c r="B103">
        <v>160000000</v>
      </c>
      <c r="C103">
        <v>60655503</v>
      </c>
      <c r="D103">
        <f t="shared" si="2"/>
        <v>-99344497</v>
      </c>
    </row>
    <row r="104" spans="1:4" x14ac:dyDescent="0.35">
      <c r="A104" t="s">
        <v>24264</v>
      </c>
      <c r="B104">
        <v>170000000</v>
      </c>
      <c r="C104">
        <v>76846624</v>
      </c>
      <c r="D104">
        <f t="shared" si="2"/>
        <v>-93153376</v>
      </c>
    </row>
    <row r="105" spans="1:4" x14ac:dyDescent="0.35">
      <c r="A105" t="s">
        <v>24265</v>
      </c>
      <c r="B105">
        <v>160000000</v>
      </c>
      <c r="C105">
        <v>320706665</v>
      </c>
      <c r="D105">
        <f t="shared" si="2"/>
        <v>160706665</v>
      </c>
    </row>
    <row r="106" spans="1:4" x14ac:dyDescent="0.35">
      <c r="A106" t="s">
        <v>24266</v>
      </c>
      <c r="B106">
        <v>160000000</v>
      </c>
      <c r="C106">
        <v>46978995</v>
      </c>
      <c r="D106">
        <f t="shared" si="2"/>
        <v>-113021005</v>
      </c>
    </row>
    <row r="107" spans="1:4" x14ac:dyDescent="0.35">
      <c r="A107" t="s">
        <v>24267</v>
      </c>
      <c r="B107">
        <v>155000000</v>
      </c>
      <c r="C107">
        <v>89732035</v>
      </c>
      <c r="D107">
        <f t="shared" si="2"/>
        <v>-65267965</v>
      </c>
    </row>
    <row r="108" spans="1:4" x14ac:dyDescent="0.35">
      <c r="A108" t="s">
        <v>24268</v>
      </c>
      <c r="B108">
        <v>155000000</v>
      </c>
      <c r="C108">
        <v>104383624</v>
      </c>
      <c r="D108">
        <f t="shared" si="2"/>
        <v>-50616376</v>
      </c>
    </row>
    <row r="109" spans="1:4" x14ac:dyDescent="0.35">
      <c r="A109" t="s">
        <v>24269</v>
      </c>
      <c r="B109">
        <v>140000000</v>
      </c>
      <c r="C109">
        <v>198539855</v>
      </c>
      <c r="D109">
        <f t="shared" si="2"/>
        <v>58539855</v>
      </c>
    </row>
    <row r="110" spans="1:4" x14ac:dyDescent="0.35">
      <c r="A110" t="s">
        <v>24270</v>
      </c>
      <c r="B110">
        <v>150000000</v>
      </c>
      <c r="C110">
        <v>318759914</v>
      </c>
      <c r="D110">
        <f t="shared" si="2"/>
        <v>168759914</v>
      </c>
    </row>
    <row r="111" spans="1:4" x14ac:dyDescent="0.35">
      <c r="A111" t="s">
        <v>24271</v>
      </c>
      <c r="B111">
        <v>155000000</v>
      </c>
      <c r="C111">
        <v>34293771</v>
      </c>
      <c r="D111">
        <f t="shared" si="2"/>
        <v>-120706229</v>
      </c>
    </row>
    <row r="112" spans="1:4" x14ac:dyDescent="0.35">
      <c r="A112" t="s">
        <v>24272</v>
      </c>
      <c r="B112">
        <v>150000000</v>
      </c>
      <c r="C112">
        <v>292000866</v>
      </c>
      <c r="D112">
        <f t="shared" si="2"/>
        <v>142000866</v>
      </c>
    </row>
    <row r="113" spans="1:4" x14ac:dyDescent="0.35">
      <c r="A113" t="s">
        <v>24273</v>
      </c>
      <c r="B113">
        <v>150000000</v>
      </c>
      <c r="C113">
        <v>289994397</v>
      </c>
      <c r="D113">
        <f t="shared" si="2"/>
        <v>139994397</v>
      </c>
    </row>
    <row r="114" spans="1:4" x14ac:dyDescent="0.35">
      <c r="A114" t="s">
        <v>24274</v>
      </c>
      <c r="B114">
        <v>150000000</v>
      </c>
      <c r="C114">
        <v>227946274</v>
      </c>
      <c r="D114">
        <f t="shared" si="2"/>
        <v>77946274</v>
      </c>
    </row>
    <row r="115" spans="1:4" x14ac:dyDescent="0.35">
      <c r="A115" t="s">
        <v>24275</v>
      </c>
      <c r="B115">
        <v>150000000</v>
      </c>
      <c r="C115">
        <v>256386216</v>
      </c>
      <c r="D115">
        <f t="shared" si="2"/>
        <v>106386216</v>
      </c>
    </row>
    <row r="116" spans="1:4" x14ac:dyDescent="0.35">
      <c r="A116" t="s">
        <v>24276</v>
      </c>
      <c r="B116">
        <v>150000000</v>
      </c>
      <c r="C116">
        <v>206456431</v>
      </c>
      <c r="D116">
        <f t="shared" si="2"/>
        <v>56456431</v>
      </c>
    </row>
    <row r="117" spans="1:4" x14ac:dyDescent="0.35">
      <c r="A117" t="s">
        <v>24277</v>
      </c>
      <c r="B117">
        <v>150000000</v>
      </c>
      <c r="C117">
        <v>206435493</v>
      </c>
      <c r="D117">
        <f t="shared" si="2"/>
        <v>56435493</v>
      </c>
    </row>
    <row r="118" spans="1:4" x14ac:dyDescent="0.35">
      <c r="A118" t="s">
        <v>24278</v>
      </c>
      <c r="B118">
        <v>150000000</v>
      </c>
      <c r="C118">
        <v>205343774</v>
      </c>
      <c r="D118">
        <f t="shared" si="2"/>
        <v>55343774</v>
      </c>
    </row>
    <row r="119" spans="1:4" x14ac:dyDescent="0.35">
      <c r="A119" t="s">
        <v>24279</v>
      </c>
      <c r="B119">
        <v>150000000</v>
      </c>
      <c r="C119">
        <v>179982968</v>
      </c>
      <c r="D119">
        <f t="shared" si="2"/>
        <v>29982968</v>
      </c>
    </row>
    <row r="120" spans="1:4" x14ac:dyDescent="0.35">
      <c r="A120" t="s">
        <v>24280</v>
      </c>
      <c r="B120">
        <v>150000000</v>
      </c>
      <c r="C120">
        <v>177243721</v>
      </c>
      <c r="D120">
        <f t="shared" si="2"/>
        <v>27243721</v>
      </c>
    </row>
    <row r="121" spans="1:4" x14ac:dyDescent="0.35">
      <c r="A121" t="s">
        <v>24281</v>
      </c>
      <c r="B121">
        <v>150000000</v>
      </c>
      <c r="C121">
        <v>179883016</v>
      </c>
      <c r="D121">
        <f t="shared" si="2"/>
        <v>29883016</v>
      </c>
    </row>
    <row r="122" spans="1:4" x14ac:dyDescent="0.35">
      <c r="A122" t="s">
        <v>24282</v>
      </c>
      <c r="B122">
        <v>150000000</v>
      </c>
      <c r="C122">
        <v>139259759</v>
      </c>
      <c r="D122">
        <f t="shared" si="2"/>
        <v>-10740241</v>
      </c>
    </row>
    <row r="123" spans="1:4" x14ac:dyDescent="0.35">
      <c r="A123" t="s">
        <v>24283</v>
      </c>
      <c r="B123">
        <v>150000000</v>
      </c>
      <c r="C123">
        <v>400736600</v>
      </c>
      <c r="D123">
        <f t="shared" si="2"/>
        <v>250736600</v>
      </c>
    </row>
    <row r="124" spans="1:4" x14ac:dyDescent="0.35">
      <c r="A124" t="s">
        <v>24284</v>
      </c>
      <c r="B124">
        <v>150000000</v>
      </c>
      <c r="C124">
        <v>281492479</v>
      </c>
      <c r="D124">
        <f t="shared" si="2"/>
        <v>131492479</v>
      </c>
    </row>
    <row r="125" spans="1:4" x14ac:dyDescent="0.35">
      <c r="A125" t="s">
        <v>24285</v>
      </c>
      <c r="B125">
        <v>170000000</v>
      </c>
      <c r="C125">
        <v>206360018</v>
      </c>
      <c r="D125">
        <f t="shared" si="2"/>
        <v>36360018</v>
      </c>
    </row>
    <row r="126" spans="1:4" x14ac:dyDescent="0.35">
      <c r="A126" t="s">
        <v>24286</v>
      </c>
      <c r="B126">
        <v>150000000</v>
      </c>
      <c r="C126">
        <v>153629485</v>
      </c>
      <c r="D126">
        <f t="shared" si="2"/>
        <v>3629485</v>
      </c>
    </row>
    <row r="127" spans="1:4" x14ac:dyDescent="0.35">
      <c r="A127" t="s">
        <v>24287</v>
      </c>
      <c r="B127">
        <v>150000000</v>
      </c>
      <c r="C127">
        <v>133375846</v>
      </c>
      <c r="D127">
        <f t="shared" si="2"/>
        <v>-16624154</v>
      </c>
    </row>
    <row r="128" spans="1:4" x14ac:dyDescent="0.35">
      <c r="A128" t="s">
        <v>24288</v>
      </c>
      <c r="B128">
        <v>150000000</v>
      </c>
      <c r="C128">
        <v>181015141</v>
      </c>
      <c r="D128">
        <f t="shared" si="2"/>
        <v>31015141</v>
      </c>
    </row>
    <row r="129" spans="1:4" x14ac:dyDescent="0.35">
      <c r="A129" t="s">
        <v>24289</v>
      </c>
      <c r="B129">
        <v>150000000</v>
      </c>
      <c r="C129">
        <v>114053579</v>
      </c>
      <c r="D129">
        <f t="shared" si="2"/>
        <v>-35946421</v>
      </c>
    </row>
    <row r="130" spans="1:4" x14ac:dyDescent="0.35">
      <c r="A130" t="s">
        <v>24290</v>
      </c>
      <c r="B130">
        <v>150000000</v>
      </c>
      <c r="C130">
        <v>119420252</v>
      </c>
      <c r="D130">
        <f t="shared" si="2"/>
        <v>-30579748</v>
      </c>
    </row>
    <row r="131" spans="1:4" x14ac:dyDescent="0.35">
      <c r="A131" t="s">
        <v>24291</v>
      </c>
      <c r="B131">
        <v>150000000</v>
      </c>
      <c r="C131">
        <v>83640426</v>
      </c>
      <c r="D131">
        <f t="shared" ref="D131:D194" si="3">C131-B131</f>
        <v>-66359574</v>
      </c>
    </row>
    <row r="132" spans="1:4" x14ac:dyDescent="0.35">
      <c r="A132" t="s">
        <v>24292</v>
      </c>
      <c r="B132">
        <v>100000000</v>
      </c>
      <c r="C132">
        <v>79711678</v>
      </c>
      <c r="D132">
        <f t="shared" si="3"/>
        <v>-20288322</v>
      </c>
    </row>
    <row r="133" spans="1:4" x14ac:dyDescent="0.35">
      <c r="A133" t="s">
        <v>24293</v>
      </c>
      <c r="B133">
        <v>150000000</v>
      </c>
      <c r="C133">
        <v>195000874</v>
      </c>
      <c r="D133">
        <f t="shared" si="3"/>
        <v>45000874</v>
      </c>
    </row>
    <row r="134" spans="1:4" x14ac:dyDescent="0.35">
      <c r="A134" t="s">
        <v>24294</v>
      </c>
      <c r="B134">
        <v>150000000</v>
      </c>
      <c r="C134">
        <v>61937495</v>
      </c>
      <c r="D134">
        <f t="shared" si="3"/>
        <v>-88062505</v>
      </c>
    </row>
    <row r="135" spans="1:4" x14ac:dyDescent="0.35">
      <c r="A135" t="s">
        <v>24295</v>
      </c>
      <c r="B135">
        <v>150000000</v>
      </c>
      <c r="C135">
        <v>126597121</v>
      </c>
      <c r="D135">
        <f t="shared" si="3"/>
        <v>-23402879</v>
      </c>
    </row>
    <row r="136" spans="1:4" x14ac:dyDescent="0.35">
      <c r="A136" t="s">
        <v>24296</v>
      </c>
      <c r="B136">
        <v>150000000</v>
      </c>
      <c r="C136">
        <v>165230261</v>
      </c>
      <c r="D136">
        <f t="shared" si="3"/>
        <v>15230261</v>
      </c>
    </row>
    <row r="137" spans="1:4" x14ac:dyDescent="0.35">
      <c r="A137" t="s">
        <v>24297</v>
      </c>
      <c r="B137">
        <v>150000000</v>
      </c>
      <c r="C137">
        <v>131564731</v>
      </c>
      <c r="D137">
        <f t="shared" si="3"/>
        <v>-18435269</v>
      </c>
    </row>
    <row r="138" spans="1:4" x14ac:dyDescent="0.35">
      <c r="A138" t="s">
        <v>24298</v>
      </c>
      <c r="B138">
        <v>150000000</v>
      </c>
      <c r="C138">
        <v>133382309</v>
      </c>
      <c r="D138">
        <f t="shared" si="3"/>
        <v>-16617691</v>
      </c>
    </row>
    <row r="139" spans="1:4" x14ac:dyDescent="0.35">
      <c r="A139" t="s">
        <v>24299</v>
      </c>
      <c r="B139">
        <v>150000000</v>
      </c>
      <c r="C139">
        <v>73103784</v>
      </c>
      <c r="D139">
        <f t="shared" si="3"/>
        <v>-76896216</v>
      </c>
    </row>
    <row r="140" spans="1:4" x14ac:dyDescent="0.35">
      <c r="A140" t="s">
        <v>24300</v>
      </c>
      <c r="B140">
        <v>150000000</v>
      </c>
      <c r="C140">
        <v>21379315</v>
      </c>
      <c r="D140">
        <f t="shared" si="3"/>
        <v>-128620685</v>
      </c>
    </row>
    <row r="141" spans="1:4" x14ac:dyDescent="0.35">
      <c r="A141" t="s">
        <v>24301</v>
      </c>
      <c r="B141">
        <v>149000000</v>
      </c>
      <c r="C141">
        <v>64459316</v>
      </c>
      <c r="D141">
        <f t="shared" si="3"/>
        <v>-84540684</v>
      </c>
    </row>
    <row r="142" spans="1:4" x14ac:dyDescent="0.35">
      <c r="A142" t="s">
        <v>24302</v>
      </c>
      <c r="B142">
        <v>150000000</v>
      </c>
      <c r="C142">
        <v>34964818</v>
      </c>
      <c r="D142">
        <f t="shared" si="3"/>
        <v>-115035182</v>
      </c>
    </row>
    <row r="143" spans="1:4" x14ac:dyDescent="0.35">
      <c r="A143" t="s">
        <v>24303</v>
      </c>
      <c r="B143">
        <v>145000000</v>
      </c>
      <c r="C143">
        <v>111505642</v>
      </c>
      <c r="D143">
        <f t="shared" si="3"/>
        <v>-33494358</v>
      </c>
    </row>
    <row r="144" spans="1:4" x14ac:dyDescent="0.35">
      <c r="A144" t="s">
        <v>24304</v>
      </c>
      <c r="B144">
        <v>175000000</v>
      </c>
      <c r="C144">
        <v>133228348</v>
      </c>
      <c r="D144">
        <f t="shared" si="3"/>
        <v>-41771652</v>
      </c>
    </row>
    <row r="145" spans="1:4" x14ac:dyDescent="0.35">
      <c r="A145" t="s">
        <v>24305</v>
      </c>
      <c r="B145">
        <v>145000000</v>
      </c>
      <c r="C145">
        <v>216366733</v>
      </c>
      <c r="D145">
        <f t="shared" si="3"/>
        <v>71366733</v>
      </c>
    </row>
    <row r="146" spans="1:4" x14ac:dyDescent="0.35">
      <c r="A146" t="s">
        <v>24306</v>
      </c>
      <c r="B146">
        <v>142000000</v>
      </c>
      <c r="C146">
        <v>160201106</v>
      </c>
      <c r="D146">
        <f t="shared" si="3"/>
        <v>18201106</v>
      </c>
    </row>
    <row r="147" spans="1:4" x14ac:dyDescent="0.35">
      <c r="A147" t="s">
        <v>24307</v>
      </c>
      <c r="B147">
        <v>144000000</v>
      </c>
      <c r="C147">
        <v>118099659</v>
      </c>
      <c r="D147">
        <f t="shared" si="3"/>
        <v>-25900341</v>
      </c>
    </row>
    <row r="148" spans="1:4" x14ac:dyDescent="0.35">
      <c r="A148" t="s">
        <v>24308</v>
      </c>
      <c r="B148">
        <v>140000000</v>
      </c>
      <c r="C148">
        <v>201573391</v>
      </c>
      <c r="D148">
        <f t="shared" si="3"/>
        <v>61573391</v>
      </c>
    </row>
    <row r="149" spans="1:4" x14ac:dyDescent="0.35">
      <c r="A149" t="s">
        <v>24309</v>
      </c>
      <c r="B149">
        <v>140000000</v>
      </c>
      <c r="C149">
        <v>190418803</v>
      </c>
      <c r="D149">
        <f t="shared" si="3"/>
        <v>50418803</v>
      </c>
    </row>
    <row r="150" spans="1:4" x14ac:dyDescent="0.35">
      <c r="A150" t="s">
        <v>24310</v>
      </c>
      <c r="B150">
        <v>150000000</v>
      </c>
      <c r="C150">
        <v>82161969</v>
      </c>
      <c r="D150">
        <f t="shared" si="3"/>
        <v>-67838031</v>
      </c>
    </row>
    <row r="151" spans="1:4" x14ac:dyDescent="0.35">
      <c r="A151" t="s">
        <v>24311</v>
      </c>
      <c r="B151">
        <v>145000000</v>
      </c>
      <c r="C151">
        <v>143523463</v>
      </c>
      <c r="D151">
        <f t="shared" si="3"/>
        <v>-1476537</v>
      </c>
    </row>
    <row r="152" spans="1:4" x14ac:dyDescent="0.35">
      <c r="A152" t="s">
        <v>24312</v>
      </c>
      <c r="B152">
        <v>145000000</v>
      </c>
      <c r="C152">
        <v>209364921</v>
      </c>
      <c r="D152">
        <f t="shared" si="3"/>
        <v>64364921</v>
      </c>
    </row>
    <row r="153" spans="1:4" x14ac:dyDescent="0.35">
      <c r="A153" t="s">
        <v>24313</v>
      </c>
      <c r="B153">
        <v>145000000</v>
      </c>
      <c r="C153">
        <v>103400692</v>
      </c>
      <c r="D153">
        <f t="shared" si="3"/>
        <v>-41599308</v>
      </c>
    </row>
    <row r="154" spans="1:4" x14ac:dyDescent="0.35">
      <c r="A154" t="s">
        <v>24314</v>
      </c>
      <c r="B154">
        <v>100000000</v>
      </c>
      <c r="C154">
        <v>110332737</v>
      </c>
      <c r="D154">
        <f t="shared" si="3"/>
        <v>10332737</v>
      </c>
    </row>
    <row r="155" spans="1:4" x14ac:dyDescent="0.35">
      <c r="A155" t="s">
        <v>24315</v>
      </c>
      <c r="B155">
        <v>140000000</v>
      </c>
      <c r="C155">
        <v>111110575</v>
      </c>
      <c r="D155">
        <f t="shared" si="3"/>
        <v>-28889425</v>
      </c>
    </row>
    <row r="156" spans="1:4" x14ac:dyDescent="0.35">
      <c r="A156" t="s">
        <v>24316</v>
      </c>
      <c r="B156">
        <v>140000000</v>
      </c>
      <c r="C156">
        <v>65007045</v>
      </c>
      <c r="D156">
        <f t="shared" si="3"/>
        <v>-74992955</v>
      </c>
    </row>
    <row r="157" spans="1:4" x14ac:dyDescent="0.35">
      <c r="A157" t="s">
        <v>24317</v>
      </c>
      <c r="B157">
        <v>150000000</v>
      </c>
      <c r="C157">
        <v>257704099</v>
      </c>
      <c r="D157">
        <f t="shared" si="3"/>
        <v>107704099</v>
      </c>
    </row>
    <row r="158" spans="1:4" x14ac:dyDescent="0.35">
      <c r="A158" t="s">
        <v>24318</v>
      </c>
      <c r="B158">
        <v>139000000</v>
      </c>
      <c r="C158">
        <v>403706375</v>
      </c>
      <c r="D158">
        <f t="shared" si="3"/>
        <v>264706375</v>
      </c>
    </row>
    <row r="159" spans="1:4" x14ac:dyDescent="0.35">
      <c r="A159" t="s">
        <v>24319</v>
      </c>
      <c r="B159">
        <v>145000000</v>
      </c>
      <c r="C159">
        <v>176997107</v>
      </c>
      <c r="D159">
        <f t="shared" si="3"/>
        <v>31997107</v>
      </c>
    </row>
    <row r="160" spans="1:4" x14ac:dyDescent="0.35">
      <c r="A160" t="s">
        <v>24320</v>
      </c>
      <c r="B160">
        <v>140000000</v>
      </c>
      <c r="C160">
        <v>31141074</v>
      </c>
      <c r="D160">
        <f t="shared" si="3"/>
        <v>-108858926</v>
      </c>
    </row>
    <row r="161" spans="1:4" x14ac:dyDescent="0.35">
      <c r="A161" t="s">
        <v>24321</v>
      </c>
      <c r="B161">
        <v>135000000</v>
      </c>
      <c r="C161">
        <v>31704416</v>
      </c>
      <c r="D161">
        <f t="shared" si="3"/>
        <v>-103295584</v>
      </c>
    </row>
    <row r="162" spans="1:4" x14ac:dyDescent="0.35">
      <c r="A162" t="s">
        <v>24322</v>
      </c>
      <c r="B162">
        <v>130000000</v>
      </c>
      <c r="C162">
        <v>107503316</v>
      </c>
      <c r="D162">
        <f t="shared" si="3"/>
        <v>-22496684</v>
      </c>
    </row>
    <row r="163" spans="1:4" x14ac:dyDescent="0.35">
      <c r="A163" t="s">
        <v>24323</v>
      </c>
      <c r="B163">
        <v>140000000</v>
      </c>
      <c r="C163">
        <v>129734803</v>
      </c>
      <c r="D163">
        <f t="shared" si="3"/>
        <v>-10265197</v>
      </c>
    </row>
    <row r="164" spans="1:4" x14ac:dyDescent="0.35">
      <c r="A164" t="s">
        <v>24324</v>
      </c>
      <c r="B164">
        <v>137000000</v>
      </c>
      <c r="C164">
        <v>132122995</v>
      </c>
      <c r="D164">
        <f t="shared" si="3"/>
        <v>-4877005</v>
      </c>
    </row>
    <row r="165" spans="1:4" x14ac:dyDescent="0.35">
      <c r="A165" t="s">
        <v>24325</v>
      </c>
      <c r="B165">
        <v>130000000</v>
      </c>
      <c r="C165">
        <v>122512052</v>
      </c>
      <c r="D165">
        <f t="shared" si="3"/>
        <v>-7487948</v>
      </c>
    </row>
    <row r="166" spans="1:4" x14ac:dyDescent="0.35">
      <c r="A166" t="s">
        <v>24326</v>
      </c>
      <c r="B166">
        <v>130000000</v>
      </c>
      <c r="C166">
        <v>68642452</v>
      </c>
      <c r="D166">
        <f t="shared" si="3"/>
        <v>-61357548</v>
      </c>
    </row>
    <row r="167" spans="1:4" x14ac:dyDescent="0.35">
      <c r="A167" t="s">
        <v>24327</v>
      </c>
      <c r="B167">
        <v>137000000</v>
      </c>
      <c r="C167">
        <v>32131830</v>
      </c>
      <c r="D167">
        <f t="shared" si="3"/>
        <v>-104868170</v>
      </c>
    </row>
    <row r="168" spans="1:4" x14ac:dyDescent="0.35">
      <c r="A168" t="s">
        <v>24328</v>
      </c>
      <c r="B168">
        <v>140000000</v>
      </c>
      <c r="C168">
        <v>176636816</v>
      </c>
      <c r="D168">
        <f t="shared" si="3"/>
        <v>36636816</v>
      </c>
    </row>
    <row r="169" spans="1:4" x14ac:dyDescent="0.35">
      <c r="A169" t="s">
        <v>24329</v>
      </c>
      <c r="B169">
        <v>135000000</v>
      </c>
      <c r="C169">
        <v>126930660</v>
      </c>
      <c r="D169">
        <f t="shared" si="3"/>
        <v>-8069340</v>
      </c>
    </row>
    <row r="170" spans="1:4" x14ac:dyDescent="0.35">
      <c r="A170" t="s">
        <v>24330</v>
      </c>
      <c r="B170">
        <v>150000000</v>
      </c>
      <c r="C170">
        <v>93926386</v>
      </c>
      <c r="D170">
        <f t="shared" si="3"/>
        <v>-56073614</v>
      </c>
    </row>
    <row r="171" spans="1:4" x14ac:dyDescent="0.35">
      <c r="A171" t="s">
        <v>24331</v>
      </c>
      <c r="B171">
        <v>120000000</v>
      </c>
      <c r="C171">
        <v>292298923</v>
      </c>
      <c r="D171">
        <f t="shared" si="3"/>
        <v>172298923</v>
      </c>
    </row>
    <row r="172" spans="1:4" x14ac:dyDescent="0.35">
      <c r="A172" t="s">
        <v>24332</v>
      </c>
      <c r="B172">
        <v>135000000</v>
      </c>
      <c r="C172">
        <v>63992328</v>
      </c>
      <c r="D172">
        <f t="shared" si="3"/>
        <v>-71007672</v>
      </c>
    </row>
    <row r="173" spans="1:4" x14ac:dyDescent="0.35">
      <c r="A173" t="s">
        <v>24333</v>
      </c>
      <c r="B173">
        <v>150000000</v>
      </c>
      <c r="C173">
        <v>134518390</v>
      </c>
      <c r="D173">
        <f t="shared" si="3"/>
        <v>-15481610</v>
      </c>
    </row>
    <row r="174" spans="1:4" x14ac:dyDescent="0.35">
      <c r="A174" t="s">
        <v>24334</v>
      </c>
      <c r="B174">
        <v>140000000</v>
      </c>
      <c r="C174">
        <v>52792307</v>
      </c>
      <c r="D174">
        <f t="shared" si="3"/>
        <v>-87207693</v>
      </c>
    </row>
    <row r="175" spans="1:4" x14ac:dyDescent="0.35">
      <c r="A175" t="s">
        <v>24335</v>
      </c>
      <c r="B175">
        <v>135000000</v>
      </c>
      <c r="C175">
        <v>183635922</v>
      </c>
      <c r="D175">
        <f t="shared" si="3"/>
        <v>48635922</v>
      </c>
    </row>
    <row r="176" spans="1:4" x14ac:dyDescent="0.35">
      <c r="A176" t="s">
        <v>24336</v>
      </c>
      <c r="B176">
        <v>135000000</v>
      </c>
      <c r="C176">
        <v>83024900</v>
      </c>
      <c r="D176">
        <f t="shared" si="3"/>
        <v>-51975100</v>
      </c>
    </row>
    <row r="177" spans="1:4" x14ac:dyDescent="0.35">
      <c r="A177" t="s">
        <v>24337</v>
      </c>
      <c r="B177">
        <v>135000000</v>
      </c>
      <c r="C177">
        <v>123207194</v>
      </c>
      <c r="D177">
        <f t="shared" si="3"/>
        <v>-11792806</v>
      </c>
    </row>
    <row r="178" spans="1:4" x14ac:dyDescent="0.35">
      <c r="A178" t="s">
        <v>24338</v>
      </c>
      <c r="B178">
        <v>132000000</v>
      </c>
      <c r="C178">
        <v>83348920</v>
      </c>
      <c r="D178">
        <f t="shared" si="3"/>
        <v>-48651080</v>
      </c>
    </row>
    <row r="179" spans="1:4" x14ac:dyDescent="0.35">
      <c r="A179" t="s">
        <v>24339</v>
      </c>
      <c r="B179">
        <v>110000000</v>
      </c>
      <c r="C179">
        <v>227137090</v>
      </c>
      <c r="D179">
        <f t="shared" si="3"/>
        <v>117137090</v>
      </c>
    </row>
    <row r="180" spans="1:4" x14ac:dyDescent="0.35">
      <c r="A180" t="s">
        <v>24340</v>
      </c>
      <c r="B180">
        <v>130000000</v>
      </c>
      <c r="C180">
        <v>215395021</v>
      </c>
      <c r="D180">
        <f t="shared" si="3"/>
        <v>85395021</v>
      </c>
    </row>
    <row r="181" spans="1:4" x14ac:dyDescent="0.35">
      <c r="A181" t="s">
        <v>24341</v>
      </c>
      <c r="B181">
        <v>130000000</v>
      </c>
      <c r="C181">
        <v>180191634</v>
      </c>
      <c r="D181">
        <f t="shared" si="3"/>
        <v>50191634</v>
      </c>
    </row>
    <row r="182" spans="1:4" x14ac:dyDescent="0.35">
      <c r="A182" t="s">
        <v>24342</v>
      </c>
      <c r="B182">
        <v>130000000</v>
      </c>
      <c r="C182">
        <v>424645577</v>
      </c>
      <c r="D182">
        <f t="shared" si="3"/>
        <v>294645577</v>
      </c>
    </row>
    <row r="183" spans="1:4" x14ac:dyDescent="0.35">
      <c r="A183" t="s">
        <v>24343</v>
      </c>
      <c r="B183">
        <v>135000000</v>
      </c>
      <c r="C183">
        <v>177343675</v>
      </c>
      <c r="D183">
        <f t="shared" si="3"/>
        <v>42343675</v>
      </c>
    </row>
    <row r="184" spans="1:4" x14ac:dyDescent="0.35">
      <c r="A184" t="s">
        <v>24344</v>
      </c>
      <c r="B184">
        <v>132000000</v>
      </c>
      <c r="C184">
        <v>234277056</v>
      </c>
      <c r="D184">
        <f t="shared" si="3"/>
        <v>102277056</v>
      </c>
    </row>
    <row r="185" spans="1:4" x14ac:dyDescent="0.35">
      <c r="A185" t="s">
        <v>24345</v>
      </c>
      <c r="B185">
        <v>130000000</v>
      </c>
      <c r="C185">
        <v>138396624</v>
      </c>
      <c r="D185">
        <f t="shared" si="3"/>
        <v>8396624</v>
      </c>
    </row>
    <row r="186" spans="1:4" x14ac:dyDescent="0.35">
      <c r="A186" t="s">
        <v>24346</v>
      </c>
      <c r="B186">
        <v>130000000</v>
      </c>
      <c r="C186">
        <v>149234747</v>
      </c>
      <c r="D186">
        <f t="shared" si="3"/>
        <v>19234747</v>
      </c>
    </row>
    <row r="187" spans="1:4" x14ac:dyDescent="0.35">
      <c r="A187" t="s">
        <v>24347</v>
      </c>
      <c r="B187">
        <v>110000000</v>
      </c>
      <c r="C187">
        <v>118311368</v>
      </c>
      <c r="D187">
        <f t="shared" si="3"/>
        <v>8311368</v>
      </c>
    </row>
    <row r="188" spans="1:4" x14ac:dyDescent="0.35">
      <c r="A188" t="s">
        <v>24348</v>
      </c>
      <c r="B188">
        <v>125000000</v>
      </c>
      <c r="C188">
        <v>101160529</v>
      </c>
      <c r="D188">
        <f t="shared" si="3"/>
        <v>-23839471</v>
      </c>
    </row>
    <row r="189" spans="1:4" x14ac:dyDescent="0.35">
      <c r="A189" t="s">
        <v>24349</v>
      </c>
      <c r="B189">
        <v>135000000</v>
      </c>
      <c r="C189">
        <v>77564037</v>
      </c>
      <c r="D189">
        <f t="shared" si="3"/>
        <v>-57435963</v>
      </c>
    </row>
    <row r="190" spans="1:4" x14ac:dyDescent="0.35">
      <c r="A190" t="s">
        <v>24350</v>
      </c>
      <c r="B190">
        <v>130000000</v>
      </c>
      <c r="C190">
        <v>249358727</v>
      </c>
      <c r="D190">
        <f t="shared" si="3"/>
        <v>119358727</v>
      </c>
    </row>
    <row r="191" spans="1:4" x14ac:dyDescent="0.35">
      <c r="A191" t="s">
        <v>370</v>
      </c>
      <c r="B191">
        <v>130000000</v>
      </c>
      <c r="C191">
        <v>49551662</v>
      </c>
      <c r="D191">
        <f t="shared" si="3"/>
        <v>-80448338</v>
      </c>
    </row>
    <row r="192" spans="1:4" x14ac:dyDescent="0.35">
      <c r="A192" t="s">
        <v>24351</v>
      </c>
      <c r="B192">
        <v>130000000</v>
      </c>
      <c r="C192">
        <v>60522097</v>
      </c>
      <c r="D192">
        <f t="shared" si="3"/>
        <v>-69477903</v>
      </c>
    </row>
    <row r="193" spans="1:4" x14ac:dyDescent="0.35">
      <c r="A193" t="s">
        <v>24352</v>
      </c>
      <c r="B193">
        <v>127500000</v>
      </c>
      <c r="C193">
        <v>137748063</v>
      </c>
      <c r="D193">
        <f t="shared" si="3"/>
        <v>10248063</v>
      </c>
    </row>
    <row r="194" spans="1:4" x14ac:dyDescent="0.35">
      <c r="A194" t="s">
        <v>24353</v>
      </c>
      <c r="B194">
        <v>127000000</v>
      </c>
      <c r="C194">
        <v>113733726</v>
      </c>
      <c r="D194">
        <f t="shared" si="3"/>
        <v>-13266274</v>
      </c>
    </row>
    <row r="195" spans="1:4" x14ac:dyDescent="0.35">
      <c r="A195" t="s">
        <v>24354</v>
      </c>
      <c r="B195">
        <v>130000000</v>
      </c>
      <c r="C195">
        <v>148337537</v>
      </c>
      <c r="D195">
        <f t="shared" ref="D195:D258" si="4">C195-B195</f>
        <v>18337537</v>
      </c>
    </row>
    <row r="196" spans="1:4" x14ac:dyDescent="0.35">
      <c r="A196" t="s">
        <v>24355</v>
      </c>
      <c r="B196">
        <v>125000000</v>
      </c>
      <c r="C196">
        <v>317557891</v>
      </c>
      <c r="D196">
        <f t="shared" si="4"/>
        <v>192557891</v>
      </c>
    </row>
    <row r="197" spans="1:4" x14ac:dyDescent="0.35">
      <c r="A197" t="s">
        <v>24356</v>
      </c>
      <c r="B197">
        <v>130000000</v>
      </c>
      <c r="C197">
        <v>33592415</v>
      </c>
      <c r="D197">
        <f t="shared" si="4"/>
        <v>-96407585</v>
      </c>
    </row>
    <row r="198" spans="1:4" x14ac:dyDescent="0.35">
      <c r="A198" t="s">
        <v>24357</v>
      </c>
      <c r="B198">
        <v>140000000</v>
      </c>
      <c r="C198">
        <v>305388685</v>
      </c>
      <c r="D198">
        <f t="shared" si="4"/>
        <v>165388685</v>
      </c>
    </row>
    <row r="199" spans="1:4" x14ac:dyDescent="0.35">
      <c r="A199" t="s">
        <v>24358</v>
      </c>
      <c r="B199">
        <v>125000000</v>
      </c>
      <c r="C199">
        <v>337103873</v>
      </c>
      <c r="D199">
        <f t="shared" si="4"/>
        <v>212103873</v>
      </c>
    </row>
    <row r="200" spans="1:4" x14ac:dyDescent="0.35">
      <c r="A200" t="s">
        <v>24359</v>
      </c>
      <c r="B200">
        <v>125000000</v>
      </c>
      <c r="C200">
        <v>217536138</v>
      </c>
      <c r="D200">
        <f t="shared" si="4"/>
        <v>92536138</v>
      </c>
    </row>
    <row r="201" spans="1:4" x14ac:dyDescent="0.35">
      <c r="A201" t="s">
        <v>24360</v>
      </c>
      <c r="B201">
        <v>103000000</v>
      </c>
      <c r="C201">
        <v>131536019</v>
      </c>
      <c r="D201">
        <f t="shared" si="4"/>
        <v>28536019</v>
      </c>
    </row>
    <row r="202" spans="1:4" x14ac:dyDescent="0.35">
      <c r="A202" t="s">
        <v>24361</v>
      </c>
      <c r="B202">
        <v>110000000</v>
      </c>
      <c r="C202">
        <v>214948780</v>
      </c>
      <c r="D202">
        <f t="shared" si="4"/>
        <v>104948780</v>
      </c>
    </row>
    <row r="203" spans="1:4" x14ac:dyDescent="0.35">
      <c r="A203" t="s">
        <v>24362</v>
      </c>
      <c r="B203">
        <v>125000000</v>
      </c>
      <c r="C203">
        <v>209805005</v>
      </c>
      <c r="D203">
        <f t="shared" si="4"/>
        <v>84805005</v>
      </c>
    </row>
    <row r="204" spans="1:4" x14ac:dyDescent="0.35">
      <c r="A204" t="s">
        <v>24363</v>
      </c>
      <c r="B204">
        <v>125000000</v>
      </c>
      <c r="C204">
        <v>186830669</v>
      </c>
      <c r="D204">
        <f t="shared" si="4"/>
        <v>61830669</v>
      </c>
    </row>
    <row r="205" spans="1:4" x14ac:dyDescent="0.35">
      <c r="A205" t="s">
        <v>24364</v>
      </c>
      <c r="B205">
        <v>125000000</v>
      </c>
      <c r="C205">
        <v>163192114</v>
      </c>
      <c r="D205">
        <f t="shared" si="4"/>
        <v>38192114</v>
      </c>
    </row>
    <row r="206" spans="1:4" x14ac:dyDescent="0.35">
      <c r="A206" t="s">
        <v>24365</v>
      </c>
      <c r="B206">
        <v>65000000</v>
      </c>
      <c r="C206">
        <v>119412921</v>
      </c>
      <c r="D206">
        <f t="shared" si="4"/>
        <v>54412921</v>
      </c>
    </row>
    <row r="207" spans="1:4" x14ac:dyDescent="0.35">
      <c r="A207" t="s">
        <v>24366</v>
      </c>
      <c r="B207">
        <v>85000000</v>
      </c>
      <c r="C207">
        <v>32694788</v>
      </c>
      <c r="D207">
        <f t="shared" si="4"/>
        <v>-52305212</v>
      </c>
    </row>
    <row r="208" spans="1:4" x14ac:dyDescent="0.35">
      <c r="A208" t="s">
        <v>24367</v>
      </c>
      <c r="B208">
        <v>125000000</v>
      </c>
      <c r="C208">
        <v>113165635</v>
      </c>
      <c r="D208">
        <f t="shared" si="4"/>
        <v>-11834365</v>
      </c>
    </row>
    <row r="209" spans="1:4" x14ac:dyDescent="0.35">
      <c r="A209" t="s">
        <v>24368</v>
      </c>
      <c r="B209">
        <v>125000000</v>
      </c>
      <c r="C209">
        <v>107285004</v>
      </c>
      <c r="D209">
        <f t="shared" si="4"/>
        <v>-17714996</v>
      </c>
    </row>
    <row r="210" spans="1:4" x14ac:dyDescent="0.35">
      <c r="A210" t="s">
        <v>24369</v>
      </c>
      <c r="B210">
        <v>123000000</v>
      </c>
      <c r="C210">
        <v>260031035</v>
      </c>
      <c r="D210">
        <f t="shared" si="4"/>
        <v>137031035</v>
      </c>
    </row>
    <row r="211" spans="1:4" x14ac:dyDescent="0.35">
      <c r="A211" t="s">
        <v>24370</v>
      </c>
      <c r="B211">
        <v>125000000</v>
      </c>
      <c r="C211">
        <v>186739919</v>
      </c>
      <c r="D211">
        <f t="shared" si="4"/>
        <v>61739919</v>
      </c>
    </row>
    <row r="212" spans="1:4" x14ac:dyDescent="0.35">
      <c r="A212" t="s">
        <v>24371</v>
      </c>
      <c r="B212">
        <v>125000000</v>
      </c>
      <c r="C212">
        <v>215397307</v>
      </c>
      <c r="D212">
        <f t="shared" si="4"/>
        <v>90397307</v>
      </c>
    </row>
    <row r="213" spans="1:4" x14ac:dyDescent="0.35">
      <c r="A213" t="s">
        <v>24372</v>
      </c>
      <c r="B213">
        <v>140000000</v>
      </c>
      <c r="C213">
        <v>182618434</v>
      </c>
      <c r="D213">
        <f t="shared" si="4"/>
        <v>42618434</v>
      </c>
    </row>
    <row r="214" spans="1:4" x14ac:dyDescent="0.35">
      <c r="A214" t="s">
        <v>24373</v>
      </c>
      <c r="B214">
        <v>130000000</v>
      </c>
      <c r="C214">
        <v>131920333</v>
      </c>
      <c r="D214">
        <f t="shared" si="4"/>
        <v>1920333</v>
      </c>
    </row>
    <row r="215" spans="1:4" x14ac:dyDescent="0.35">
      <c r="A215" t="s">
        <v>24374</v>
      </c>
      <c r="B215">
        <v>120000000</v>
      </c>
      <c r="C215">
        <v>124976634</v>
      </c>
      <c r="D215">
        <f t="shared" si="4"/>
        <v>4976634</v>
      </c>
    </row>
    <row r="216" spans="1:4" x14ac:dyDescent="0.35">
      <c r="A216" t="s">
        <v>24375</v>
      </c>
      <c r="B216">
        <v>110000000</v>
      </c>
      <c r="C216">
        <v>115802596</v>
      </c>
      <c r="D216">
        <f t="shared" si="4"/>
        <v>5802596</v>
      </c>
    </row>
    <row r="217" spans="1:4" x14ac:dyDescent="0.35">
      <c r="A217" t="s">
        <v>24376</v>
      </c>
      <c r="B217">
        <v>120000000</v>
      </c>
      <c r="C217">
        <v>108521835</v>
      </c>
      <c r="D217">
        <f t="shared" si="4"/>
        <v>-11478165</v>
      </c>
    </row>
    <row r="218" spans="1:4" x14ac:dyDescent="0.35">
      <c r="A218" t="s">
        <v>24377</v>
      </c>
      <c r="B218">
        <v>120000000</v>
      </c>
      <c r="C218">
        <v>100685880</v>
      </c>
      <c r="D218">
        <f t="shared" si="4"/>
        <v>-19314120</v>
      </c>
    </row>
    <row r="219" spans="1:4" x14ac:dyDescent="0.35">
      <c r="A219" t="s">
        <v>24378</v>
      </c>
      <c r="B219">
        <v>130000000</v>
      </c>
      <c r="C219">
        <v>126464904</v>
      </c>
      <c r="D219">
        <f t="shared" si="4"/>
        <v>-3535096</v>
      </c>
    </row>
    <row r="220" spans="1:4" x14ac:dyDescent="0.35">
      <c r="A220" t="s">
        <v>24379</v>
      </c>
      <c r="B220">
        <v>120000000</v>
      </c>
      <c r="C220">
        <v>64736114</v>
      </c>
      <c r="D220">
        <f t="shared" si="4"/>
        <v>-55263886</v>
      </c>
    </row>
    <row r="221" spans="1:4" x14ac:dyDescent="0.35">
      <c r="A221" t="s">
        <v>24380</v>
      </c>
      <c r="B221">
        <v>115000000</v>
      </c>
      <c r="C221">
        <v>93050117</v>
      </c>
      <c r="D221">
        <f t="shared" si="4"/>
        <v>-21949883</v>
      </c>
    </row>
    <row r="222" spans="1:4" x14ac:dyDescent="0.35">
      <c r="A222" t="s">
        <v>24381</v>
      </c>
      <c r="B222">
        <v>105000000</v>
      </c>
      <c r="C222">
        <v>57637485</v>
      </c>
      <c r="D222">
        <f t="shared" si="4"/>
        <v>-47362515</v>
      </c>
    </row>
    <row r="223" spans="1:4" x14ac:dyDescent="0.35">
      <c r="A223" t="s">
        <v>24382</v>
      </c>
      <c r="B223">
        <v>100000000</v>
      </c>
      <c r="C223">
        <v>58607007</v>
      </c>
      <c r="D223">
        <f t="shared" si="4"/>
        <v>-41392993</v>
      </c>
    </row>
    <row r="224" spans="1:4" x14ac:dyDescent="0.35">
      <c r="A224" t="s">
        <v>24383</v>
      </c>
      <c r="B224">
        <v>120000000</v>
      </c>
      <c r="C224">
        <v>43929341</v>
      </c>
      <c r="D224">
        <f t="shared" si="4"/>
        <v>-76070659</v>
      </c>
    </row>
    <row r="225" spans="1:4" x14ac:dyDescent="0.35">
      <c r="A225" t="s">
        <v>24384</v>
      </c>
      <c r="B225">
        <v>120000000</v>
      </c>
      <c r="C225">
        <v>30212620</v>
      </c>
      <c r="D225">
        <f t="shared" si="4"/>
        <v>-89787380</v>
      </c>
    </row>
    <row r="226" spans="1:4" x14ac:dyDescent="0.35">
      <c r="A226" t="s">
        <v>24385</v>
      </c>
      <c r="B226">
        <v>117000000</v>
      </c>
      <c r="C226">
        <v>76418654</v>
      </c>
      <c r="D226">
        <f t="shared" si="4"/>
        <v>-40581346</v>
      </c>
    </row>
    <row r="227" spans="1:4" x14ac:dyDescent="0.35">
      <c r="A227" t="s">
        <v>24386</v>
      </c>
      <c r="B227">
        <v>120000000</v>
      </c>
      <c r="C227">
        <v>89021735</v>
      </c>
      <c r="D227">
        <f t="shared" si="4"/>
        <v>-30978265</v>
      </c>
    </row>
    <row r="228" spans="1:4" x14ac:dyDescent="0.35">
      <c r="A228" t="s">
        <v>24387</v>
      </c>
      <c r="B228">
        <v>113000000</v>
      </c>
      <c r="C228">
        <v>380262555</v>
      </c>
      <c r="D228">
        <f t="shared" si="4"/>
        <v>267262555</v>
      </c>
    </row>
    <row r="229" spans="1:4" x14ac:dyDescent="0.35">
      <c r="A229" t="s">
        <v>24388</v>
      </c>
      <c r="B229">
        <v>115000000</v>
      </c>
      <c r="C229">
        <v>310675583</v>
      </c>
      <c r="D229">
        <f t="shared" si="4"/>
        <v>195675583</v>
      </c>
    </row>
    <row r="230" spans="1:4" x14ac:dyDescent="0.35">
      <c r="A230" t="s">
        <v>24389</v>
      </c>
      <c r="B230">
        <v>115000000</v>
      </c>
      <c r="C230">
        <v>289907418</v>
      </c>
      <c r="D230">
        <f t="shared" si="4"/>
        <v>174907418</v>
      </c>
    </row>
    <row r="231" spans="1:4" x14ac:dyDescent="0.35">
      <c r="A231" t="s">
        <v>24390</v>
      </c>
      <c r="B231">
        <v>120000000</v>
      </c>
      <c r="C231">
        <v>132550960</v>
      </c>
      <c r="D231">
        <f t="shared" si="4"/>
        <v>12550960</v>
      </c>
    </row>
    <row r="232" spans="1:4" x14ac:dyDescent="0.35">
      <c r="A232" t="s">
        <v>24391</v>
      </c>
      <c r="B232">
        <v>115000000</v>
      </c>
      <c r="C232">
        <v>474544677</v>
      </c>
      <c r="D232">
        <f t="shared" si="4"/>
        <v>359544677</v>
      </c>
    </row>
    <row r="233" spans="1:4" x14ac:dyDescent="0.35">
      <c r="A233" t="s">
        <v>24392</v>
      </c>
      <c r="B233">
        <v>135000000</v>
      </c>
      <c r="C233">
        <v>187165546</v>
      </c>
      <c r="D233">
        <f t="shared" si="4"/>
        <v>52165546</v>
      </c>
    </row>
    <row r="234" spans="1:4" x14ac:dyDescent="0.35">
      <c r="A234" t="s">
        <v>24393</v>
      </c>
      <c r="B234">
        <v>115000000</v>
      </c>
      <c r="C234">
        <v>40911830</v>
      </c>
      <c r="D234">
        <f t="shared" si="4"/>
        <v>-74088170</v>
      </c>
    </row>
    <row r="235" spans="1:4" x14ac:dyDescent="0.35">
      <c r="A235" t="s">
        <v>24394</v>
      </c>
      <c r="B235">
        <v>115000000</v>
      </c>
      <c r="C235">
        <v>47952020</v>
      </c>
      <c r="D235">
        <f t="shared" si="4"/>
        <v>-67047980</v>
      </c>
    </row>
    <row r="236" spans="1:4" x14ac:dyDescent="0.35">
      <c r="A236" t="s">
        <v>24395</v>
      </c>
      <c r="B236">
        <v>125000000</v>
      </c>
      <c r="C236">
        <v>190871240</v>
      </c>
      <c r="D236">
        <f t="shared" si="4"/>
        <v>65871240</v>
      </c>
    </row>
    <row r="237" spans="1:4" x14ac:dyDescent="0.35">
      <c r="A237" t="s">
        <v>24396</v>
      </c>
      <c r="B237">
        <v>100000000</v>
      </c>
      <c r="C237">
        <v>274084951</v>
      </c>
      <c r="D237">
        <f t="shared" si="4"/>
        <v>174084951</v>
      </c>
    </row>
    <row r="238" spans="1:4" x14ac:dyDescent="0.35">
      <c r="A238" t="s">
        <v>24397</v>
      </c>
      <c r="B238">
        <v>116000000</v>
      </c>
      <c r="C238">
        <v>67155742</v>
      </c>
      <c r="D238">
        <f t="shared" si="4"/>
        <v>-48844258</v>
      </c>
    </row>
    <row r="239" spans="1:4" x14ac:dyDescent="0.35">
      <c r="A239" t="s">
        <v>24398</v>
      </c>
      <c r="B239">
        <v>135000000</v>
      </c>
      <c r="C239">
        <v>81638674</v>
      </c>
      <c r="D239">
        <f t="shared" si="4"/>
        <v>-53361326</v>
      </c>
    </row>
    <row r="240" spans="1:4" x14ac:dyDescent="0.35">
      <c r="A240" t="s">
        <v>24399</v>
      </c>
      <c r="B240">
        <v>120000000</v>
      </c>
      <c r="C240">
        <v>56114221</v>
      </c>
      <c r="D240">
        <f t="shared" si="4"/>
        <v>-63885779</v>
      </c>
    </row>
    <row r="241" spans="1:4" x14ac:dyDescent="0.35">
      <c r="A241" t="s">
        <v>24400</v>
      </c>
      <c r="B241">
        <v>110000000</v>
      </c>
      <c r="C241">
        <v>250863268</v>
      </c>
      <c r="D241">
        <f t="shared" si="4"/>
        <v>140863268</v>
      </c>
    </row>
    <row r="242" spans="1:4" x14ac:dyDescent="0.35">
      <c r="A242" t="s">
        <v>24401</v>
      </c>
      <c r="B242">
        <v>110000000</v>
      </c>
      <c r="C242">
        <v>155181732</v>
      </c>
      <c r="D242">
        <f t="shared" si="4"/>
        <v>45181732</v>
      </c>
    </row>
    <row r="243" spans="1:4" x14ac:dyDescent="0.35">
      <c r="A243" t="s">
        <v>24402</v>
      </c>
      <c r="B243">
        <v>110000000</v>
      </c>
      <c r="C243">
        <v>125332007</v>
      </c>
      <c r="D243">
        <f t="shared" si="4"/>
        <v>15332007</v>
      </c>
    </row>
    <row r="244" spans="1:4" x14ac:dyDescent="0.35">
      <c r="A244" t="s">
        <v>24403</v>
      </c>
      <c r="B244">
        <v>110000000</v>
      </c>
      <c r="C244">
        <v>113330342</v>
      </c>
      <c r="D244">
        <f t="shared" si="4"/>
        <v>3330342</v>
      </c>
    </row>
    <row r="245" spans="1:4" x14ac:dyDescent="0.35">
      <c r="A245" t="s">
        <v>24404</v>
      </c>
      <c r="B245">
        <v>110000000</v>
      </c>
      <c r="C245">
        <v>125531634</v>
      </c>
      <c r="D245">
        <f t="shared" si="4"/>
        <v>15531634</v>
      </c>
    </row>
    <row r="246" spans="1:4" x14ac:dyDescent="0.35">
      <c r="A246" t="s">
        <v>24405</v>
      </c>
      <c r="B246">
        <v>120000000</v>
      </c>
      <c r="C246">
        <v>186336103</v>
      </c>
      <c r="D246">
        <f t="shared" si="4"/>
        <v>66336103</v>
      </c>
    </row>
    <row r="247" spans="1:4" x14ac:dyDescent="0.35">
      <c r="A247" t="s">
        <v>24406</v>
      </c>
      <c r="B247">
        <v>110000000</v>
      </c>
      <c r="C247">
        <v>129995817</v>
      </c>
      <c r="D247">
        <f t="shared" si="4"/>
        <v>19995817</v>
      </c>
    </row>
    <row r="248" spans="1:4" x14ac:dyDescent="0.35">
      <c r="A248" t="s">
        <v>24407</v>
      </c>
      <c r="B248">
        <v>110000000</v>
      </c>
      <c r="C248">
        <v>102608827</v>
      </c>
      <c r="D248">
        <f t="shared" si="4"/>
        <v>-7391173</v>
      </c>
    </row>
    <row r="249" spans="1:4" x14ac:dyDescent="0.35">
      <c r="A249" t="s">
        <v>24408</v>
      </c>
      <c r="B249">
        <v>112000000</v>
      </c>
      <c r="C249">
        <v>42776259</v>
      </c>
      <c r="D249">
        <f t="shared" si="4"/>
        <v>-69223741</v>
      </c>
    </row>
    <row r="250" spans="1:4" x14ac:dyDescent="0.35">
      <c r="A250" t="s">
        <v>24409</v>
      </c>
      <c r="B250">
        <v>120000000</v>
      </c>
      <c r="C250">
        <v>98780042</v>
      </c>
      <c r="D250">
        <f t="shared" si="4"/>
        <v>-21219958</v>
      </c>
    </row>
    <row r="251" spans="1:4" x14ac:dyDescent="0.35">
      <c r="A251" t="s">
        <v>24410</v>
      </c>
      <c r="B251">
        <v>110000000</v>
      </c>
      <c r="C251">
        <v>106369117</v>
      </c>
      <c r="D251">
        <f t="shared" si="4"/>
        <v>-3630883</v>
      </c>
    </row>
    <row r="252" spans="1:4" x14ac:dyDescent="0.35">
      <c r="A252" t="s">
        <v>24411</v>
      </c>
      <c r="B252">
        <v>110000000</v>
      </c>
      <c r="C252">
        <v>142614158</v>
      </c>
      <c r="D252">
        <f t="shared" si="4"/>
        <v>32614158</v>
      </c>
    </row>
    <row r="253" spans="1:4" x14ac:dyDescent="0.35">
      <c r="A253" t="s">
        <v>24412</v>
      </c>
      <c r="B253">
        <v>110000000</v>
      </c>
      <c r="C253">
        <v>50026353</v>
      </c>
      <c r="D253">
        <f t="shared" si="4"/>
        <v>-59973647</v>
      </c>
    </row>
    <row r="254" spans="1:4" x14ac:dyDescent="0.35">
      <c r="A254" t="s">
        <v>24413</v>
      </c>
      <c r="B254">
        <v>110000000</v>
      </c>
      <c r="C254">
        <v>66002193</v>
      </c>
      <c r="D254">
        <f t="shared" si="4"/>
        <v>-43997807</v>
      </c>
    </row>
    <row r="255" spans="1:4" x14ac:dyDescent="0.35">
      <c r="A255" t="s">
        <v>24414</v>
      </c>
      <c r="B255">
        <v>110000000</v>
      </c>
      <c r="C255">
        <v>85463309</v>
      </c>
      <c r="D255">
        <f t="shared" si="4"/>
        <v>-24536691</v>
      </c>
    </row>
    <row r="256" spans="1:4" x14ac:dyDescent="0.35">
      <c r="A256" t="s">
        <v>24415</v>
      </c>
      <c r="B256">
        <v>105000000</v>
      </c>
      <c r="C256">
        <v>71017784</v>
      </c>
      <c r="D256">
        <f t="shared" si="4"/>
        <v>-33982216</v>
      </c>
    </row>
    <row r="257" spans="1:4" x14ac:dyDescent="0.35">
      <c r="A257" t="s">
        <v>24416</v>
      </c>
      <c r="B257">
        <v>160000000</v>
      </c>
      <c r="C257">
        <v>48068396</v>
      </c>
      <c r="D257">
        <f t="shared" si="4"/>
        <v>-111931604</v>
      </c>
    </row>
    <row r="258" spans="1:4" x14ac:dyDescent="0.35">
      <c r="A258" t="s">
        <v>24417</v>
      </c>
      <c r="B258">
        <v>110000000</v>
      </c>
      <c r="C258">
        <v>61656849</v>
      </c>
      <c r="D258">
        <f t="shared" si="4"/>
        <v>-48343151</v>
      </c>
    </row>
    <row r="259" spans="1:4" x14ac:dyDescent="0.35">
      <c r="A259" t="s">
        <v>24418</v>
      </c>
      <c r="B259">
        <v>110000000</v>
      </c>
      <c r="C259">
        <v>134520804</v>
      </c>
      <c r="D259">
        <f t="shared" ref="D259:D322" si="5">C259-B259</f>
        <v>24520804</v>
      </c>
    </row>
    <row r="260" spans="1:4" x14ac:dyDescent="0.35">
      <c r="A260" t="s">
        <v>24419</v>
      </c>
      <c r="B260">
        <v>93000000</v>
      </c>
      <c r="C260">
        <v>313837577</v>
      </c>
      <c r="D260">
        <f t="shared" si="5"/>
        <v>220837577</v>
      </c>
    </row>
    <row r="261" spans="1:4" x14ac:dyDescent="0.35">
      <c r="A261" t="s">
        <v>24420</v>
      </c>
      <c r="B261">
        <v>110000000</v>
      </c>
      <c r="C261">
        <v>24004159</v>
      </c>
      <c r="D261">
        <f t="shared" si="5"/>
        <v>-85995841</v>
      </c>
    </row>
    <row r="262" spans="1:4" x14ac:dyDescent="0.35">
      <c r="A262" t="s">
        <v>24421</v>
      </c>
      <c r="B262">
        <v>107000000</v>
      </c>
      <c r="C262">
        <v>58183966</v>
      </c>
      <c r="D262">
        <f t="shared" si="5"/>
        <v>-48816034</v>
      </c>
    </row>
    <row r="263" spans="1:4" x14ac:dyDescent="0.35">
      <c r="A263" t="s">
        <v>24422</v>
      </c>
      <c r="B263">
        <v>109000000</v>
      </c>
      <c r="C263">
        <v>100446895</v>
      </c>
      <c r="D263">
        <f t="shared" si="5"/>
        <v>-8553105</v>
      </c>
    </row>
    <row r="264" spans="1:4" x14ac:dyDescent="0.35">
      <c r="A264" t="s">
        <v>24423</v>
      </c>
      <c r="B264">
        <v>120000000</v>
      </c>
      <c r="C264">
        <v>144795350</v>
      </c>
      <c r="D264">
        <f t="shared" si="5"/>
        <v>24795350</v>
      </c>
    </row>
    <row r="265" spans="1:4" x14ac:dyDescent="0.35">
      <c r="A265" t="s">
        <v>24424</v>
      </c>
      <c r="B265">
        <v>130000000</v>
      </c>
      <c r="C265">
        <v>47396698</v>
      </c>
      <c r="D265">
        <f t="shared" si="5"/>
        <v>-82603302</v>
      </c>
    </row>
    <row r="266" spans="1:4" x14ac:dyDescent="0.35">
      <c r="A266" t="s">
        <v>24425</v>
      </c>
      <c r="B266">
        <v>133000000</v>
      </c>
      <c r="C266">
        <v>140015224</v>
      </c>
      <c r="D266">
        <f t="shared" si="5"/>
        <v>7015224</v>
      </c>
    </row>
    <row r="267" spans="1:4" x14ac:dyDescent="0.35">
      <c r="A267" t="s">
        <v>24426</v>
      </c>
      <c r="B267">
        <v>105000000</v>
      </c>
      <c r="C267">
        <v>104374107</v>
      </c>
      <c r="D267">
        <f t="shared" si="5"/>
        <v>-625893</v>
      </c>
    </row>
    <row r="268" spans="1:4" x14ac:dyDescent="0.35">
      <c r="A268" t="s">
        <v>24427</v>
      </c>
      <c r="B268">
        <v>108000000</v>
      </c>
      <c r="C268">
        <v>228430993</v>
      </c>
      <c r="D268">
        <f t="shared" si="5"/>
        <v>120430993</v>
      </c>
    </row>
    <row r="269" spans="1:4" x14ac:dyDescent="0.35">
      <c r="A269" t="s">
        <v>24428</v>
      </c>
      <c r="B269">
        <v>126000000</v>
      </c>
      <c r="C269">
        <v>35799026</v>
      </c>
      <c r="D269">
        <f t="shared" si="5"/>
        <v>-90200974</v>
      </c>
    </row>
    <row r="270" spans="1:4" x14ac:dyDescent="0.35">
      <c r="A270" t="s">
        <v>24429</v>
      </c>
      <c r="B270">
        <v>90000000</v>
      </c>
      <c r="C270">
        <v>6712451</v>
      </c>
      <c r="D270">
        <f t="shared" si="5"/>
        <v>-83287549</v>
      </c>
    </row>
    <row r="271" spans="1:4" x14ac:dyDescent="0.35">
      <c r="A271" t="s">
        <v>24430</v>
      </c>
      <c r="B271">
        <v>90000000</v>
      </c>
      <c r="C271">
        <v>101643008</v>
      </c>
      <c r="D271">
        <f t="shared" si="5"/>
        <v>11643008</v>
      </c>
    </row>
    <row r="272" spans="1:4" x14ac:dyDescent="0.35">
      <c r="A272" t="s">
        <v>24431</v>
      </c>
      <c r="B272">
        <v>103000000</v>
      </c>
      <c r="C272">
        <v>187670866</v>
      </c>
      <c r="D272">
        <f t="shared" si="5"/>
        <v>84670866</v>
      </c>
    </row>
    <row r="273" spans="1:4" x14ac:dyDescent="0.35">
      <c r="A273" t="s">
        <v>24432</v>
      </c>
      <c r="B273">
        <v>102000000</v>
      </c>
      <c r="C273">
        <v>132014112</v>
      </c>
      <c r="D273">
        <f t="shared" si="5"/>
        <v>30014112</v>
      </c>
    </row>
    <row r="274" spans="1:4" x14ac:dyDescent="0.35">
      <c r="A274" t="s">
        <v>24433</v>
      </c>
      <c r="B274">
        <v>100000000</v>
      </c>
      <c r="C274">
        <v>261970615</v>
      </c>
      <c r="D274">
        <f t="shared" si="5"/>
        <v>161970615</v>
      </c>
    </row>
    <row r="275" spans="1:4" x14ac:dyDescent="0.35">
      <c r="A275" t="s">
        <v>24434</v>
      </c>
      <c r="B275">
        <v>150000000</v>
      </c>
      <c r="C275">
        <v>167007184</v>
      </c>
      <c r="D275">
        <f t="shared" si="5"/>
        <v>17007184</v>
      </c>
    </row>
    <row r="276" spans="1:4" x14ac:dyDescent="0.35">
      <c r="A276" t="s">
        <v>24435</v>
      </c>
      <c r="B276">
        <v>100000000</v>
      </c>
      <c r="C276">
        <v>180011740</v>
      </c>
      <c r="D276">
        <f t="shared" si="5"/>
        <v>80011740</v>
      </c>
    </row>
    <row r="277" spans="1:4" x14ac:dyDescent="0.35">
      <c r="A277" t="s">
        <v>24436</v>
      </c>
      <c r="B277">
        <v>102000000</v>
      </c>
      <c r="C277">
        <v>204843350</v>
      </c>
      <c r="D277">
        <f t="shared" si="5"/>
        <v>102843350</v>
      </c>
    </row>
    <row r="278" spans="1:4" x14ac:dyDescent="0.35">
      <c r="A278" t="s">
        <v>24437</v>
      </c>
      <c r="B278">
        <v>100000000</v>
      </c>
      <c r="C278">
        <v>97030725</v>
      </c>
      <c r="D278">
        <f t="shared" si="5"/>
        <v>-2969275</v>
      </c>
    </row>
    <row r="279" spans="1:4" x14ac:dyDescent="0.35">
      <c r="A279" t="s">
        <v>24438</v>
      </c>
      <c r="B279">
        <v>100000000</v>
      </c>
      <c r="C279">
        <v>130127620</v>
      </c>
      <c r="D279">
        <f t="shared" si="5"/>
        <v>30127620</v>
      </c>
    </row>
    <row r="280" spans="1:4" x14ac:dyDescent="0.35">
      <c r="A280" t="s">
        <v>24439</v>
      </c>
      <c r="B280">
        <v>115000000</v>
      </c>
      <c r="C280">
        <v>146282411</v>
      </c>
      <c r="D280">
        <f t="shared" si="5"/>
        <v>31282411</v>
      </c>
    </row>
    <row r="281" spans="1:4" x14ac:dyDescent="0.35">
      <c r="A281" t="s">
        <v>24440</v>
      </c>
      <c r="B281">
        <v>100000000</v>
      </c>
      <c r="C281">
        <v>65452312</v>
      </c>
      <c r="D281">
        <f t="shared" si="5"/>
        <v>-34547688</v>
      </c>
    </row>
    <row r="282" spans="1:4" x14ac:dyDescent="0.35">
      <c r="A282" t="s">
        <v>24441</v>
      </c>
      <c r="B282">
        <v>100000000</v>
      </c>
      <c r="C282">
        <v>148383780</v>
      </c>
      <c r="D282">
        <f t="shared" si="5"/>
        <v>48383780</v>
      </c>
    </row>
    <row r="283" spans="1:4" x14ac:dyDescent="0.35">
      <c r="A283" t="s">
        <v>24442</v>
      </c>
      <c r="B283">
        <v>100000000</v>
      </c>
      <c r="C283">
        <v>119219978</v>
      </c>
      <c r="D283">
        <f t="shared" si="5"/>
        <v>19219978</v>
      </c>
    </row>
    <row r="284" spans="1:4" x14ac:dyDescent="0.35">
      <c r="A284" t="s">
        <v>24443</v>
      </c>
      <c r="B284">
        <v>100000000</v>
      </c>
      <c r="C284">
        <v>101228120</v>
      </c>
      <c r="D284">
        <f t="shared" si="5"/>
        <v>1228120</v>
      </c>
    </row>
    <row r="285" spans="1:4" x14ac:dyDescent="0.35">
      <c r="A285" t="s">
        <v>24444</v>
      </c>
      <c r="B285">
        <v>100000000</v>
      </c>
      <c r="C285">
        <v>162804648</v>
      </c>
      <c r="D285">
        <f t="shared" si="5"/>
        <v>62804648</v>
      </c>
    </row>
    <row r="286" spans="1:4" x14ac:dyDescent="0.35">
      <c r="A286" t="s">
        <v>24445</v>
      </c>
      <c r="B286">
        <v>100000000</v>
      </c>
      <c r="C286">
        <v>100117603</v>
      </c>
      <c r="D286">
        <f t="shared" si="5"/>
        <v>117603</v>
      </c>
    </row>
    <row r="287" spans="1:4" x14ac:dyDescent="0.35">
      <c r="A287" t="s">
        <v>24446</v>
      </c>
      <c r="B287">
        <v>100000000</v>
      </c>
      <c r="C287">
        <v>89296573</v>
      </c>
      <c r="D287">
        <f t="shared" si="5"/>
        <v>-10703427</v>
      </c>
    </row>
    <row r="288" spans="1:4" x14ac:dyDescent="0.35">
      <c r="A288" t="s">
        <v>24447</v>
      </c>
      <c r="B288">
        <v>92000000</v>
      </c>
      <c r="C288">
        <v>85017401</v>
      </c>
      <c r="D288">
        <f t="shared" si="5"/>
        <v>-6982599</v>
      </c>
    </row>
    <row r="289" spans="1:4" x14ac:dyDescent="0.35">
      <c r="A289" t="s">
        <v>24448</v>
      </c>
      <c r="B289">
        <v>100000000</v>
      </c>
      <c r="C289">
        <v>173005002</v>
      </c>
      <c r="D289">
        <f t="shared" si="5"/>
        <v>73005002</v>
      </c>
    </row>
    <row r="290" spans="1:4" x14ac:dyDescent="0.35">
      <c r="A290" t="s">
        <v>24449</v>
      </c>
      <c r="B290">
        <v>100000000</v>
      </c>
      <c r="C290">
        <v>75030163</v>
      </c>
      <c r="D290">
        <f t="shared" si="5"/>
        <v>-24969837</v>
      </c>
    </row>
    <row r="291" spans="1:4" x14ac:dyDescent="0.35">
      <c r="A291" t="s">
        <v>24450</v>
      </c>
      <c r="B291">
        <v>100000000</v>
      </c>
      <c r="C291">
        <v>77222184</v>
      </c>
      <c r="D291">
        <f t="shared" si="5"/>
        <v>-22777816</v>
      </c>
    </row>
    <row r="292" spans="1:4" x14ac:dyDescent="0.35">
      <c r="A292" t="s">
        <v>24451</v>
      </c>
      <c r="B292">
        <v>100000000</v>
      </c>
      <c r="C292">
        <v>107515297</v>
      </c>
      <c r="D292">
        <f t="shared" si="5"/>
        <v>7515297</v>
      </c>
    </row>
    <row r="293" spans="1:4" x14ac:dyDescent="0.35">
      <c r="A293" t="s">
        <v>24452</v>
      </c>
      <c r="B293">
        <v>100000000</v>
      </c>
      <c r="C293">
        <v>67631157</v>
      </c>
      <c r="D293">
        <f t="shared" si="5"/>
        <v>-32368843</v>
      </c>
    </row>
    <row r="294" spans="1:4" x14ac:dyDescent="0.35">
      <c r="A294" t="s">
        <v>24453</v>
      </c>
      <c r="B294">
        <v>83000000</v>
      </c>
      <c r="C294">
        <v>66862068</v>
      </c>
      <c r="D294">
        <f t="shared" si="5"/>
        <v>-16137932</v>
      </c>
    </row>
    <row r="295" spans="1:4" x14ac:dyDescent="0.35">
      <c r="A295" t="s">
        <v>24454</v>
      </c>
      <c r="B295">
        <v>100000000</v>
      </c>
      <c r="C295">
        <v>57366262</v>
      </c>
      <c r="D295">
        <f t="shared" si="5"/>
        <v>-42633738</v>
      </c>
    </row>
    <row r="296" spans="1:4" x14ac:dyDescent="0.35">
      <c r="A296" t="s">
        <v>24455</v>
      </c>
      <c r="B296">
        <v>100000000</v>
      </c>
      <c r="C296">
        <v>116866727</v>
      </c>
      <c r="D296">
        <f t="shared" si="5"/>
        <v>16866727</v>
      </c>
    </row>
    <row r="297" spans="1:4" x14ac:dyDescent="0.35">
      <c r="A297" t="s">
        <v>24456</v>
      </c>
      <c r="B297">
        <v>100000000</v>
      </c>
      <c r="C297">
        <v>184031112</v>
      </c>
      <c r="D297">
        <f t="shared" si="5"/>
        <v>84031112</v>
      </c>
    </row>
    <row r="298" spans="1:4" x14ac:dyDescent="0.35">
      <c r="A298" t="s">
        <v>24457</v>
      </c>
      <c r="B298">
        <v>105000000</v>
      </c>
      <c r="C298">
        <v>54700065</v>
      </c>
      <c r="D298">
        <f t="shared" si="5"/>
        <v>-50299935</v>
      </c>
    </row>
    <row r="299" spans="1:4" x14ac:dyDescent="0.35">
      <c r="A299" t="s">
        <v>24458</v>
      </c>
      <c r="B299">
        <v>102000000</v>
      </c>
      <c r="C299">
        <v>27098580</v>
      </c>
      <c r="D299">
        <f t="shared" si="5"/>
        <v>-74901420</v>
      </c>
    </row>
    <row r="300" spans="1:4" x14ac:dyDescent="0.35">
      <c r="A300" t="s">
        <v>24459</v>
      </c>
      <c r="B300">
        <v>80000000</v>
      </c>
      <c r="C300">
        <v>55673333</v>
      </c>
      <c r="D300">
        <f t="shared" si="5"/>
        <v>-24326667</v>
      </c>
    </row>
    <row r="301" spans="1:4" x14ac:dyDescent="0.35">
      <c r="A301" t="s">
        <v>24460</v>
      </c>
      <c r="B301">
        <v>100000000</v>
      </c>
      <c r="C301">
        <v>40198710</v>
      </c>
      <c r="D301">
        <f t="shared" si="5"/>
        <v>-59801290</v>
      </c>
    </row>
    <row r="302" spans="1:4" x14ac:dyDescent="0.35">
      <c r="A302" t="s">
        <v>24461</v>
      </c>
      <c r="B302">
        <v>100000000</v>
      </c>
      <c r="C302">
        <v>72660029</v>
      </c>
      <c r="D302">
        <f t="shared" si="5"/>
        <v>-27339971</v>
      </c>
    </row>
    <row r="303" spans="1:4" x14ac:dyDescent="0.35">
      <c r="A303" t="s">
        <v>24462</v>
      </c>
      <c r="B303">
        <v>140000000</v>
      </c>
      <c r="C303">
        <v>38120554</v>
      </c>
      <c r="D303">
        <f t="shared" si="5"/>
        <v>-101879446</v>
      </c>
    </row>
    <row r="304" spans="1:4" x14ac:dyDescent="0.35">
      <c r="A304" t="s">
        <v>24463</v>
      </c>
      <c r="B304">
        <v>100000000</v>
      </c>
      <c r="C304">
        <v>49392095</v>
      </c>
      <c r="D304">
        <f t="shared" si="5"/>
        <v>-50607905</v>
      </c>
    </row>
    <row r="305" spans="1:4" x14ac:dyDescent="0.35">
      <c r="A305" t="s">
        <v>24464</v>
      </c>
      <c r="B305">
        <v>90000000</v>
      </c>
      <c r="C305">
        <v>39292022</v>
      </c>
      <c r="D305">
        <f t="shared" si="5"/>
        <v>-50707978</v>
      </c>
    </row>
    <row r="306" spans="1:4" x14ac:dyDescent="0.35">
      <c r="A306" t="s">
        <v>24465</v>
      </c>
      <c r="B306">
        <v>105000000</v>
      </c>
      <c r="C306">
        <v>28772222</v>
      </c>
      <c r="D306">
        <f t="shared" si="5"/>
        <v>-76227778</v>
      </c>
    </row>
    <row r="307" spans="1:4" x14ac:dyDescent="0.35">
      <c r="A307" t="s">
        <v>24466</v>
      </c>
      <c r="B307">
        <v>84000000</v>
      </c>
      <c r="C307">
        <v>17010646</v>
      </c>
      <c r="D307">
        <f t="shared" si="5"/>
        <v>-66989354</v>
      </c>
    </row>
    <row r="308" spans="1:4" x14ac:dyDescent="0.35">
      <c r="A308" t="s">
        <v>24467</v>
      </c>
      <c r="B308">
        <v>100000000</v>
      </c>
      <c r="C308">
        <v>24985612</v>
      </c>
      <c r="D308">
        <f t="shared" si="5"/>
        <v>-75014388</v>
      </c>
    </row>
    <row r="309" spans="1:4" x14ac:dyDescent="0.35">
      <c r="A309" t="s">
        <v>24468</v>
      </c>
      <c r="B309">
        <v>100000000</v>
      </c>
      <c r="C309">
        <v>4411102</v>
      </c>
      <c r="D309">
        <f t="shared" si="5"/>
        <v>-95588898</v>
      </c>
    </row>
    <row r="310" spans="1:4" x14ac:dyDescent="0.35">
      <c r="A310" t="s">
        <v>24469</v>
      </c>
      <c r="B310">
        <v>100000000</v>
      </c>
      <c r="C310">
        <v>35024475</v>
      </c>
      <c r="D310">
        <f t="shared" si="5"/>
        <v>-64975525</v>
      </c>
    </row>
    <row r="311" spans="1:4" x14ac:dyDescent="0.35">
      <c r="A311" t="s">
        <v>24470</v>
      </c>
      <c r="B311">
        <v>99000000</v>
      </c>
      <c r="C311">
        <v>130174897</v>
      </c>
      <c r="D311">
        <f t="shared" si="5"/>
        <v>31174897</v>
      </c>
    </row>
    <row r="312" spans="1:4" x14ac:dyDescent="0.35">
      <c r="A312" t="s">
        <v>24471</v>
      </c>
      <c r="B312">
        <v>10000000</v>
      </c>
      <c r="C312">
        <v>10200000</v>
      </c>
      <c r="D312">
        <f t="shared" si="5"/>
        <v>200000</v>
      </c>
    </row>
    <row r="313" spans="1:4" x14ac:dyDescent="0.35">
      <c r="A313" t="s">
        <v>24472</v>
      </c>
      <c r="B313">
        <v>98000000</v>
      </c>
      <c r="C313">
        <v>202007640</v>
      </c>
      <c r="D313">
        <f t="shared" si="5"/>
        <v>104007640</v>
      </c>
    </row>
    <row r="314" spans="1:4" x14ac:dyDescent="0.35">
      <c r="A314" t="s">
        <v>24473</v>
      </c>
      <c r="B314">
        <v>100000000</v>
      </c>
      <c r="C314">
        <v>77679638</v>
      </c>
      <c r="D314">
        <f t="shared" si="5"/>
        <v>-22320362</v>
      </c>
    </row>
    <row r="315" spans="1:4" x14ac:dyDescent="0.35">
      <c r="A315" t="s">
        <v>24474</v>
      </c>
      <c r="B315">
        <v>94000000</v>
      </c>
      <c r="C315">
        <v>9213</v>
      </c>
      <c r="D315">
        <f t="shared" si="5"/>
        <v>-93990787</v>
      </c>
    </row>
    <row r="316" spans="1:4" x14ac:dyDescent="0.35">
      <c r="A316" t="s">
        <v>24475</v>
      </c>
      <c r="B316">
        <v>100000000</v>
      </c>
      <c r="C316">
        <v>58867694</v>
      </c>
      <c r="D316">
        <f t="shared" si="5"/>
        <v>-41132306</v>
      </c>
    </row>
    <row r="317" spans="1:4" x14ac:dyDescent="0.35">
      <c r="A317" t="s">
        <v>24476</v>
      </c>
      <c r="B317">
        <v>90000000</v>
      </c>
      <c r="C317">
        <v>59475623</v>
      </c>
      <c r="D317">
        <f t="shared" si="5"/>
        <v>-30524377</v>
      </c>
    </row>
    <row r="318" spans="1:4" x14ac:dyDescent="0.35">
      <c r="A318" t="s">
        <v>24477</v>
      </c>
      <c r="B318">
        <v>92000000</v>
      </c>
      <c r="C318">
        <v>108638745</v>
      </c>
      <c r="D318">
        <f t="shared" si="5"/>
        <v>16638745</v>
      </c>
    </row>
    <row r="319" spans="1:4" x14ac:dyDescent="0.35">
      <c r="A319" t="s">
        <v>24478</v>
      </c>
      <c r="B319">
        <v>95000000</v>
      </c>
      <c r="C319">
        <v>86897182</v>
      </c>
      <c r="D319">
        <f t="shared" si="5"/>
        <v>-8102818</v>
      </c>
    </row>
    <row r="320" spans="1:4" x14ac:dyDescent="0.35">
      <c r="A320" t="s">
        <v>24479</v>
      </c>
      <c r="B320">
        <v>93000000</v>
      </c>
      <c r="C320">
        <v>63540020</v>
      </c>
      <c r="D320">
        <f t="shared" si="5"/>
        <v>-29459980</v>
      </c>
    </row>
    <row r="321" spans="1:4" x14ac:dyDescent="0.35">
      <c r="A321" t="s">
        <v>24480</v>
      </c>
      <c r="B321">
        <v>100000000</v>
      </c>
      <c r="C321">
        <v>95328937</v>
      </c>
      <c r="D321">
        <f t="shared" si="5"/>
        <v>-4671063</v>
      </c>
    </row>
    <row r="322" spans="1:4" x14ac:dyDescent="0.35">
      <c r="A322" t="s">
        <v>24481</v>
      </c>
      <c r="B322">
        <v>95000000</v>
      </c>
      <c r="C322">
        <v>50802661</v>
      </c>
      <c r="D322">
        <f t="shared" si="5"/>
        <v>-44197339</v>
      </c>
    </row>
    <row r="323" spans="1:4" x14ac:dyDescent="0.35">
      <c r="A323" t="s">
        <v>24482</v>
      </c>
      <c r="B323">
        <v>95000000</v>
      </c>
      <c r="C323">
        <v>161317423</v>
      </c>
      <c r="D323">
        <f t="shared" ref="D323:D386" si="6">C323-B323</f>
        <v>66317423</v>
      </c>
    </row>
    <row r="324" spans="1:4" x14ac:dyDescent="0.35">
      <c r="A324" t="s">
        <v>24483</v>
      </c>
      <c r="B324">
        <v>95000000</v>
      </c>
      <c r="C324">
        <v>201148159</v>
      </c>
      <c r="D324">
        <f t="shared" si="6"/>
        <v>106148159</v>
      </c>
    </row>
    <row r="325" spans="1:4" x14ac:dyDescent="0.35">
      <c r="A325" t="s">
        <v>24484</v>
      </c>
      <c r="B325">
        <v>65000000</v>
      </c>
      <c r="C325">
        <v>43982842</v>
      </c>
      <c r="D325">
        <f t="shared" si="6"/>
        <v>-21017158</v>
      </c>
    </row>
    <row r="326" spans="1:4" x14ac:dyDescent="0.35">
      <c r="A326" t="s">
        <v>24485</v>
      </c>
      <c r="B326">
        <v>94000000</v>
      </c>
      <c r="C326">
        <v>380838870</v>
      </c>
      <c r="D326">
        <f t="shared" si="6"/>
        <v>286838870</v>
      </c>
    </row>
    <row r="327" spans="1:4" x14ac:dyDescent="0.35">
      <c r="A327" t="s">
        <v>24486</v>
      </c>
      <c r="B327">
        <v>94000000</v>
      </c>
      <c r="C327">
        <v>377019252</v>
      </c>
      <c r="D327">
        <f t="shared" si="6"/>
        <v>283019252</v>
      </c>
    </row>
    <row r="328" spans="1:4" x14ac:dyDescent="0.35">
      <c r="A328" t="s">
        <v>24487</v>
      </c>
      <c r="B328">
        <v>94000000</v>
      </c>
      <c r="C328">
        <v>340478898</v>
      </c>
      <c r="D328">
        <f t="shared" si="6"/>
        <v>246478898</v>
      </c>
    </row>
    <row r="329" spans="1:4" x14ac:dyDescent="0.35">
      <c r="A329" t="s">
        <v>24488</v>
      </c>
      <c r="B329">
        <v>95000000</v>
      </c>
      <c r="C329">
        <v>17176900</v>
      </c>
      <c r="D329">
        <f t="shared" si="6"/>
        <v>-77823100</v>
      </c>
    </row>
    <row r="330" spans="1:4" x14ac:dyDescent="0.35">
      <c r="A330" t="s">
        <v>24489</v>
      </c>
      <c r="B330">
        <v>115000000</v>
      </c>
      <c r="C330">
        <v>131144183</v>
      </c>
      <c r="D330">
        <f t="shared" si="6"/>
        <v>16144183</v>
      </c>
    </row>
    <row r="331" spans="1:4" x14ac:dyDescent="0.35">
      <c r="A331" t="s">
        <v>24490</v>
      </c>
      <c r="B331">
        <v>100000000</v>
      </c>
      <c r="C331">
        <v>23014504</v>
      </c>
      <c r="D331">
        <f t="shared" si="6"/>
        <v>-76985496</v>
      </c>
    </row>
    <row r="332" spans="1:4" x14ac:dyDescent="0.35">
      <c r="A332" t="s">
        <v>24491</v>
      </c>
      <c r="B332">
        <v>93000000</v>
      </c>
      <c r="C332">
        <v>181166115</v>
      </c>
      <c r="D332">
        <f t="shared" si="6"/>
        <v>88166115</v>
      </c>
    </row>
    <row r="333" spans="1:4" x14ac:dyDescent="0.35">
      <c r="A333" t="s">
        <v>24492</v>
      </c>
      <c r="B333">
        <v>93000000</v>
      </c>
      <c r="C333">
        <v>176740650</v>
      </c>
      <c r="D333">
        <f t="shared" si="6"/>
        <v>83740650</v>
      </c>
    </row>
    <row r="334" spans="1:4" x14ac:dyDescent="0.35">
      <c r="A334" t="s">
        <v>24493</v>
      </c>
      <c r="B334">
        <v>90000000</v>
      </c>
      <c r="C334">
        <v>71148699</v>
      </c>
      <c r="D334">
        <f t="shared" si="6"/>
        <v>-18851301</v>
      </c>
    </row>
    <row r="335" spans="1:4" x14ac:dyDescent="0.35">
      <c r="A335" t="s">
        <v>24494</v>
      </c>
      <c r="B335">
        <v>92000000</v>
      </c>
      <c r="C335">
        <v>67344392</v>
      </c>
      <c r="D335">
        <f t="shared" si="6"/>
        <v>-24655608</v>
      </c>
    </row>
    <row r="336" spans="1:4" x14ac:dyDescent="0.35">
      <c r="A336" t="s">
        <v>24495</v>
      </c>
      <c r="B336">
        <v>107000000</v>
      </c>
      <c r="C336">
        <v>22406362</v>
      </c>
      <c r="D336">
        <f t="shared" si="6"/>
        <v>-84593638</v>
      </c>
    </row>
    <row r="337" spans="1:4" x14ac:dyDescent="0.35">
      <c r="A337" t="s">
        <v>24496</v>
      </c>
      <c r="B337">
        <v>92000000</v>
      </c>
      <c r="C337">
        <v>261437578</v>
      </c>
      <c r="D337">
        <f t="shared" si="6"/>
        <v>169437578</v>
      </c>
    </row>
    <row r="338" spans="1:4" x14ac:dyDescent="0.35">
      <c r="A338" t="s">
        <v>24497</v>
      </c>
      <c r="B338">
        <v>98000000</v>
      </c>
      <c r="C338">
        <v>11000000</v>
      </c>
      <c r="D338">
        <f t="shared" si="6"/>
        <v>-87000000</v>
      </c>
    </row>
    <row r="339" spans="1:4" x14ac:dyDescent="0.35">
      <c r="A339" t="s">
        <v>24498</v>
      </c>
      <c r="B339">
        <v>95000000</v>
      </c>
      <c r="C339">
        <v>88761720</v>
      </c>
      <c r="D339">
        <f t="shared" si="6"/>
        <v>-6238280</v>
      </c>
    </row>
    <row r="340" spans="1:4" x14ac:dyDescent="0.35">
      <c r="A340" t="s">
        <v>24499</v>
      </c>
      <c r="B340">
        <v>90000000</v>
      </c>
      <c r="C340">
        <v>250147615</v>
      </c>
      <c r="D340">
        <f t="shared" si="6"/>
        <v>160147615</v>
      </c>
    </row>
    <row r="341" spans="1:4" x14ac:dyDescent="0.35">
      <c r="A341" t="s">
        <v>24500</v>
      </c>
      <c r="B341">
        <v>90000000</v>
      </c>
      <c r="C341">
        <v>245823397</v>
      </c>
      <c r="D341">
        <f t="shared" si="6"/>
        <v>155823397</v>
      </c>
    </row>
    <row r="342" spans="1:4" x14ac:dyDescent="0.35">
      <c r="A342" t="s">
        <v>24501</v>
      </c>
      <c r="B342">
        <v>100000000</v>
      </c>
      <c r="C342">
        <v>81557479</v>
      </c>
      <c r="D342">
        <f t="shared" si="6"/>
        <v>-18442521</v>
      </c>
    </row>
    <row r="343" spans="1:4" x14ac:dyDescent="0.35">
      <c r="A343" t="s">
        <v>24502</v>
      </c>
      <c r="B343">
        <v>90000000</v>
      </c>
      <c r="C343">
        <v>226138454</v>
      </c>
      <c r="D343">
        <f t="shared" si="6"/>
        <v>136138454</v>
      </c>
    </row>
    <row r="344" spans="1:4" x14ac:dyDescent="0.35">
      <c r="A344" t="s">
        <v>24503</v>
      </c>
      <c r="B344">
        <v>100000000</v>
      </c>
      <c r="C344">
        <v>155370362</v>
      </c>
      <c r="D344">
        <f t="shared" si="6"/>
        <v>55370362</v>
      </c>
    </row>
    <row r="345" spans="1:4" x14ac:dyDescent="0.35">
      <c r="A345" t="s">
        <v>24504</v>
      </c>
      <c r="B345">
        <v>100000000</v>
      </c>
      <c r="C345">
        <v>124870275</v>
      </c>
      <c r="D345">
        <f t="shared" si="6"/>
        <v>24870275</v>
      </c>
    </row>
    <row r="346" spans="1:4" x14ac:dyDescent="0.35">
      <c r="A346" t="s">
        <v>24505</v>
      </c>
      <c r="B346">
        <v>90000000</v>
      </c>
      <c r="C346">
        <v>196573705</v>
      </c>
      <c r="D346">
        <f t="shared" si="6"/>
        <v>106573705</v>
      </c>
    </row>
    <row r="347" spans="1:4" x14ac:dyDescent="0.35">
      <c r="A347" t="s">
        <v>24506</v>
      </c>
      <c r="B347">
        <v>90000000</v>
      </c>
      <c r="C347">
        <v>58229120</v>
      </c>
      <c r="D347">
        <f t="shared" si="6"/>
        <v>-31770880</v>
      </c>
    </row>
    <row r="348" spans="1:4" x14ac:dyDescent="0.35">
      <c r="A348" t="s">
        <v>24507</v>
      </c>
      <c r="B348">
        <v>92000000</v>
      </c>
      <c r="C348">
        <v>125305545</v>
      </c>
      <c r="D348">
        <f t="shared" si="6"/>
        <v>33305545</v>
      </c>
    </row>
    <row r="349" spans="1:4" x14ac:dyDescent="0.35">
      <c r="A349" t="s">
        <v>24508</v>
      </c>
      <c r="B349">
        <v>90000000</v>
      </c>
      <c r="C349">
        <v>132373442</v>
      </c>
      <c r="D349">
        <f t="shared" si="6"/>
        <v>42373442</v>
      </c>
    </row>
    <row r="350" spans="1:4" x14ac:dyDescent="0.35">
      <c r="A350" t="s">
        <v>24509</v>
      </c>
      <c r="B350">
        <v>90000000</v>
      </c>
      <c r="C350">
        <v>120618403</v>
      </c>
      <c r="D350">
        <f t="shared" si="6"/>
        <v>30618403</v>
      </c>
    </row>
    <row r="351" spans="1:4" x14ac:dyDescent="0.35">
      <c r="A351" t="s">
        <v>24510</v>
      </c>
      <c r="B351">
        <v>92000000</v>
      </c>
      <c r="C351">
        <v>110416702</v>
      </c>
      <c r="D351">
        <f t="shared" si="6"/>
        <v>18416702</v>
      </c>
    </row>
    <row r="352" spans="1:4" x14ac:dyDescent="0.35">
      <c r="A352" t="s">
        <v>24511</v>
      </c>
      <c r="B352">
        <v>90000000</v>
      </c>
      <c r="C352">
        <v>102515793</v>
      </c>
      <c r="D352">
        <f t="shared" si="6"/>
        <v>12515793</v>
      </c>
    </row>
    <row r="353" spans="1:4" x14ac:dyDescent="0.35">
      <c r="A353" t="s">
        <v>24512</v>
      </c>
      <c r="B353">
        <v>90000000</v>
      </c>
      <c r="C353">
        <v>100012500</v>
      </c>
      <c r="D353">
        <f t="shared" si="6"/>
        <v>10012500</v>
      </c>
    </row>
    <row r="354" spans="1:4" x14ac:dyDescent="0.35">
      <c r="A354" t="s">
        <v>24513</v>
      </c>
      <c r="B354">
        <v>90000000</v>
      </c>
      <c r="C354">
        <v>209019489</v>
      </c>
      <c r="D354">
        <f t="shared" si="6"/>
        <v>119019489</v>
      </c>
    </row>
    <row r="355" spans="1:4" x14ac:dyDescent="0.35">
      <c r="A355" t="s">
        <v>24514</v>
      </c>
      <c r="B355">
        <v>120000000</v>
      </c>
      <c r="C355">
        <v>84037039</v>
      </c>
      <c r="D355">
        <f t="shared" si="6"/>
        <v>-35962961</v>
      </c>
    </row>
    <row r="356" spans="1:4" x14ac:dyDescent="0.35">
      <c r="A356" t="s">
        <v>24515</v>
      </c>
      <c r="B356">
        <v>90000000</v>
      </c>
      <c r="C356">
        <v>85884815</v>
      </c>
      <c r="D356">
        <f t="shared" si="6"/>
        <v>-4115185</v>
      </c>
    </row>
    <row r="357" spans="1:4" x14ac:dyDescent="0.35">
      <c r="A357" t="s">
        <v>24516</v>
      </c>
      <c r="B357">
        <v>75000000</v>
      </c>
      <c r="C357">
        <v>83077470</v>
      </c>
      <c r="D357">
        <f t="shared" si="6"/>
        <v>8077470</v>
      </c>
    </row>
    <row r="358" spans="1:4" x14ac:dyDescent="0.35">
      <c r="A358" t="s">
        <v>24517</v>
      </c>
      <c r="B358">
        <v>90000000</v>
      </c>
      <c r="C358">
        <v>100018837</v>
      </c>
      <c r="D358">
        <f t="shared" si="6"/>
        <v>10018837</v>
      </c>
    </row>
    <row r="359" spans="1:4" x14ac:dyDescent="0.35">
      <c r="A359" t="s">
        <v>24518</v>
      </c>
      <c r="B359">
        <v>88000000</v>
      </c>
      <c r="C359">
        <v>78747585</v>
      </c>
      <c r="D359">
        <f t="shared" si="6"/>
        <v>-9252415</v>
      </c>
    </row>
    <row r="360" spans="1:4" x14ac:dyDescent="0.35">
      <c r="A360" t="s">
        <v>24519</v>
      </c>
      <c r="B360">
        <v>100000000</v>
      </c>
      <c r="C360">
        <v>78616689</v>
      </c>
      <c r="D360">
        <f t="shared" si="6"/>
        <v>-21383311</v>
      </c>
    </row>
    <row r="361" spans="1:4" x14ac:dyDescent="0.35">
      <c r="A361" t="s">
        <v>24520</v>
      </c>
      <c r="B361">
        <v>90000000</v>
      </c>
      <c r="C361">
        <v>75817994</v>
      </c>
      <c r="D361">
        <f t="shared" si="6"/>
        <v>-14182006</v>
      </c>
    </row>
    <row r="362" spans="1:4" x14ac:dyDescent="0.35">
      <c r="A362" t="s">
        <v>24521</v>
      </c>
      <c r="B362">
        <v>90000000</v>
      </c>
      <c r="C362">
        <v>100853835</v>
      </c>
      <c r="D362">
        <f t="shared" si="6"/>
        <v>10853835</v>
      </c>
    </row>
    <row r="363" spans="1:4" x14ac:dyDescent="0.35">
      <c r="A363" t="s">
        <v>24522</v>
      </c>
      <c r="B363">
        <v>95000000</v>
      </c>
      <c r="C363">
        <v>73209340</v>
      </c>
      <c r="D363">
        <f t="shared" si="6"/>
        <v>-21790660</v>
      </c>
    </row>
    <row r="364" spans="1:4" x14ac:dyDescent="0.35">
      <c r="A364" t="s">
        <v>24523</v>
      </c>
      <c r="B364">
        <v>80000000</v>
      </c>
      <c r="C364">
        <v>72515360</v>
      </c>
      <c r="D364">
        <f t="shared" si="6"/>
        <v>-7484640</v>
      </c>
    </row>
    <row r="365" spans="1:4" x14ac:dyDescent="0.35">
      <c r="A365" t="s">
        <v>24524</v>
      </c>
      <c r="B365">
        <v>90000000</v>
      </c>
      <c r="C365">
        <v>68558662</v>
      </c>
      <c r="D365">
        <f t="shared" si="6"/>
        <v>-21441338</v>
      </c>
    </row>
    <row r="366" spans="1:4" x14ac:dyDescent="0.35">
      <c r="A366" t="s">
        <v>24525</v>
      </c>
      <c r="B366">
        <v>95000000</v>
      </c>
      <c r="C366">
        <v>65653758</v>
      </c>
      <c r="D366">
        <f t="shared" si="6"/>
        <v>-29346242</v>
      </c>
    </row>
    <row r="367" spans="1:4" x14ac:dyDescent="0.35">
      <c r="A367" t="s">
        <v>24526</v>
      </c>
      <c r="B367">
        <v>90000000</v>
      </c>
      <c r="C367">
        <v>64685359</v>
      </c>
      <c r="D367">
        <f t="shared" si="6"/>
        <v>-25314641</v>
      </c>
    </row>
    <row r="368" spans="1:4" x14ac:dyDescent="0.35">
      <c r="A368" t="s">
        <v>24527</v>
      </c>
      <c r="B368">
        <v>68000000</v>
      </c>
      <c r="C368">
        <v>61355436</v>
      </c>
      <c r="D368">
        <f t="shared" si="6"/>
        <v>-6644564</v>
      </c>
    </row>
    <row r="369" spans="1:4" x14ac:dyDescent="0.35">
      <c r="A369" t="s">
        <v>24528</v>
      </c>
      <c r="B369">
        <v>92000000</v>
      </c>
      <c r="C369">
        <v>26871</v>
      </c>
      <c r="D369">
        <f t="shared" si="6"/>
        <v>-91973129</v>
      </c>
    </row>
    <row r="370" spans="1:4" x14ac:dyDescent="0.35">
      <c r="A370" t="s">
        <v>24529</v>
      </c>
      <c r="B370">
        <v>90000000</v>
      </c>
      <c r="C370">
        <v>60874615</v>
      </c>
      <c r="D370">
        <f t="shared" si="6"/>
        <v>-29125385</v>
      </c>
    </row>
    <row r="371" spans="1:4" x14ac:dyDescent="0.35">
      <c r="A371" t="s">
        <v>24530</v>
      </c>
      <c r="B371">
        <v>90000000</v>
      </c>
      <c r="C371">
        <v>143618384</v>
      </c>
      <c r="D371">
        <f t="shared" si="6"/>
        <v>53618384</v>
      </c>
    </row>
    <row r="372" spans="1:4" x14ac:dyDescent="0.35">
      <c r="A372" t="s">
        <v>24531</v>
      </c>
      <c r="B372">
        <v>100000000</v>
      </c>
      <c r="C372">
        <v>58220776</v>
      </c>
      <c r="D372">
        <f t="shared" si="6"/>
        <v>-41779224</v>
      </c>
    </row>
    <row r="373" spans="1:4" x14ac:dyDescent="0.35">
      <c r="A373" t="s">
        <v>24532</v>
      </c>
      <c r="B373">
        <v>90000000</v>
      </c>
      <c r="C373">
        <v>47474112</v>
      </c>
      <c r="D373">
        <f t="shared" si="6"/>
        <v>-42525888</v>
      </c>
    </row>
    <row r="374" spans="1:4" x14ac:dyDescent="0.35">
      <c r="A374" t="s">
        <v>24533</v>
      </c>
      <c r="B374">
        <v>86000000</v>
      </c>
      <c r="C374">
        <v>42877165</v>
      </c>
      <c r="D374">
        <f t="shared" si="6"/>
        <v>-43122835</v>
      </c>
    </row>
    <row r="375" spans="1:4" x14ac:dyDescent="0.35">
      <c r="A375" t="s">
        <v>24534</v>
      </c>
      <c r="B375">
        <v>100000000</v>
      </c>
      <c r="C375">
        <v>35168677</v>
      </c>
      <c r="D375">
        <f t="shared" si="6"/>
        <v>-64831323</v>
      </c>
    </row>
    <row r="376" spans="1:4" x14ac:dyDescent="0.35">
      <c r="A376" t="s">
        <v>24535</v>
      </c>
      <c r="B376">
        <v>20000000</v>
      </c>
      <c r="C376">
        <v>37567440</v>
      </c>
      <c r="D376">
        <f t="shared" si="6"/>
        <v>17567440</v>
      </c>
    </row>
    <row r="377" spans="1:4" x14ac:dyDescent="0.35">
      <c r="A377" t="s">
        <v>24536</v>
      </c>
      <c r="B377">
        <v>88000000</v>
      </c>
      <c r="C377">
        <v>61644321</v>
      </c>
      <c r="D377">
        <f t="shared" si="6"/>
        <v>-26355679</v>
      </c>
    </row>
    <row r="378" spans="1:4" x14ac:dyDescent="0.35">
      <c r="A378" t="s">
        <v>24537</v>
      </c>
      <c r="B378">
        <v>90000000</v>
      </c>
      <c r="C378">
        <v>190562</v>
      </c>
      <c r="D378">
        <f t="shared" si="6"/>
        <v>-89809438</v>
      </c>
    </row>
    <row r="379" spans="1:4" x14ac:dyDescent="0.35">
      <c r="A379" t="s">
        <v>24538</v>
      </c>
      <c r="B379">
        <v>87000000</v>
      </c>
      <c r="C379">
        <v>120147445</v>
      </c>
      <c r="D379">
        <f t="shared" si="6"/>
        <v>33147445</v>
      </c>
    </row>
    <row r="380" spans="1:4" x14ac:dyDescent="0.35">
      <c r="A380" t="s">
        <v>24539</v>
      </c>
      <c r="B380">
        <v>92000000</v>
      </c>
      <c r="C380">
        <v>241688385</v>
      </c>
      <c r="D380">
        <f t="shared" si="6"/>
        <v>149688385</v>
      </c>
    </row>
    <row r="381" spans="1:4" x14ac:dyDescent="0.35">
      <c r="A381" t="s">
        <v>24540</v>
      </c>
      <c r="B381">
        <v>90000000</v>
      </c>
      <c r="C381">
        <v>233630478</v>
      </c>
      <c r="D381">
        <f t="shared" si="6"/>
        <v>143630478</v>
      </c>
    </row>
    <row r="382" spans="1:4" x14ac:dyDescent="0.35">
      <c r="A382" t="s">
        <v>24541</v>
      </c>
      <c r="B382">
        <v>100000000</v>
      </c>
      <c r="C382">
        <v>197992827</v>
      </c>
      <c r="D382">
        <f t="shared" si="6"/>
        <v>97992827</v>
      </c>
    </row>
    <row r="383" spans="1:4" x14ac:dyDescent="0.35">
      <c r="A383" t="s">
        <v>24542</v>
      </c>
      <c r="B383">
        <v>75000000</v>
      </c>
      <c r="C383">
        <v>176049130</v>
      </c>
      <c r="D383">
        <f t="shared" si="6"/>
        <v>101049130</v>
      </c>
    </row>
    <row r="384" spans="1:4" x14ac:dyDescent="0.35">
      <c r="A384" t="s">
        <v>24543</v>
      </c>
      <c r="B384">
        <v>85000000</v>
      </c>
      <c r="C384">
        <v>172620724</v>
      </c>
      <c r="D384">
        <f t="shared" si="6"/>
        <v>87620724</v>
      </c>
    </row>
    <row r="385" spans="1:4" x14ac:dyDescent="0.35">
      <c r="A385" t="s">
        <v>24544</v>
      </c>
      <c r="B385">
        <v>85000000</v>
      </c>
      <c r="C385">
        <v>183405771</v>
      </c>
      <c r="D385">
        <f t="shared" si="6"/>
        <v>98405771</v>
      </c>
    </row>
    <row r="386" spans="1:4" x14ac:dyDescent="0.35">
      <c r="A386" t="s">
        <v>24545</v>
      </c>
      <c r="B386">
        <v>75000000</v>
      </c>
      <c r="C386">
        <v>20315324</v>
      </c>
      <c r="D386">
        <f t="shared" si="6"/>
        <v>-54684676</v>
      </c>
    </row>
    <row r="387" spans="1:4" x14ac:dyDescent="0.35">
      <c r="A387" t="s">
        <v>24546</v>
      </c>
      <c r="B387">
        <v>85000000</v>
      </c>
      <c r="C387">
        <v>148313048</v>
      </c>
      <c r="D387">
        <f t="shared" ref="D387:D450" si="7">C387-B387</f>
        <v>63313048</v>
      </c>
    </row>
    <row r="388" spans="1:4" x14ac:dyDescent="0.35">
      <c r="A388" t="s">
        <v>24547</v>
      </c>
      <c r="B388">
        <v>85000000</v>
      </c>
      <c r="C388">
        <v>127706877</v>
      </c>
      <c r="D388">
        <f t="shared" si="7"/>
        <v>42706877</v>
      </c>
    </row>
    <row r="389" spans="1:4" x14ac:dyDescent="0.35">
      <c r="A389" t="s">
        <v>24548</v>
      </c>
      <c r="B389">
        <v>85000000</v>
      </c>
      <c r="C389">
        <v>126149655</v>
      </c>
      <c r="D389">
        <f t="shared" si="7"/>
        <v>41149655</v>
      </c>
    </row>
    <row r="390" spans="1:4" x14ac:dyDescent="0.35">
      <c r="A390" t="s">
        <v>24549</v>
      </c>
      <c r="B390">
        <v>85000000</v>
      </c>
      <c r="C390">
        <v>66941559</v>
      </c>
      <c r="D390">
        <f t="shared" si="7"/>
        <v>-18058441</v>
      </c>
    </row>
    <row r="391" spans="1:4" x14ac:dyDescent="0.35">
      <c r="A391" t="s">
        <v>24550</v>
      </c>
      <c r="B391">
        <v>75000000</v>
      </c>
      <c r="C391">
        <v>78009155</v>
      </c>
      <c r="D391">
        <f t="shared" si="7"/>
        <v>3009155</v>
      </c>
    </row>
    <row r="392" spans="1:4" x14ac:dyDescent="0.35">
      <c r="A392" t="s">
        <v>24551</v>
      </c>
      <c r="B392">
        <v>85000000</v>
      </c>
      <c r="C392">
        <v>63224849</v>
      </c>
      <c r="D392">
        <f t="shared" si="7"/>
        <v>-21775151</v>
      </c>
    </row>
    <row r="393" spans="1:4" x14ac:dyDescent="0.35">
      <c r="A393" t="s">
        <v>24552</v>
      </c>
      <c r="B393">
        <v>90000000</v>
      </c>
      <c r="C393">
        <v>111544445</v>
      </c>
      <c r="D393">
        <f t="shared" si="7"/>
        <v>21544445</v>
      </c>
    </row>
    <row r="394" spans="1:4" x14ac:dyDescent="0.35">
      <c r="A394" t="s">
        <v>24553</v>
      </c>
      <c r="B394">
        <v>85000000</v>
      </c>
      <c r="C394">
        <v>112703470</v>
      </c>
      <c r="D394">
        <f t="shared" si="7"/>
        <v>27703470</v>
      </c>
    </row>
    <row r="395" spans="1:4" x14ac:dyDescent="0.35">
      <c r="A395" t="s">
        <v>24554</v>
      </c>
      <c r="B395">
        <v>85000000</v>
      </c>
      <c r="C395">
        <v>117144465</v>
      </c>
      <c r="D395">
        <f t="shared" si="7"/>
        <v>32144465</v>
      </c>
    </row>
    <row r="396" spans="1:4" x14ac:dyDescent="0.35">
      <c r="A396" t="s">
        <v>24555</v>
      </c>
      <c r="B396">
        <v>85000000</v>
      </c>
      <c r="C396">
        <v>84303558</v>
      </c>
      <c r="D396">
        <f t="shared" si="7"/>
        <v>-696442</v>
      </c>
    </row>
    <row r="397" spans="1:4" x14ac:dyDescent="0.35">
      <c r="A397" t="s">
        <v>24556</v>
      </c>
      <c r="B397">
        <v>85000000</v>
      </c>
      <c r="C397">
        <v>150832203</v>
      </c>
      <c r="D397">
        <f t="shared" si="7"/>
        <v>65832203</v>
      </c>
    </row>
    <row r="398" spans="1:4" x14ac:dyDescent="0.35">
      <c r="A398" t="s">
        <v>24557</v>
      </c>
      <c r="B398">
        <v>68000000</v>
      </c>
      <c r="C398">
        <v>51396781</v>
      </c>
      <c r="D398">
        <f t="shared" si="7"/>
        <v>-16603219</v>
      </c>
    </row>
    <row r="399" spans="1:4" x14ac:dyDescent="0.35">
      <c r="A399" t="s">
        <v>24558</v>
      </c>
      <c r="B399">
        <v>85000000</v>
      </c>
      <c r="C399">
        <v>47592825</v>
      </c>
      <c r="D399">
        <f t="shared" si="7"/>
        <v>-37407175</v>
      </c>
    </row>
    <row r="400" spans="1:4" x14ac:dyDescent="0.35">
      <c r="A400" t="s">
        <v>24559</v>
      </c>
      <c r="B400">
        <v>70000000</v>
      </c>
      <c r="C400">
        <v>50016394</v>
      </c>
      <c r="D400">
        <f t="shared" si="7"/>
        <v>-19983606</v>
      </c>
    </row>
    <row r="401" spans="1:4" x14ac:dyDescent="0.35">
      <c r="A401" t="s">
        <v>24560</v>
      </c>
      <c r="B401">
        <v>85000000</v>
      </c>
      <c r="C401">
        <v>57010853</v>
      </c>
      <c r="D401">
        <f t="shared" si="7"/>
        <v>-27989147</v>
      </c>
    </row>
    <row r="402" spans="1:4" x14ac:dyDescent="0.35">
      <c r="A402" t="s">
        <v>24561</v>
      </c>
      <c r="B402">
        <v>85000000</v>
      </c>
      <c r="C402">
        <v>62494975</v>
      </c>
      <c r="D402">
        <f t="shared" si="7"/>
        <v>-22505025</v>
      </c>
    </row>
    <row r="403" spans="1:4" x14ac:dyDescent="0.35">
      <c r="A403" t="s">
        <v>24562</v>
      </c>
      <c r="B403">
        <v>100000000</v>
      </c>
      <c r="C403">
        <v>46440491</v>
      </c>
      <c r="D403">
        <f t="shared" si="7"/>
        <v>-53559509</v>
      </c>
    </row>
    <row r="404" spans="1:4" x14ac:dyDescent="0.35">
      <c r="A404" t="s">
        <v>24563</v>
      </c>
      <c r="B404">
        <v>90000000</v>
      </c>
      <c r="C404">
        <v>44606335</v>
      </c>
      <c r="D404">
        <f t="shared" si="7"/>
        <v>-45393665</v>
      </c>
    </row>
    <row r="405" spans="1:4" x14ac:dyDescent="0.35">
      <c r="A405" t="s">
        <v>24564</v>
      </c>
      <c r="B405">
        <v>85000000</v>
      </c>
      <c r="C405">
        <v>40048332</v>
      </c>
      <c r="D405">
        <f t="shared" si="7"/>
        <v>-44951668</v>
      </c>
    </row>
    <row r="406" spans="1:4" x14ac:dyDescent="0.35">
      <c r="A406" t="s">
        <v>24565</v>
      </c>
      <c r="B406">
        <v>85000000</v>
      </c>
      <c r="C406">
        <v>64933670</v>
      </c>
      <c r="D406">
        <f t="shared" si="7"/>
        <v>-20066330</v>
      </c>
    </row>
    <row r="407" spans="1:4" x14ac:dyDescent="0.35">
      <c r="A407" t="s">
        <v>24566</v>
      </c>
      <c r="B407">
        <v>60000000</v>
      </c>
      <c r="C407">
        <v>31494270</v>
      </c>
      <c r="D407">
        <f t="shared" si="7"/>
        <v>-28505730</v>
      </c>
    </row>
    <row r="408" spans="1:4" x14ac:dyDescent="0.35">
      <c r="A408" t="s">
        <v>24567</v>
      </c>
      <c r="B408">
        <v>60000000</v>
      </c>
      <c r="C408">
        <v>31111260</v>
      </c>
      <c r="D408">
        <f t="shared" si="7"/>
        <v>-28888740</v>
      </c>
    </row>
    <row r="409" spans="1:4" x14ac:dyDescent="0.35">
      <c r="A409" t="s">
        <v>24568</v>
      </c>
      <c r="B409">
        <v>65000000</v>
      </c>
      <c r="C409">
        <v>123307945</v>
      </c>
      <c r="D409">
        <f t="shared" si="7"/>
        <v>58307945</v>
      </c>
    </row>
    <row r="410" spans="1:4" x14ac:dyDescent="0.35">
      <c r="A410" t="s">
        <v>24569</v>
      </c>
      <c r="B410">
        <v>84000000</v>
      </c>
      <c r="C410">
        <v>153288182</v>
      </c>
      <c r="D410">
        <f t="shared" si="7"/>
        <v>69288182</v>
      </c>
    </row>
    <row r="411" spans="1:4" x14ac:dyDescent="0.35">
      <c r="A411" t="s">
        <v>24570</v>
      </c>
      <c r="B411">
        <v>35000000</v>
      </c>
      <c r="C411">
        <v>13401683</v>
      </c>
      <c r="D411">
        <f t="shared" si="7"/>
        <v>-21598317</v>
      </c>
    </row>
    <row r="412" spans="1:4" x14ac:dyDescent="0.35">
      <c r="A412" t="s">
        <v>24571</v>
      </c>
      <c r="B412">
        <v>70000000</v>
      </c>
      <c r="C412">
        <v>137340146</v>
      </c>
      <c r="D412">
        <f t="shared" si="7"/>
        <v>67340146</v>
      </c>
    </row>
    <row r="413" spans="1:4" x14ac:dyDescent="0.35">
      <c r="A413" t="s">
        <v>24572</v>
      </c>
      <c r="B413">
        <v>85000000</v>
      </c>
      <c r="C413">
        <v>43575716</v>
      </c>
      <c r="D413">
        <f t="shared" si="7"/>
        <v>-41424284</v>
      </c>
    </row>
    <row r="414" spans="1:4" x14ac:dyDescent="0.35">
      <c r="A414" t="s">
        <v>24573</v>
      </c>
      <c r="B414">
        <v>85000000</v>
      </c>
      <c r="C414">
        <v>80170146</v>
      </c>
      <c r="D414">
        <f t="shared" si="7"/>
        <v>-4829854</v>
      </c>
    </row>
    <row r="415" spans="1:4" x14ac:dyDescent="0.35">
      <c r="A415" t="s">
        <v>24574</v>
      </c>
      <c r="B415">
        <v>85000000</v>
      </c>
      <c r="C415">
        <v>75754670</v>
      </c>
      <c r="D415">
        <f t="shared" si="7"/>
        <v>-9245330</v>
      </c>
    </row>
    <row r="416" spans="1:4" x14ac:dyDescent="0.35">
      <c r="A416" t="s">
        <v>24575</v>
      </c>
      <c r="B416">
        <v>65000000</v>
      </c>
      <c r="C416">
        <v>33048353</v>
      </c>
      <c r="D416">
        <f t="shared" si="7"/>
        <v>-31951647</v>
      </c>
    </row>
    <row r="417" spans="1:4" x14ac:dyDescent="0.35">
      <c r="A417" t="s">
        <v>24576</v>
      </c>
      <c r="B417">
        <v>82000000</v>
      </c>
      <c r="C417">
        <v>34543701</v>
      </c>
      <c r="D417">
        <f t="shared" si="7"/>
        <v>-47456299</v>
      </c>
    </row>
    <row r="418" spans="1:4" x14ac:dyDescent="0.35">
      <c r="A418" t="s">
        <v>24577</v>
      </c>
      <c r="B418">
        <v>81000000</v>
      </c>
      <c r="C418">
        <v>242589580</v>
      </c>
      <c r="D418">
        <f t="shared" si="7"/>
        <v>161589580</v>
      </c>
    </row>
    <row r="419" spans="1:4" x14ac:dyDescent="0.35">
      <c r="A419" t="s">
        <v>24578</v>
      </c>
      <c r="B419">
        <v>80000000</v>
      </c>
      <c r="C419">
        <v>102981571</v>
      </c>
      <c r="D419">
        <f t="shared" si="7"/>
        <v>22981571</v>
      </c>
    </row>
    <row r="420" spans="1:4" x14ac:dyDescent="0.35">
      <c r="A420" t="s">
        <v>24579</v>
      </c>
      <c r="B420">
        <v>80000000</v>
      </c>
      <c r="C420">
        <v>180965237</v>
      </c>
      <c r="D420">
        <f t="shared" si="7"/>
        <v>100965237</v>
      </c>
    </row>
    <row r="421" spans="1:4" x14ac:dyDescent="0.35">
      <c r="A421" t="s">
        <v>24580</v>
      </c>
      <c r="B421">
        <v>78000000</v>
      </c>
      <c r="C421">
        <v>407999255</v>
      </c>
      <c r="D421">
        <f t="shared" si="7"/>
        <v>329999255</v>
      </c>
    </row>
    <row r="422" spans="1:4" x14ac:dyDescent="0.35">
      <c r="A422" t="s">
        <v>24581</v>
      </c>
      <c r="B422">
        <v>80000000</v>
      </c>
      <c r="C422">
        <v>254455986</v>
      </c>
      <c r="D422">
        <f t="shared" si="7"/>
        <v>174455986</v>
      </c>
    </row>
    <row r="423" spans="1:4" x14ac:dyDescent="0.35">
      <c r="A423" t="s">
        <v>24582</v>
      </c>
      <c r="B423">
        <v>80000000</v>
      </c>
      <c r="C423">
        <v>162831698</v>
      </c>
      <c r="D423">
        <f t="shared" si="7"/>
        <v>82831698</v>
      </c>
    </row>
    <row r="424" spans="1:4" x14ac:dyDescent="0.35">
      <c r="A424" t="s">
        <v>24583</v>
      </c>
      <c r="B424">
        <v>80000000</v>
      </c>
      <c r="C424">
        <v>155019340</v>
      </c>
      <c r="D424">
        <f t="shared" si="7"/>
        <v>75019340</v>
      </c>
    </row>
    <row r="425" spans="1:4" x14ac:dyDescent="0.35">
      <c r="A425" t="s">
        <v>24584</v>
      </c>
      <c r="B425">
        <v>80000000</v>
      </c>
      <c r="C425">
        <v>145771527</v>
      </c>
      <c r="D425">
        <f t="shared" si="7"/>
        <v>65771527</v>
      </c>
    </row>
    <row r="426" spans="1:4" x14ac:dyDescent="0.35">
      <c r="A426" t="s">
        <v>24585</v>
      </c>
      <c r="B426">
        <v>75000000</v>
      </c>
      <c r="C426">
        <v>140459099</v>
      </c>
      <c r="D426">
        <f t="shared" si="7"/>
        <v>65459099</v>
      </c>
    </row>
    <row r="427" spans="1:4" x14ac:dyDescent="0.35">
      <c r="A427" t="s">
        <v>24586</v>
      </c>
      <c r="B427">
        <v>84000000</v>
      </c>
      <c r="C427">
        <v>53215979</v>
      </c>
      <c r="D427">
        <f t="shared" si="7"/>
        <v>-30784021</v>
      </c>
    </row>
    <row r="428" spans="1:4" x14ac:dyDescent="0.35">
      <c r="A428" t="s">
        <v>24587</v>
      </c>
      <c r="B428">
        <v>82000000</v>
      </c>
      <c r="C428">
        <v>158115031</v>
      </c>
      <c r="D428">
        <f t="shared" si="7"/>
        <v>76115031</v>
      </c>
    </row>
    <row r="429" spans="1:4" x14ac:dyDescent="0.35">
      <c r="A429" t="s">
        <v>24588</v>
      </c>
      <c r="B429">
        <v>75000000</v>
      </c>
      <c r="C429">
        <v>133103929</v>
      </c>
      <c r="D429">
        <f t="shared" si="7"/>
        <v>58103929</v>
      </c>
    </row>
    <row r="430" spans="1:4" x14ac:dyDescent="0.35">
      <c r="A430" t="s">
        <v>24589</v>
      </c>
      <c r="B430">
        <v>80000000</v>
      </c>
      <c r="C430">
        <v>133668525</v>
      </c>
      <c r="D430">
        <f t="shared" si="7"/>
        <v>53668525</v>
      </c>
    </row>
    <row r="431" spans="1:4" x14ac:dyDescent="0.35">
      <c r="A431" t="s">
        <v>24590</v>
      </c>
      <c r="B431">
        <v>80000000</v>
      </c>
      <c r="C431">
        <v>130313314</v>
      </c>
      <c r="D431">
        <f t="shared" si="7"/>
        <v>50313314</v>
      </c>
    </row>
    <row r="432" spans="1:4" x14ac:dyDescent="0.35">
      <c r="A432" t="s">
        <v>24591</v>
      </c>
      <c r="B432">
        <v>80000000</v>
      </c>
      <c r="C432">
        <v>124590960</v>
      </c>
      <c r="D432">
        <f t="shared" si="7"/>
        <v>44590960</v>
      </c>
    </row>
    <row r="433" spans="1:4" x14ac:dyDescent="0.35">
      <c r="A433" t="s">
        <v>24592</v>
      </c>
      <c r="B433">
        <v>80000000</v>
      </c>
      <c r="C433">
        <v>127968405</v>
      </c>
      <c r="D433">
        <f t="shared" si="7"/>
        <v>47968405</v>
      </c>
    </row>
    <row r="434" spans="1:4" x14ac:dyDescent="0.35">
      <c r="A434" t="s">
        <v>24593</v>
      </c>
      <c r="B434">
        <v>80000000</v>
      </c>
      <c r="C434">
        <v>120136047</v>
      </c>
      <c r="D434">
        <f t="shared" si="7"/>
        <v>40136047</v>
      </c>
    </row>
    <row r="435" spans="1:4" x14ac:dyDescent="0.35">
      <c r="A435" t="s">
        <v>24594</v>
      </c>
      <c r="B435">
        <v>75000000</v>
      </c>
      <c r="C435">
        <v>128200012</v>
      </c>
      <c r="D435">
        <f t="shared" si="7"/>
        <v>53200012</v>
      </c>
    </row>
    <row r="436" spans="1:4" x14ac:dyDescent="0.35">
      <c r="A436" t="s">
        <v>24595</v>
      </c>
      <c r="B436">
        <v>80000000</v>
      </c>
      <c r="C436">
        <v>112225777</v>
      </c>
      <c r="D436">
        <f t="shared" si="7"/>
        <v>32225777</v>
      </c>
    </row>
    <row r="437" spans="1:4" x14ac:dyDescent="0.35">
      <c r="A437" t="s">
        <v>24596</v>
      </c>
      <c r="B437">
        <v>80000000</v>
      </c>
      <c r="C437">
        <v>109993847</v>
      </c>
      <c r="D437">
        <f t="shared" si="7"/>
        <v>29993847</v>
      </c>
    </row>
    <row r="438" spans="1:4" x14ac:dyDescent="0.35">
      <c r="A438" t="s">
        <v>24597</v>
      </c>
      <c r="B438">
        <v>80000000</v>
      </c>
      <c r="C438">
        <v>104054514</v>
      </c>
      <c r="D438">
        <f t="shared" si="7"/>
        <v>24054514</v>
      </c>
    </row>
    <row r="439" spans="1:4" x14ac:dyDescent="0.35">
      <c r="A439" t="s">
        <v>24598</v>
      </c>
      <c r="B439">
        <v>80000000</v>
      </c>
      <c r="C439">
        <v>103028109</v>
      </c>
      <c r="D439">
        <f t="shared" si="7"/>
        <v>23028109</v>
      </c>
    </row>
    <row r="440" spans="1:4" x14ac:dyDescent="0.35">
      <c r="A440" t="s">
        <v>24599</v>
      </c>
      <c r="B440">
        <v>75000000</v>
      </c>
      <c r="C440">
        <v>101087161</v>
      </c>
      <c r="D440">
        <f t="shared" si="7"/>
        <v>26087161</v>
      </c>
    </row>
    <row r="441" spans="1:4" x14ac:dyDescent="0.35">
      <c r="A441" t="s">
        <v>24600</v>
      </c>
      <c r="B441">
        <v>80000000</v>
      </c>
      <c r="C441">
        <v>101111837</v>
      </c>
      <c r="D441">
        <f t="shared" si="7"/>
        <v>21111837</v>
      </c>
    </row>
    <row r="442" spans="1:4" x14ac:dyDescent="0.35">
      <c r="A442" t="s">
        <v>24601</v>
      </c>
      <c r="B442">
        <v>79000000</v>
      </c>
      <c r="C442">
        <v>95632614</v>
      </c>
      <c r="D442">
        <f t="shared" si="7"/>
        <v>16632614</v>
      </c>
    </row>
    <row r="443" spans="1:4" x14ac:dyDescent="0.35">
      <c r="A443" t="s">
        <v>24602</v>
      </c>
      <c r="B443">
        <v>80000000</v>
      </c>
      <c r="C443">
        <v>94822707</v>
      </c>
      <c r="D443">
        <f t="shared" si="7"/>
        <v>14822707</v>
      </c>
    </row>
    <row r="444" spans="1:4" x14ac:dyDescent="0.35">
      <c r="A444" t="s">
        <v>24603</v>
      </c>
      <c r="B444">
        <v>80000000</v>
      </c>
      <c r="C444">
        <v>92969824</v>
      </c>
      <c r="D444">
        <f t="shared" si="7"/>
        <v>12969824</v>
      </c>
    </row>
    <row r="445" spans="1:4" x14ac:dyDescent="0.35">
      <c r="A445" t="s">
        <v>24604</v>
      </c>
      <c r="B445">
        <v>80000000</v>
      </c>
      <c r="C445">
        <v>91188905</v>
      </c>
      <c r="D445">
        <f t="shared" si="7"/>
        <v>11188905</v>
      </c>
    </row>
    <row r="446" spans="1:4" x14ac:dyDescent="0.35">
      <c r="A446" t="s">
        <v>24605</v>
      </c>
      <c r="B446">
        <v>80000000</v>
      </c>
      <c r="C446">
        <v>90443603</v>
      </c>
      <c r="D446">
        <f t="shared" si="7"/>
        <v>10443603</v>
      </c>
    </row>
    <row r="447" spans="1:4" x14ac:dyDescent="0.35">
      <c r="A447" t="s">
        <v>24606</v>
      </c>
      <c r="B447">
        <v>65000000</v>
      </c>
      <c r="C447">
        <v>82226474</v>
      </c>
      <c r="D447">
        <f t="shared" si="7"/>
        <v>17226474</v>
      </c>
    </row>
    <row r="448" spans="1:4" x14ac:dyDescent="0.35">
      <c r="A448" t="s">
        <v>24607</v>
      </c>
      <c r="B448">
        <v>80000000</v>
      </c>
      <c r="C448">
        <v>79363785</v>
      </c>
      <c r="D448">
        <f t="shared" si="7"/>
        <v>-636215</v>
      </c>
    </row>
    <row r="449" spans="1:4" x14ac:dyDescent="0.35">
      <c r="A449" t="s">
        <v>24608</v>
      </c>
      <c r="B449">
        <v>75000000</v>
      </c>
      <c r="C449">
        <v>76081498</v>
      </c>
      <c r="D449">
        <f t="shared" si="7"/>
        <v>1081498</v>
      </c>
    </row>
    <row r="450" spans="1:4" x14ac:dyDescent="0.35">
      <c r="A450" t="s">
        <v>24609</v>
      </c>
      <c r="B450">
        <v>68000000</v>
      </c>
      <c r="C450">
        <v>85707116</v>
      </c>
      <c r="D450">
        <f t="shared" si="7"/>
        <v>17707116</v>
      </c>
    </row>
    <row r="451" spans="1:4" x14ac:dyDescent="0.35">
      <c r="A451" t="s">
        <v>24610</v>
      </c>
      <c r="B451">
        <v>70000000</v>
      </c>
      <c r="C451">
        <v>74329966</v>
      </c>
      <c r="D451">
        <f t="shared" ref="D451:D514" si="8">C451-B451</f>
        <v>4329966</v>
      </c>
    </row>
    <row r="452" spans="1:4" x14ac:dyDescent="0.35">
      <c r="A452" t="s">
        <v>24611</v>
      </c>
      <c r="B452">
        <v>80000000</v>
      </c>
      <c r="C452">
        <v>100169068</v>
      </c>
      <c r="D452">
        <f t="shared" si="8"/>
        <v>20169068</v>
      </c>
    </row>
    <row r="453" spans="1:4" x14ac:dyDescent="0.35">
      <c r="A453" t="s">
        <v>24612</v>
      </c>
      <c r="B453">
        <v>80000000</v>
      </c>
      <c r="C453">
        <v>73215310</v>
      </c>
      <c r="D453">
        <f t="shared" si="8"/>
        <v>-6784690</v>
      </c>
    </row>
    <row r="454" spans="1:4" x14ac:dyDescent="0.35">
      <c r="A454" t="s">
        <v>24613</v>
      </c>
      <c r="B454">
        <v>80000000</v>
      </c>
      <c r="C454">
        <v>80360866</v>
      </c>
      <c r="D454">
        <f t="shared" si="8"/>
        <v>360866</v>
      </c>
    </row>
    <row r="455" spans="1:4" x14ac:dyDescent="0.35">
      <c r="A455" t="s">
        <v>24614</v>
      </c>
      <c r="B455">
        <v>80000000</v>
      </c>
      <c r="C455">
        <v>69102910</v>
      </c>
      <c r="D455">
        <f t="shared" si="8"/>
        <v>-10897090</v>
      </c>
    </row>
    <row r="456" spans="1:4" x14ac:dyDescent="0.35">
      <c r="A456" t="s">
        <v>24615</v>
      </c>
      <c r="B456">
        <v>80000000</v>
      </c>
      <c r="C456">
        <v>65948711</v>
      </c>
      <c r="D456">
        <f t="shared" si="8"/>
        <v>-14051289</v>
      </c>
    </row>
    <row r="457" spans="1:4" x14ac:dyDescent="0.35">
      <c r="A457" t="s">
        <v>24616</v>
      </c>
      <c r="B457">
        <v>80000000</v>
      </c>
      <c r="C457">
        <v>169692572</v>
      </c>
      <c r="D457">
        <f t="shared" si="8"/>
        <v>89692572</v>
      </c>
    </row>
    <row r="458" spans="1:4" x14ac:dyDescent="0.35">
      <c r="A458" t="s">
        <v>24617</v>
      </c>
      <c r="B458">
        <v>80000000</v>
      </c>
      <c r="C458">
        <v>60507228</v>
      </c>
      <c r="D458">
        <f t="shared" si="8"/>
        <v>-19492772</v>
      </c>
    </row>
    <row r="459" spans="1:4" x14ac:dyDescent="0.35">
      <c r="A459" t="s">
        <v>24618</v>
      </c>
      <c r="B459">
        <v>80000000</v>
      </c>
      <c r="C459">
        <v>56684819</v>
      </c>
      <c r="D459">
        <f t="shared" si="8"/>
        <v>-23315181</v>
      </c>
    </row>
    <row r="460" spans="1:4" x14ac:dyDescent="0.35">
      <c r="A460" t="s">
        <v>24619</v>
      </c>
      <c r="B460">
        <v>90000000</v>
      </c>
      <c r="C460">
        <v>50628009</v>
      </c>
      <c r="D460">
        <f t="shared" si="8"/>
        <v>-39371991</v>
      </c>
    </row>
    <row r="461" spans="1:4" x14ac:dyDescent="0.35">
      <c r="A461" t="s">
        <v>24620</v>
      </c>
      <c r="B461">
        <v>80000000</v>
      </c>
      <c r="C461">
        <v>69772969</v>
      </c>
      <c r="D461">
        <f t="shared" si="8"/>
        <v>-10227031</v>
      </c>
    </row>
    <row r="462" spans="1:4" x14ac:dyDescent="0.35">
      <c r="A462" t="s">
        <v>24621</v>
      </c>
      <c r="B462">
        <v>75000000</v>
      </c>
      <c r="C462">
        <v>45356386</v>
      </c>
      <c r="D462">
        <f t="shared" si="8"/>
        <v>-29643614</v>
      </c>
    </row>
    <row r="463" spans="1:4" x14ac:dyDescent="0.35">
      <c r="A463" t="s">
        <v>24622</v>
      </c>
      <c r="B463">
        <v>85000000</v>
      </c>
      <c r="C463">
        <v>55350897</v>
      </c>
      <c r="D463">
        <f t="shared" si="8"/>
        <v>-29649103</v>
      </c>
    </row>
    <row r="464" spans="1:4" x14ac:dyDescent="0.35">
      <c r="A464" t="s">
        <v>24623</v>
      </c>
      <c r="B464">
        <v>80000000</v>
      </c>
      <c r="C464">
        <v>39442871</v>
      </c>
      <c r="D464">
        <f t="shared" si="8"/>
        <v>-40557129</v>
      </c>
    </row>
    <row r="465" spans="1:4" x14ac:dyDescent="0.35">
      <c r="A465" t="s">
        <v>24624</v>
      </c>
      <c r="B465">
        <v>88000000</v>
      </c>
      <c r="C465">
        <v>37899638</v>
      </c>
      <c r="D465">
        <f t="shared" si="8"/>
        <v>-50100362</v>
      </c>
    </row>
    <row r="466" spans="1:4" x14ac:dyDescent="0.35">
      <c r="A466" t="s">
        <v>24625</v>
      </c>
      <c r="B466">
        <v>70000000</v>
      </c>
      <c r="C466">
        <v>37754208</v>
      </c>
      <c r="D466">
        <f t="shared" si="8"/>
        <v>-32245792</v>
      </c>
    </row>
    <row r="467" spans="1:4" x14ac:dyDescent="0.35">
      <c r="A467" t="s">
        <v>24626</v>
      </c>
      <c r="B467">
        <v>80000000</v>
      </c>
      <c r="C467">
        <v>38542418</v>
      </c>
      <c r="D467">
        <f t="shared" si="8"/>
        <v>-41457582</v>
      </c>
    </row>
    <row r="468" spans="1:4" x14ac:dyDescent="0.35">
      <c r="A468" t="s">
        <v>24627</v>
      </c>
      <c r="B468">
        <v>80000000</v>
      </c>
      <c r="C468">
        <v>34566746</v>
      </c>
      <c r="D468">
        <f t="shared" si="8"/>
        <v>-45433254</v>
      </c>
    </row>
    <row r="469" spans="1:4" x14ac:dyDescent="0.35">
      <c r="A469" t="s">
        <v>24628</v>
      </c>
      <c r="B469">
        <v>80000000</v>
      </c>
      <c r="C469">
        <v>32885565</v>
      </c>
      <c r="D469">
        <f t="shared" si="8"/>
        <v>-47114435</v>
      </c>
    </row>
    <row r="470" spans="1:4" x14ac:dyDescent="0.35">
      <c r="A470" t="s">
        <v>24629</v>
      </c>
      <c r="B470">
        <v>80000000</v>
      </c>
      <c r="C470">
        <v>36073232</v>
      </c>
      <c r="D470">
        <f t="shared" si="8"/>
        <v>-43926768</v>
      </c>
    </row>
    <row r="471" spans="1:4" x14ac:dyDescent="0.35">
      <c r="A471" t="s">
        <v>24630</v>
      </c>
      <c r="B471">
        <v>44000000</v>
      </c>
      <c r="C471">
        <v>21471685</v>
      </c>
      <c r="D471">
        <f t="shared" si="8"/>
        <v>-22528315</v>
      </c>
    </row>
    <row r="472" spans="1:4" x14ac:dyDescent="0.35">
      <c r="A472" t="s">
        <v>24631</v>
      </c>
      <c r="B472">
        <v>80000000</v>
      </c>
      <c r="C472">
        <v>20950820</v>
      </c>
      <c r="D472">
        <f t="shared" si="8"/>
        <v>-59049180</v>
      </c>
    </row>
    <row r="473" spans="1:4" x14ac:dyDescent="0.35">
      <c r="A473" t="s">
        <v>24632</v>
      </c>
      <c r="B473">
        <v>80000000</v>
      </c>
      <c r="C473">
        <v>19673424</v>
      </c>
      <c r="D473">
        <f t="shared" si="8"/>
        <v>-60326576</v>
      </c>
    </row>
    <row r="474" spans="1:4" x14ac:dyDescent="0.35">
      <c r="A474" t="s">
        <v>24633</v>
      </c>
      <c r="B474">
        <v>80000000</v>
      </c>
      <c r="C474">
        <v>19480739</v>
      </c>
      <c r="D474">
        <f t="shared" si="8"/>
        <v>-60519261</v>
      </c>
    </row>
    <row r="475" spans="1:4" x14ac:dyDescent="0.35">
      <c r="A475" t="s">
        <v>24634</v>
      </c>
      <c r="B475">
        <v>80000000</v>
      </c>
      <c r="C475">
        <v>17593391</v>
      </c>
      <c r="D475">
        <f t="shared" si="8"/>
        <v>-62406609</v>
      </c>
    </row>
    <row r="476" spans="1:4" x14ac:dyDescent="0.35">
      <c r="A476" t="s">
        <v>24635</v>
      </c>
      <c r="B476">
        <v>80000000</v>
      </c>
      <c r="C476">
        <v>18318000</v>
      </c>
      <c r="D476">
        <f t="shared" si="8"/>
        <v>-61682000</v>
      </c>
    </row>
    <row r="477" spans="1:4" x14ac:dyDescent="0.35">
      <c r="A477" t="s">
        <v>24636</v>
      </c>
      <c r="B477">
        <v>90000000</v>
      </c>
      <c r="C477">
        <v>27356090</v>
      </c>
      <c r="D477">
        <f t="shared" si="8"/>
        <v>-62643910</v>
      </c>
    </row>
    <row r="478" spans="1:4" x14ac:dyDescent="0.35">
      <c r="A478" t="s">
        <v>24637</v>
      </c>
      <c r="B478">
        <v>70000000</v>
      </c>
      <c r="C478">
        <v>17473245</v>
      </c>
      <c r="D478">
        <f t="shared" si="8"/>
        <v>-52526755</v>
      </c>
    </row>
    <row r="479" spans="1:4" x14ac:dyDescent="0.35">
      <c r="A479" t="s">
        <v>24638</v>
      </c>
      <c r="B479">
        <v>86000000</v>
      </c>
      <c r="C479">
        <v>15131330</v>
      </c>
      <c r="D479">
        <f t="shared" si="8"/>
        <v>-70868670</v>
      </c>
    </row>
    <row r="480" spans="1:4" x14ac:dyDescent="0.35">
      <c r="A480" t="s">
        <v>24639</v>
      </c>
      <c r="B480">
        <v>40000000</v>
      </c>
      <c r="C480">
        <v>19406406</v>
      </c>
      <c r="D480">
        <f t="shared" si="8"/>
        <v>-20593594</v>
      </c>
    </row>
    <row r="481" spans="1:4" x14ac:dyDescent="0.35">
      <c r="A481" t="s">
        <v>24640</v>
      </c>
      <c r="B481">
        <v>52000000</v>
      </c>
      <c r="C481">
        <v>1891821</v>
      </c>
      <c r="D481">
        <f t="shared" si="8"/>
        <v>-50108179</v>
      </c>
    </row>
    <row r="482" spans="1:4" x14ac:dyDescent="0.35">
      <c r="A482" t="s">
        <v>24641</v>
      </c>
      <c r="B482">
        <v>80000000</v>
      </c>
      <c r="C482">
        <v>23219748</v>
      </c>
      <c r="D482">
        <f t="shared" si="8"/>
        <v>-56780252</v>
      </c>
    </row>
    <row r="483" spans="1:4" x14ac:dyDescent="0.35">
      <c r="A483" t="s">
        <v>24642</v>
      </c>
      <c r="B483">
        <v>58000000</v>
      </c>
      <c r="C483">
        <v>170708996</v>
      </c>
      <c r="D483">
        <f t="shared" si="8"/>
        <v>112708996</v>
      </c>
    </row>
    <row r="484" spans="1:4" x14ac:dyDescent="0.35">
      <c r="A484" t="s">
        <v>24643</v>
      </c>
      <c r="B484">
        <v>45000000</v>
      </c>
      <c r="C484">
        <v>422783777</v>
      </c>
      <c r="D484">
        <f t="shared" si="8"/>
        <v>377783777</v>
      </c>
    </row>
    <row r="485" spans="1:4" x14ac:dyDescent="0.35">
      <c r="A485" t="s">
        <v>24644</v>
      </c>
      <c r="B485">
        <v>79000000</v>
      </c>
      <c r="C485">
        <v>103812241</v>
      </c>
      <c r="D485">
        <f t="shared" si="8"/>
        <v>24812241</v>
      </c>
    </row>
    <row r="486" spans="1:4" x14ac:dyDescent="0.35">
      <c r="A486" t="s">
        <v>24645</v>
      </c>
      <c r="B486">
        <v>78000000</v>
      </c>
      <c r="C486">
        <v>119793567</v>
      </c>
      <c r="D486">
        <f t="shared" si="8"/>
        <v>41793567</v>
      </c>
    </row>
    <row r="487" spans="1:4" x14ac:dyDescent="0.35">
      <c r="A487" t="s">
        <v>24646</v>
      </c>
      <c r="B487">
        <v>78000000</v>
      </c>
      <c r="C487">
        <v>92930005</v>
      </c>
      <c r="D487">
        <f t="shared" si="8"/>
        <v>14930005</v>
      </c>
    </row>
    <row r="488" spans="1:4" x14ac:dyDescent="0.35">
      <c r="A488" t="s">
        <v>24647</v>
      </c>
      <c r="B488">
        <v>100000000</v>
      </c>
      <c r="C488">
        <v>67286731</v>
      </c>
      <c r="D488">
        <f t="shared" si="8"/>
        <v>-32713269</v>
      </c>
    </row>
    <row r="489" spans="1:4" x14ac:dyDescent="0.35">
      <c r="A489" t="s">
        <v>24648</v>
      </c>
      <c r="B489">
        <v>79000000</v>
      </c>
      <c r="C489">
        <v>74158157</v>
      </c>
      <c r="D489">
        <f t="shared" si="8"/>
        <v>-4841843</v>
      </c>
    </row>
    <row r="490" spans="1:4" x14ac:dyDescent="0.35">
      <c r="A490" t="s">
        <v>24649</v>
      </c>
      <c r="B490">
        <v>76000000</v>
      </c>
      <c r="C490">
        <v>127083765</v>
      </c>
      <c r="D490">
        <f t="shared" si="8"/>
        <v>51083765</v>
      </c>
    </row>
    <row r="491" spans="1:4" x14ac:dyDescent="0.35">
      <c r="A491" t="s">
        <v>24650</v>
      </c>
      <c r="B491">
        <v>81200000</v>
      </c>
      <c r="C491">
        <v>1339152</v>
      </c>
      <c r="D491">
        <f t="shared" si="8"/>
        <v>-79860848</v>
      </c>
    </row>
    <row r="492" spans="1:4" x14ac:dyDescent="0.35">
      <c r="A492" t="s">
        <v>24651</v>
      </c>
      <c r="B492">
        <v>80000000</v>
      </c>
      <c r="C492">
        <v>15071514</v>
      </c>
      <c r="D492">
        <f t="shared" si="8"/>
        <v>-64928486</v>
      </c>
    </row>
    <row r="493" spans="1:4" x14ac:dyDescent="0.35">
      <c r="A493" t="s">
        <v>24652</v>
      </c>
      <c r="B493">
        <v>76000000</v>
      </c>
      <c r="C493">
        <v>26000610</v>
      </c>
      <c r="D493">
        <f t="shared" si="8"/>
        <v>-49999390</v>
      </c>
    </row>
    <row r="494" spans="1:4" x14ac:dyDescent="0.35">
      <c r="A494" t="s">
        <v>24653</v>
      </c>
      <c r="B494">
        <v>75000000</v>
      </c>
      <c r="C494">
        <v>323505540</v>
      </c>
      <c r="D494">
        <f t="shared" si="8"/>
        <v>248505540</v>
      </c>
    </row>
    <row r="495" spans="1:4" x14ac:dyDescent="0.35">
      <c r="A495" t="s">
        <v>24654</v>
      </c>
      <c r="B495">
        <v>78000000</v>
      </c>
      <c r="C495">
        <v>66462600</v>
      </c>
      <c r="D495">
        <f t="shared" si="8"/>
        <v>-11537400</v>
      </c>
    </row>
    <row r="496" spans="1:4" x14ac:dyDescent="0.35">
      <c r="A496" t="s">
        <v>24655</v>
      </c>
      <c r="B496">
        <v>76000000</v>
      </c>
      <c r="C496">
        <v>368049635</v>
      </c>
      <c r="D496">
        <f t="shared" si="8"/>
        <v>292049635</v>
      </c>
    </row>
    <row r="497" spans="1:4" x14ac:dyDescent="0.35">
      <c r="A497" t="s">
        <v>24656</v>
      </c>
      <c r="B497">
        <v>75000000</v>
      </c>
      <c r="C497">
        <v>306124059</v>
      </c>
      <c r="D497">
        <f t="shared" si="8"/>
        <v>231124059</v>
      </c>
    </row>
    <row r="498" spans="1:4" x14ac:dyDescent="0.35">
      <c r="A498" t="s">
        <v>24657</v>
      </c>
      <c r="B498">
        <v>73000000</v>
      </c>
      <c r="C498">
        <v>229074524</v>
      </c>
      <c r="D498">
        <f t="shared" si="8"/>
        <v>156074524</v>
      </c>
    </row>
    <row r="499" spans="1:4" x14ac:dyDescent="0.35">
      <c r="A499" t="s">
        <v>24658</v>
      </c>
      <c r="B499">
        <v>75000000</v>
      </c>
      <c r="C499">
        <v>193136719</v>
      </c>
      <c r="D499">
        <f t="shared" si="8"/>
        <v>118136719</v>
      </c>
    </row>
    <row r="500" spans="1:4" x14ac:dyDescent="0.35">
      <c r="A500" t="s">
        <v>24659</v>
      </c>
      <c r="B500">
        <v>76000000</v>
      </c>
      <c r="C500">
        <v>35286428</v>
      </c>
      <c r="D500">
        <f t="shared" si="8"/>
        <v>-40713572</v>
      </c>
    </row>
    <row r="501" spans="1:4" x14ac:dyDescent="0.35">
      <c r="A501" t="s">
        <v>24660</v>
      </c>
      <c r="B501">
        <v>75000000</v>
      </c>
      <c r="C501">
        <v>157299717</v>
      </c>
      <c r="D501">
        <f t="shared" si="8"/>
        <v>82299717</v>
      </c>
    </row>
    <row r="502" spans="1:4" x14ac:dyDescent="0.35">
      <c r="A502" t="s">
        <v>24661</v>
      </c>
      <c r="B502">
        <v>75000000</v>
      </c>
      <c r="C502">
        <v>134568845</v>
      </c>
      <c r="D502">
        <f t="shared" si="8"/>
        <v>59568845</v>
      </c>
    </row>
    <row r="503" spans="1:4" x14ac:dyDescent="0.35">
      <c r="A503" t="s">
        <v>24662</v>
      </c>
      <c r="B503">
        <v>75000000</v>
      </c>
      <c r="C503">
        <v>134006721</v>
      </c>
      <c r="D503">
        <f t="shared" si="8"/>
        <v>59006721</v>
      </c>
    </row>
    <row r="504" spans="1:4" x14ac:dyDescent="0.35">
      <c r="A504" t="s">
        <v>24663</v>
      </c>
      <c r="B504">
        <v>80000000</v>
      </c>
      <c r="C504">
        <v>195329763</v>
      </c>
      <c r="D504">
        <f t="shared" si="8"/>
        <v>115329763</v>
      </c>
    </row>
    <row r="505" spans="1:4" x14ac:dyDescent="0.35">
      <c r="A505" t="s">
        <v>24664</v>
      </c>
      <c r="B505">
        <v>75000000</v>
      </c>
      <c r="C505">
        <v>120776832</v>
      </c>
      <c r="D505">
        <f t="shared" si="8"/>
        <v>45776832</v>
      </c>
    </row>
    <row r="506" spans="1:4" x14ac:dyDescent="0.35">
      <c r="A506" t="s">
        <v>24665</v>
      </c>
      <c r="B506">
        <v>75000000</v>
      </c>
      <c r="C506">
        <v>118823091</v>
      </c>
      <c r="D506">
        <f t="shared" si="8"/>
        <v>43823091</v>
      </c>
    </row>
    <row r="507" spans="1:4" x14ac:dyDescent="0.35">
      <c r="A507" t="s">
        <v>24666</v>
      </c>
      <c r="B507">
        <v>50000000</v>
      </c>
      <c r="C507">
        <v>41814863</v>
      </c>
      <c r="D507">
        <f t="shared" si="8"/>
        <v>-8185137</v>
      </c>
    </row>
    <row r="508" spans="1:4" x14ac:dyDescent="0.35">
      <c r="A508" t="s">
        <v>24667</v>
      </c>
      <c r="B508">
        <v>75000000</v>
      </c>
      <c r="C508">
        <v>97360069</v>
      </c>
      <c r="D508">
        <f t="shared" si="8"/>
        <v>22360069</v>
      </c>
    </row>
    <row r="509" spans="1:4" x14ac:dyDescent="0.35">
      <c r="A509" t="s">
        <v>24668</v>
      </c>
      <c r="B509">
        <v>75000000</v>
      </c>
      <c r="C509">
        <v>117698894</v>
      </c>
      <c r="D509">
        <f t="shared" si="8"/>
        <v>42698894</v>
      </c>
    </row>
    <row r="510" spans="1:4" x14ac:dyDescent="0.35">
      <c r="A510" t="s">
        <v>24669</v>
      </c>
      <c r="B510">
        <v>80000000</v>
      </c>
      <c r="C510">
        <v>162001186</v>
      </c>
      <c r="D510">
        <f t="shared" si="8"/>
        <v>82001186</v>
      </c>
    </row>
    <row r="511" spans="1:4" x14ac:dyDescent="0.35">
      <c r="A511" t="s">
        <v>24670</v>
      </c>
      <c r="B511">
        <v>60000000</v>
      </c>
      <c r="C511">
        <v>77032279</v>
      </c>
      <c r="D511">
        <f t="shared" si="8"/>
        <v>17032279</v>
      </c>
    </row>
    <row r="512" spans="1:4" x14ac:dyDescent="0.35">
      <c r="A512" t="s">
        <v>24671</v>
      </c>
      <c r="B512">
        <v>35000000</v>
      </c>
      <c r="C512">
        <v>73023275</v>
      </c>
      <c r="D512">
        <f t="shared" si="8"/>
        <v>38023275</v>
      </c>
    </row>
    <row r="513" spans="1:4" x14ac:dyDescent="0.35">
      <c r="A513" t="s">
        <v>24672</v>
      </c>
      <c r="B513">
        <v>75000000</v>
      </c>
      <c r="C513">
        <v>68473360</v>
      </c>
      <c r="D513">
        <f t="shared" si="8"/>
        <v>-6526640</v>
      </c>
    </row>
    <row r="514" spans="1:4" x14ac:dyDescent="0.35">
      <c r="A514" t="s">
        <v>24673</v>
      </c>
      <c r="B514">
        <v>75000000</v>
      </c>
      <c r="C514">
        <v>66636385</v>
      </c>
      <c r="D514">
        <f t="shared" si="8"/>
        <v>-8363615</v>
      </c>
    </row>
    <row r="515" spans="1:4" x14ac:dyDescent="0.35">
      <c r="A515" t="s">
        <v>24674</v>
      </c>
      <c r="B515">
        <v>75000000</v>
      </c>
      <c r="C515">
        <v>160762022</v>
      </c>
      <c r="D515">
        <f t="shared" ref="D515:D578" si="9">C515-B515</f>
        <v>85762022</v>
      </c>
    </row>
    <row r="516" spans="1:4" x14ac:dyDescent="0.35">
      <c r="A516" t="s">
        <v>24675</v>
      </c>
      <c r="B516">
        <v>70000000</v>
      </c>
      <c r="C516">
        <v>103338338</v>
      </c>
      <c r="D516">
        <f t="shared" si="9"/>
        <v>33338338</v>
      </c>
    </row>
    <row r="517" spans="1:4" x14ac:dyDescent="0.35">
      <c r="A517" t="s">
        <v>24676</v>
      </c>
      <c r="B517">
        <v>53000000</v>
      </c>
      <c r="C517">
        <v>55808744</v>
      </c>
      <c r="D517">
        <f t="shared" si="9"/>
        <v>2808744</v>
      </c>
    </row>
    <row r="518" spans="1:4" x14ac:dyDescent="0.35">
      <c r="A518" t="s">
        <v>24677</v>
      </c>
      <c r="B518">
        <v>70000000</v>
      </c>
      <c r="C518">
        <v>47379090</v>
      </c>
      <c r="D518">
        <f t="shared" si="9"/>
        <v>-22620910</v>
      </c>
    </row>
    <row r="519" spans="1:4" x14ac:dyDescent="0.35">
      <c r="A519" t="s">
        <v>24678</v>
      </c>
      <c r="B519">
        <v>70000000</v>
      </c>
      <c r="C519">
        <v>43426961</v>
      </c>
      <c r="D519">
        <f t="shared" si="9"/>
        <v>-26573039</v>
      </c>
    </row>
    <row r="520" spans="1:4" x14ac:dyDescent="0.35">
      <c r="A520" t="s">
        <v>24679</v>
      </c>
      <c r="B520">
        <v>75000000</v>
      </c>
      <c r="C520">
        <v>47000485</v>
      </c>
      <c r="D520">
        <f t="shared" si="9"/>
        <v>-27999515</v>
      </c>
    </row>
    <row r="521" spans="1:4" x14ac:dyDescent="0.35">
      <c r="A521" t="s">
        <v>24680</v>
      </c>
      <c r="B521">
        <v>75000000</v>
      </c>
      <c r="C521">
        <v>45434443</v>
      </c>
      <c r="D521">
        <f t="shared" si="9"/>
        <v>-29565557</v>
      </c>
    </row>
    <row r="522" spans="1:4" x14ac:dyDescent="0.35">
      <c r="A522" t="s">
        <v>24681</v>
      </c>
      <c r="B522">
        <v>80000000</v>
      </c>
      <c r="C522">
        <v>42044321</v>
      </c>
      <c r="D522">
        <f t="shared" si="9"/>
        <v>-37955679</v>
      </c>
    </row>
    <row r="523" spans="1:4" x14ac:dyDescent="0.35">
      <c r="A523" t="s">
        <v>24682</v>
      </c>
      <c r="B523">
        <v>75000000</v>
      </c>
      <c r="C523">
        <v>73661010</v>
      </c>
      <c r="D523">
        <f t="shared" si="9"/>
        <v>-1338990</v>
      </c>
    </row>
    <row r="524" spans="1:4" x14ac:dyDescent="0.35">
      <c r="A524" t="s">
        <v>24683</v>
      </c>
      <c r="B524">
        <v>80000000</v>
      </c>
      <c r="C524">
        <v>41523271</v>
      </c>
      <c r="D524">
        <f t="shared" si="9"/>
        <v>-38476729</v>
      </c>
    </row>
    <row r="525" spans="1:4" x14ac:dyDescent="0.35">
      <c r="A525" t="s">
        <v>24684</v>
      </c>
      <c r="B525">
        <v>55000000</v>
      </c>
      <c r="C525">
        <v>37600435</v>
      </c>
      <c r="D525">
        <f t="shared" si="9"/>
        <v>-17399565</v>
      </c>
    </row>
    <row r="526" spans="1:4" x14ac:dyDescent="0.35">
      <c r="A526" t="s">
        <v>24685</v>
      </c>
      <c r="B526">
        <v>75000000</v>
      </c>
      <c r="C526">
        <v>39251128</v>
      </c>
      <c r="D526">
        <f t="shared" si="9"/>
        <v>-35748872</v>
      </c>
    </row>
    <row r="527" spans="1:4" x14ac:dyDescent="0.35">
      <c r="A527" t="s">
        <v>24686</v>
      </c>
      <c r="B527">
        <v>75000000</v>
      </c>
      <c r="C527">
        <v>83503161</v>
      </c>
      <c r="D527">
        <f t="shared" si="9"/>
        <v>8503161</v>
      </c>
    </row>
    <row r="528" spans="1:4" x14ac:dyDescent="0.35">
      <c r="A528" t="s">
        <v>24687</v>
      </c>
      <c r="B528">
        <v>52000000</v>
      </c>
      <c r="C528">
        <v>34636443</v>
      </c>
      <c r="D528">
        <f t="shared" si="9"/>
        <v>-17363557</v>
      </c>
    </row>
    <row r="529" spans="1:4" x14ac:dyDescent="0.35">
      <c r="A529" t="s">
        <v>24688</v>
      </c>
      <c r="B529">
        <v>75000000</v>
      </c>
      <c r="C529">
        <v>22751979</v>
      </c>
      <c r="D529">
        <f t="shared" si="9"/>
        <v>-52248021</v>
      </c>
    </row>
    <row r="530" spans="1:4" x14ac:dyDescent="0.35">
      <c r="A530" t="s">
        <v>24689</v>
      </c>
      <c r="B530">
        <v>75000000</v>
      </c>
      <c r="C530">
        <v>30013346</v>
      </c>
      <c r="D530">
        <f t="shared" si="9"/>
        <v>-44986654</v>
      </c>
    </row>
    <row r="531" spans="1:4" x14ac:dyDescent="0.35">
      <c r="A531" t="s">
        <v>24690</v>
      </c>
      <c r="B531">
        <v>75000000</v>
      </c>
      <c r="C531">
        <v>14567883</v>
      </c>
      <c r="D531">
        <f t="shared" si="9"/>
        <v>-60432117</v>
      </c>
    </row>
    <row r="532" spans="1:4" x14ac:dyDescent="0.35">
      <c r="A532" t="s">
        <v>24691</v>
      </c>
      <c r="B532">
        <v>75000000</v>
      </c>
      <c r="C532">
        <v>5409517</v>
      </c>
      <c r="D532">
        <f t="shared" si="9"/>
        <v>-69590483</v>
      </c>
    </row>
    <row r="533" spans="1:4" x14ac:dyDescent="0.35">
      <c r="A533" t="s">
        <v>24692</v>
      </c>
      <c r="B533">
        <v>45000000</v>
      </c>
      <c r="C533">
        <v>21009180</v>
      </c>
      <c r="D533">
        <f t="shared" si="9"/>
        <v>-23990820</v>
      </c>
    </row>
    <row r="534" spans="1:4" x14ac:dyDescent="0.35">
      <c r="A534" t="s">
        <v>24693</v>
      </c>
      <c r="B534">
        <v>75000000</v>
      </c>
      <c r="C534">
        <v>94999143</v>
      </c>
      <c r="D534">
        <f t="shared" si="9"/>
        <v>19999143</v>
      </c>
    </row>
    <row r="535" spans="1:4" x14ac:dyDescent="0.35">
      <c r="A535" t="s">
        <v>24694</v>
      </c>
      <c r="B535">
        <v>74000000</v>
      </c>
      <c r="C535">
        <v>336029560</v>
      </c>
      <c r="D535">
        <f t="shared" si="9"/>
        <v>262029560</v>
      </c>
    </row>
    <row r="536" spans="1:4" x14ac:dyDescent="0.35">
      <c r="A536" t="s">
        <v>24695</v>
      </c>
      <c r="B536">
        <v>82000000</v>
      </c>
      <c r="C536">
        <v>36381716</v>
      </c>
      <c r="D536">
        <f t="shared" si="9"/>
        <v>-45618284</v>
      </c>
    </row>
    <row r="537" spans="1:4" x14ac:dyDescent="0.35">
      <c r="A537" t="s">
        <v>24696</v>
      </c>
      <c r="B537">
        <v>69000000</v>
      </c>
      <c r="C537">
        <v>55585389</v>
      </c>
      <c r="D537">
        <f t="shared" si="9"/>
        <v>-13414611</v>
      </c>
    </row>
    <row r="538" spans="1:4" x14ac:dyDescent="0.35">
      <c r="A538" t="s">
        <v>24697</v>
      </c>
      <c r="B538">
        <v>75000000</v>
      </c>
      <c r="C538">
        <v>36976367</v>
      </c>
      <c r="D538">
        <f t="shared" si="9"/>
        <v>-38023633</v>
      </c>
    </row>
    <row r="539" spans="1:4" x14ac:dyDescent="0.35">
      <c r="A539" t="s">
        <v>24698</v>
      </c>
      <c r="B539">
        <v>73000000</v>
      </c>
      <c r="C539">
        <v>107225164</v>
      </c>
      <c r="D539">
        <f t="shared" si="9"/>
        <v>34225164</v>
      </c>
    </row>
    <row r="540" spans="1:4" x14ac:dyDescent="0.35">
      <c r="A540" t="s">
        <v>24699</v>
      </c>
      <c r="B540">
        <v>70000000</v>
      </c>
      <c r="C540">
        <v>70224196</v>
      </c>
      <c r="D540">
        <f t="shared" si="9"/>
        <v>224196</v>
      </c>
    </row>
    <row r="541" spans="1:4" x14ac:dyDescent="0.35">
      <c r="A541" t="s">
        <v>24700</v>
      </c>
      <c r="B541">
        <v>75000000</v>
      </c>
      <c r="C541">
        <v>51814190</v>
      </c>
      <c r="D541">
        <f t="shared" si="9"/>
        <v>-23185810</v>
      </c>
    </row>
    <row r="542" spans="1:4" x14ac:dyDescent="0.35">
      <c r="A542" t="s">
        <v>24701</v>
      </c>
      <c r="B542">
        <v>70000000</v>
      </c>
      <c r="C542">
        <v>47456450</v>
      </c>
      <c r="D542">
        <f t="shared" si="9"/>
        <v>-22543550</v>
      </c>
    </row>
    <row r="543" spans="1:4" x14ac:dyDescent="0.35">
      <c r="A543" t="s">
        <v>24702</v>
      </c>
      <c r="B543">
        <v>73000000</v>
      </c>
      <c r="C543">
        <v>148213377</v>
      </c>
      <c r="D543">
        <f t="shared" si="9"/>
        <v>75213377</v>
      </c>
    </row>
    <row r="544" spans="1:4" x14ac:dyDescent="0.35">
      <c r="A544" t="s">
        <v>24703</v>
      </c>
      <c r="B544">
        <v>72000000</v>
      </c>
      <c r="C544">
        <v>112950721</v>
      </c>
      <c r="D544">
        <f t="shared" si="9"/>
        <v>40950721</v>
      </c>
    </row>
    <row r="545" spans="1:4" x14ac:dyDescent="0.35">
      <c r="A545" t="s">
        <v>24704</v>
      </c>
      <c r="B545">
        <v>72000000</v>
      </c>
      <c r="C545">
        <v>75600000</v>
      </c>
      <c r="D545">
        <f t="shared" si="9"/>
        <v>3600000</v>
      </c>
    </row>
    <row r="546" spans="1:4" x14ac:dyDescent="0.35">
      <c r="A546" t="s">
        <v>24705</v>
      </c>
      <c r="B546">
        <v>70000000</v>
      </c>
      <c r="C546">
        <v>62647540</v>
      </c>
      <c r="D546">
        <f t="shared" si="9"/>
        <v>-7352460</v>
      </c>
    </row>
    <row r="547" spans="1:4" x14ac:dyDescent="0.35">
      <c r="A547" t="s">
        <v>24706</v>
      </c>
      <c r="B547">
        <v>75000000</v>
      </c>
      <c r="C547">
        <v>183132370</v>
      </c>
      <c r="D547">
        <f t="shared" si="9"/>
        <v>108132370</v>
      </c>
    </row>
    <row r="548" spans="1:4" x14ac:dyDescent="0.35">
      <c r="A548" t="s">
        <v>24707</v>
      </c>
      <c r="B548">
        <v>72000000</v>
      </c>
      <c r="C548">
        <v>27796042</v>
      </c>
      <c r="D548">
        <f t="shared" si="9"/>
        <v>-44203958</v>
      </c>
    </row>
    <row r="549" spans="1:4" x14ac:dyDescent="0.35">
      <c r="A549" t="s">
        <v>24708</v>
      </c>
      <c r="B549">
        <v>72000000</v>
      </c>
      <c r="C549">
        <v>32616869</v>
      </c>
      <c r="D549">
        <f t="shared" si="9"/>
        <v>-39383131</v>
      </c>
    </row>
    <row r="550" spans="1:4" x14ac:dyDescent="0.35">
      <c r="A550" t="s">
        <v>24709</v>
      </c>
      <c r="B550">
        <v>59660000</v>
      </c>
      <c r="C550">
        <v>18947630</v>
      </c>
      <c r="D550">
        <f t="shared" si="9"/>
        <v>-40712370</v>
      </c>
    </row>
    <row r="551" spans="1:4" x14ac:dyDescent="0.35">
      <c r="A551" t="s">
        <v>24710</v>
      </c>
      <c r="B551">
        <v>60000000</v>
      </c>
      <c r="C551">
        <v>114195633</v>
      </c>
      <c r="D551">
        <f t="shared" si="9"/>
        <v>54195633</v>
      </c>
    </row>
    <row r="552" spans="1:4" x14ac:dyDescent="0.35">
      <c r="A552" t="s">
        <v>24711</v>
      </c>
      <c r="B552">
        <v>71500000</v>
      </c>
      <c r="C552">
        <v>144156464</v>
      </c>
      <c r="D552">
        <f t="shared" si="9"/>
        <v>72656464</v>
      </c>
    </row>
    <row r="553" spans="1:4" x14ac:dyDescent="0.35">
      <c r="A553" t="s">
        <v>24712</v>
      </c>
      <c r="B553">
        <v>72000000</v>
      </c>
      <c r="C553">
        <v>227965690</v>
      </c>
      <c r="D553">
        <f t="shared" si="9"/>
        <v>155965690</v>
      </c>
    </row>
    <row r="554" spans="1:4" x14ac:dyDescent="0.35">
      <c r="A554" t="s">
        <v>24713</v>
      </c>
      <c r="B554">
        <v>150000000</v>
      </c>
      <c r="C554">
        <v>436471036</v>
      </c>
      <c r="D554">
        <f t="shared" si="9"/>
        <v>286471036</v>
      </c>
    </row>
    <row r="555" spans="1:4" x14ac:dyDescent="0.35">
      <c r="A555" t="s">
        <v>24714</v>
      </c>
      <c r="B555">
        <v>120000000</v>
      </c>
      <c r="C555">
        <v>244052771</v>
      </c>
      <c r="D555">
        <f t="shared" si="9"/>
        <v>124052771</v>
      </c>
    </row>
    <row r="556" spans="1:4" x14ac:dyDescent="0.35">
      <c r="A556" t="s">
        <v>24715</v>
      </c>
      <c r="B556">
        <v>70000000</v>
      </c>
      <c r="C556">
        <v>152149590</v>
      </c>
      <c r="D556">
        <f t="shared" si="9"/>
        <v>82149590</v>
      </c>
    </row>
    <row r="557" spans="1:4" x14ac:dyDescent="0.35">
      <c r="A557" t="s">
        <v>24716</v>
      </c>
      <c r="B557">
        <v>70000000</v>
      </c>
      <c r="C557">
        <v>141204016</v>
      </c>
      <c r="D557">
        <f t="shared" si="9"/>
        <v>71204016</v>
      </c>
    </row>
    <row r="558" spans="1:4" x14ac:dyDescent="0.35">
      <c r="A558" t="s">
        <v>24717</v>
      </c>
      <c r="B558">
        <v>74000000</v>
      </c>
      <c r="C558">
        <v>162495848</v>
      </c>
      <c r="D558">
        <f t="shared" si="9"/>
        <v>88495848</v>
      </c>
    </row>
    <row r="559" spans="1:4" x14ac:dyDescent="0.35">
      <c r="A559" t="s">
        <v>24718</v>
      </c>
      <c r="B559">
        <v>80000000</v>
      </c>
      <c r="C559">
        <v>136448821</v>
      </c>
      <c r="D559">
        <f t="shared" si="9"/>
        <v>56448821</v>
      </c>
    </row>
    <row r="560" spans="1:4" x14ac:dyDescent="0.35">
      <c r="A560" t="s">
        <v>24719</v>
      </c>
      <c r="B560">
        <v>75000000</v>
      </c>
      <c r="C560">
        <v>120523073</v>
      </c>
      <c r="D560">
        <f t="shared" si="9"/>
        <v>45523073</v>
      </c>
    </row>
    <row r="561" spans="1:4" x14ac:dyDescent="0.35">
      <c r="A561" t="s">
        <v>24720</v>
      </c>
      <c r="B561">
        <v>70000000</v>
      </c>
      <c r="C561">
        <v>119654900</v>
      </c>
      <c r="D561">
        <f t="shared" si="9"/>
        <v>49654900</v>
      </c>
    </row>
    <row r="562" spans="1:4" x14ac:dyDescent="0.35">
      <c r="A562" t="s">
        <v>24721</v>
      </c>
      <c r="B562">
        <v>70000000</v>
      </c>
      <c r="C562">
        <v>117541000</v>
      </c>
      <c r="D562">
        <f t="shared" si="9"/>
        <v>47541000</v>
      </c>
    </row>
    <row r="563" spans="1:4" x14ac:dyDescent="0.35">
      <c r="A563" t="s">
        <v>24722</v>
      </c>
      <c r="B563">
        <v>80000000</v>
      </c>
      <c r="C563">
        <v>116643346</v>
      </c>
      <c r="D563">
        <f t="shared" si="9"/>
        <v>36643346</v>
      </c>
    </row>
    <row r="564" spans="1:4" x14ac:dyDescent="0.35">
      <c r="A564" t="s">
        <v>24723</v>
      </c>
      <c r="B564">
        <v>68000000</v>
      </c>
      <c r="C564">
        <v>100614858</v>
      </c>
      <c r="D564">
        <f t="shared" si="9"/>
        <v>32614858</v>
      </c>
    </row>
    <row r="565" spans="1:4" x14ac:dyDescent="0.35">
      <c r="A565" t="s">
        <v>24724</v>
      </c>
      <c r="B565">
        <v>70000000</v>
      </c>
      <c r="C565">
        <v>42272747</v>
      </c>
      <c r="D565">
        <f t="shared" si="9"/>
        <v>-27727253</v>
      </c>
    </row>
    <row r="566" spans="1:4" x14ac:dyDescent="0.35">
      <c r="A566" t="s">
        <v>24725</v>
      </c>
      <c r="B566">
        <v>60000000</v>
      </c>
      <c r="C566">
        <v>80281096</v>
      </c>
      <c r="D566">
        <f t="shared" si="9"/>
        <v>20281096</v>
      </c>
    </row>
    <row r="567" spans="1:4" x14ac:dyDescent="0.35">
      <c r="A567" t="s">
        <v>24726</v>
      </c>
      <c r="B567">
        <v>75000000</v>
      </c>
      <c r="C567">
        <v>219613391</v>
      </c>
      <c r="D567">
        <f t="shared" si="9"/>
        <v>144613391</v>
      </c>
    </row>
    <row r="568" spans="1:4" x14ac:dyDescent="0.35">
      <c r="A568" t="s">
        <v>24727</v>
      </c>
      <c r="B568">
        <v>75000000</v>
      </c>
      <c r="C568">
        <v>78120196</v>
      </c>
      <c r="D568">
        <f t="shared" si="9"/>
        <v>3120196</v>
      </c>
    </row>
    <row r="569" spans="1:4" x14ac:dyDescent="0.35">
      <c r="A569" t="s">
        <v>24728</v>
      </c>
      <c r="B569">
        <v>70000000</v>
      </c>
      <c r="C569">
        <v>98895417</v>
      </c>
      <c r="D569">
        <f t="shared" si="9"/>
        <v>28895417</v>
      </c>
    </row>
    <row r="570" spans="1:4" x14ac:dyDescent="0.35">
      <c r="A570" t="s">
        <v>24729</v>
      </c>
      <c r="B570">
        <v>58000000</v>
      </c>
      <c r="C570">
        <v>70117571</v>
      </c>
      <c r="D570">
        <f t="shared" si="9"/>
        <v>12117571</v>
      </c>
    </row>
    <row r="571" spans="1:4" x14ac:dyDescent="0.35">
      <c r="A571" t="s">
        <v>24730</v>
      </c>
      <c r="B571">
        <v>70000000</v>
      </c>
      <c r="C571">
        <v>83552429</v>
      </c>
      <c r="D571">
        <f t="shared" si="9"/>
        <v>13552429</v>
      </c>
    </row>
    <row r="572" spans="1:4" x14ac:dyDescent="0.35">
      <c r="A572" t="s">
        <v>24731</v>
      </c>
      <c r="B572">
        <v>70000000</v>
      </c>
      <c r="C572">
        <v>66257002</v>
      </c>
      <c r="D572">
        <f t="shared" si="9"/>
        <v>-3742998</v>
      </c>
    </row>
    <row r="573" spans="1:4" x14ac:dyDescent="0.35">
      <c r="A573" t="s">
        <v>24732</v>
      </c>
      <c r="B573">
        <v>70000000</v>
      </c>
      <c r="C573">
        <v>65012000</v>
      </c>
      <c r="D573">
        <f t="shared" si="9"/>
        <v>-4988000</v>
      </c>
    </row>
    <row r="574" spans="1:4" x14ac:dyDescent="0.35">
      <c r="A574" t="s">
        <v>24733</v>
      </c>
      <c r="B574">
        <v>66000000</v>
      </c>
      <c r="C574">
        <v>79883359</v>
      </c>
      <c r="D574">
        <f t="shared" si="9"/>
        <v>13883359</v>
      </c>
    </row>
    <row r="575" spans="1:4" x14ac:dyDescent="0.35">
      <c r="A575" t="s">
        <v>24734</v>
      </c>
      <c r="B575">
        <v>70000000</v>
      </c>
      <c r="C575">
        <v>78031620</v>
      </c>
      <c r="D575">
        <f t="shared" si="9"/>
        <v>8031620</v>
      </c>
    </row>
    <row r="576" spans="1:4" x14ac:dyDescent="0.35">
      <c r="A576" t="s">
        <v>24735</v>
      </c>
      <c r="B576">
        <v>69500000</v>
      </c>
      <c r="C576">
        <v>54222000</v>
      </c>
      <c r="D576">
        <f t="shared" si="9"/>
        <v>-15278000</v>
      </c>
    </row>
    <row r="577" spans="1:4" x14ac:dyDescent="0.35">
      <c r="A577" t="s">
        <v>24736</v>
      </c>
      <c r="B577">
        <v>70000000</v>
      </c>
      <c r="C577">
        <v>52474616</v>
      </c>
      <c r="D577">
        <f t="shared" si="9"/>
        <v>-17525384</v>
      </c>
    </row>
    <row r="578" spans="1:4" x14ac:dyDescent="0.35">
      <c r="A578" t="s">
        <v>24737</v>
      </c>
      <c r="B578">
        <v>70000000</v>
      </c>
      <c r="C578">
        <v>55942830</v>
      </c>
      <c r="D578">
        <f t="shared" si="9"/>
        <v>-14057170</v>
      </c>
    </row>
    <row r="579" spans="1:4" x14ac:dyDescent="0.35">
      <c r="A579" t="s">
        <v>24738</v>
      </c>
      <c r="B579">
        <v>70000000</v>
      </c>
      <c r="C579">
        <v>40932372</v>
      </c>
      <c r="D579">
        <f t="shared" ref="D579:D642" si="10">C579-B579</f>
        <v>-29067628</v>
      </c>
    </row>
    <row r="580" spans="1:4" x14ac:dyDescent="0.35">
      <c r="A580" t="s">
        <v>24739</v>
      </c>
      <c r="B580">
        <v>70000000</v>
      </c>
      <c r="C580">
        <v>38345403</v>
      </c>
      <c r="D580">
        <f t="shared" si="10"/>
        <v>-31654597</v>
      </c>
    </row>
    <row r="581" spans="1:4" x14ac:dyDescent="0.35">
      <c r="A581" t="s">
        <v>24740</v>
      </c>
      <c r="B581">
        <v>70000000</v>
      </c>
      <c r="C581">
        <v>37901509</v>
      </c>
      <c r="D581">
        <f t="shared" si="10"/>
        <v>-32098491</v>
      </c>
    </row>
    <row r="582" spans="1:4" x14ac:dyDescent="0.35">
      <c r="A582" t="s">
        <v>24741</v>
      </c>
      <c r="B582">
        <v>70000000</v>
      </c>
      <c r="C582">
        <v>48430355</v>
      </c>
      <c r="D582">
        <f t="shared" si="10"/>
        <v>-21569645</v>
      </c>
    </row>
    <row r="583" spans="1:4" x14ac:dyDescent="0.35">
      <c r="A583" t="s">
        <v>24742</v>
      </c>
      <c r="B583">
        <v>70000000</v>
      </c>
      <c r="C583">
        <v>30157016</v>
      </c>
      <c r="D583">
        <f t="shared" si="10"/>
        <v>-39842984</v>
      </c>
    </row>
    <row r="584" spans="1:4" x14ac:dyDescent="0.35">
      <c r="A584" t="s">
        <v>24743</v>
      </c>
      <c r="B584">
        <v>60000000</v>
      </c>
      <c r="C584">
        <v>28031250</v>
      </c>
      <c r="D584">
        <f t="shared" si="10"/>
        <v>-31968750</v>
      </c>
    </row>
    <row r="585" spans="1:4" x14ac:dyDescent="0.35">
      <c r="A585" t="s">
        <v>24744</v>
      </c>
      <c r="B585">
        <v>70000000</v>
      </c>
      <c r="C585">
        <v>33105600</v>
      </c>
      <c r="D585">
        <f t="shared" si="10"/>
        <v>-36894400</v>
      </c>
    </row>
    <row r="586" spans="1:4" x14ac:dyDescent="0.35">
      <c r="A586" t="s">
        <v>24745</v>
      </c>
      <c r="B586">
        <v>70000000</v>
      </c>
      <c r="C586">
        <v>62321039</v>
      </c>
      <c r="D586">
        <f t="shared" si="10"/>
        <v>-7678961</v>
      </c>
    </row>
    <row r="587" spans="1:4" x14ac:dyDescent="0.35">
      <c r="A587" t="s">
        <v>24746</v>
      </c>
      <c r="B587">
        <v>75000000</v>
      </c>
      <c r="C587">
        <v>38509342</v>
      </c>
      <c r="D587">
        <f t="shared" si="10"/>
        <v>-36490658</v>
      </c>
    </row>
    <row r="588" spans="1:4" x14ac:dyDescent="0.35">
      <c r="A588" t="s">
        <v>24747</v>
      </c>
      <c r="B588">
        <v>60000000</v>
      </c>
      <c r="C588">
        <v>19076815</v>
      </c>
      <c r="D588">
        <f t="shared" si="10"/>
        <v>-40923185</v>
      </c>
    </row>
    <row r="589" spans="1:4" x14ac:dyDescent="0.35">
      <c r="A589" t="s">
        <v>24748</v>
      </c>
      <c r="B589">
        <v>35000000</v>
      </c>
      <c r="C589">
        <v>25093607</v>
      </c>
      <c r="D589">
        <f t="shared" si="10"/>
        <v>-9906393</v>
      </c>
    </row>
    <row r="590" spans="1:4" x14ac:dyDescent="0.35">
      <c r="A590" t="s">
        <v>24749</v>
      </c>
      <c r="B590">
        <v>70000000</v>
      </c>
      <c r="C590">
        <v>18990542</v>
      </c>
      <c r="D590">
        <f t="shared" si="10"/>
        <v>-51009458</v>
      </c>
    </row>
    <row r="591" spans="1:4" x14ac:dyDescent="0.35">
      <c r="A591" t="s">
        <v>24750</v>
      </c>
      <c r="B591">
        <v>70000000</v>
      </c>
      <c r="C591">
        <v>14294842</v>
      </c>
      <c r="D591">
        <f t="shared" si="10"/>
        <v>-55705158</v>
      </c>
    </row>
    <row r="592" spans="1:4" x14ac:dyDescent="0.35">
      <c r="A592" t="s">
        <v>24751</v>
      </c>
      <c r="B592">
        <v>70000000</v>
      </c>
      <c r="C592">
        <v>19819494</v>
      </c>
      <c r="D592">
        <f t="shared" si="10"/>
        <v>-50180506</v>
      </c>
    </row>
    <row r="593" spans="1:4" x14ac:dyDescent="0.35">
      <c r="A593" t="s">
        <v>24752</v>
      </c>
      <c r="B593">
        <v>70000000</v>
      </c>
      <c r="C593">
        <v>13596911</v>
      </c>
      <c r="D593">
        <f t="shared" si="10"/>
        <v>-56403089</v>
      </c>
    </row>
    <row r="594" spans="1:4" x14ac:dyDescent="0.35">
      <c r="A594" t="s">
        <v>24753</v>
      </c>
      <c r="B594">
        <v>70000000</v>
      </c>
      <c r="C594">
        <v>8460990</v>
      </c>
      <c r="D594">
        <f t="shared" si="10"/>
        <v>-61539010</v>
      </c>
    </row>
    <row r="595" spans="1:4" x14ac:dyDescent="0.35">
      <c r="A595" t="s">
        <v>24754</v>
      </c>
      <c r="B595">
        <v>70000000</v>
      </c>
      <c r="C595">
        <v>7097125</v>
      </c>
      <c r="D595">
        <f t="shared" si="10"/>
        <v>-62902875</v>
      </c>
    </row>
    <row r="596" spans="1:4" x14ac:dyDescent="0.35">
      <c r="A596" t="s">
        <v>24755</v>
      </c>
      <c r="B596">
        <v>70000000</v>
      </c>
      <c r="C596">
        <v>37760080</v>
      </c>
      <c r="D596">
        <f t="shared" si="10"/>
        <v>-32239920</v>
      </c>
    </row>
    <row r="597" spans="1:4" x14ac:dyDescent="0.35">
      <c r="A597" t="s">
        <v>24756</v>
      </c>
      <c r="B597">
        <v>70000000</v>
      </c>
      <c r="C597">
        <v>5851188</v>
      </c>
      <c r="D597">
        <f t="shared" si="10"/>
        <v>-64148812</v>
      </c>
    </row>
    <row r="598" spans="1:4" x14ac:dyDescent="0.35">
      <c r="A598" t="s">
        <v>24757</v>
      </c>
      <c r="B598">
        <v>50000000</v>
      </c>
      <c r="C598">
        <v>25121291</v>
      </c>
      <c r="D598">
        <f t="shared" si="10"/>
        <v>-24878709</v>
      </c>
    </row>
    <row r="599" spans="1:4" x14ac:dyDescent="0.35">
      <c r="A599" t="s">
        <v>24758</v>
      </c>
      <c r="B599">
        <v>70000000</v>
      </c>
      <c r="C599">
        <v>18821279</v>
      </c>
      <c r="D599">
        <f t="shared" si="10"/>
        <v>-51178721</v>
      </c>
    </row>
    <row r="600" spans="1:4" x14ac:dyDescent="0.35">
      <c r="A600" t="s">
        <v>24759</v>
      </c>
      <c r="B600">
        <v>68000000</v>
      </c>
      <c r="C600">
        <v>118471320</v>
      </c>
      <c r="D600">
        <f t="shared" si="10"/>
        <v>50471320</v>
      </c>
    </row>
    <row r="601" spans="1:4" x14ac:dyDescent="0.35">
      <c r="A601" t="s">
        <v>24760</v>
      </c>
      <c r="B601">
        <v>68000000</v>
      </c>
      <c r="C601">
        <v>300523113</v>
      </c>
      <c r="D601">
        <f t="shared" si="10"/>
        <v>232523113</v>
      </c>
    </row>
    <row r="602" spans="1:4" x14ac:dyDescent="0.35">
      <c r="A602" t="s">
        <v>24761</v>
      </c>
      <c r="B602">
        <v>68000000</v>
      </c>
      <c r="C602">
        <v>71069884</v>
      </c>
      <c r="D602">
        <f t="shared" si="10"/>
        <v>3069884</v>
      </c>
    </row>
    <row r="603" spans="1:4" x14ac:dyDescent="0.35">
      <c r="A603" t="s">
        <v>24762</v>
      </c>
      <c r="B603">
        <v>69000000</v>
      </c>
      <c r="C603">
        <v>251501645</v>
      </c>
      <c r="D603">
        <f t="shared" si="10"/>
        <v>182501645</v>
      </c>
    </row>
    <row r="604" spans="1:4" x14ac:dyDescent="0.35">
      <c r="A604" t="s">
        <v>24763</v>
      </c>
      <c r="B604">
        <v>68000000</v>
      </c>
      <c r="C604">
        <v>35324232</v>
      </c>
      <c r="D604">
        <f t="shared" si="10"/>
        <v>-32675768</v>
      </c>
    </row>
    <row r="605" spans="1:4" x14ac:dyDescent="0.35">
      <c r="A605" t="s">
        <v>24764</v>
      </c>
      <c r="B605">
        <v>68000000</v>
      </c>
      <c r="C605">
        <v>81257500</v>
      </c>
      <c r="D605">
        <f t="shared" si="10"/>
        <v>13257500</v>
      </c>
    </row>
    <row r="606" spans="1:4" x14ac:dyDescent="0.35">
      <c r="A606" t="s">
        <v>24765</v>
      </c>
      <c r="B606">
        <v>70000000</v>
      </c>
      <c r="C606">
        <v>617840</v>
      </c>
      <c r="D606">
        <f t="shared" si="10"/>
        <v>-69382160</v>
      </c>
    </row>
    <row r="607" spans="1:4" x14ac:dyDescent="0.35">
      <c r="A607" t="s">
        <v>24766</v>
      </c>
      <c r="B607">
        <v>65000000</v>
      </c>
      <c r="C607">
        <v>29655590</v>
      </c>
      <c r="D607">
        <f t="shared" si="10"/>
        <v>-35344410</v>
      </c>
    </row>
    <row r="608" spans="1:4" x14ac:dyDescent="0.35">
      <c r="A608" t="s">
        <v>24767</v>
      </c>
      <c r="B608">
        <v>36000000</v>
      </c>
      <c r="C608">
        <v>45045037</v>
      </c>
      <c r="D608">
        <f t="shared" si="10"/>
        <v>9045037</v>
      </c>
    </row>
    <row r="609" spans="1:4" x14ac:dyDescent="0.35">
      <c r="A609" t="s">
        <v>24768</v>
      </c>
      <c r="B609">
        <v>68000000</v>
      </c>
      <c r="C609">
        <v>28965197</v>
      </c>
      <c r="D609">
        <f t="shared" si="10"/>
        <v>-39034803</v>
      </c>
    </row>
    <row r="610" spans="1:4" x14ac:dyDescent="0.35">
      <c r="A610" t="s">
        <v>24769</v>
      </c>
      <c r="B610">
        <v>70000000</v>
      </c>
      <c r="C610">
        <v>39380442</v>
      </c>
      <c r="D610">
        <f t="shared" si="10"/>
        <v>-30619558</v>
      </c>
    </row>
    <row r="611" spans="1:4" x14ac:dyDescent="0.35">
      <c r="A611" t="s">
        <v>24770</v>
      </c>
      <c r="B611">
        <v>69000000</v>
      </c>
      <c r="C611">
        <v>37516013</v>
      </c>
      <c r="D611">
        <f t="shared" si="10"/>
        <v>-31483987</v>
      </c>
    </row>
    <row r="612" spans="1:4" x14ac:dyDescent="0.35">
      <c r="A612" t="s">
        <v>24771</v>
      </c>
      <c r="B612">
        <v>66000000</v>
      </c>
      <c r="C612">
        <v>87704396</v>
      </c>
      <c r="D612">
        <f t="shared" si="10"/>
        <v>21704396</v>
      </c>
    </row>
    <row r="613" spans="1:4" x14ac:dyDescent="0.35">
      <c r="A613" t="s">
        <v>24772</v>
      </c>
      <c r="B613">
        <v>66000000</v>
      </c>
      <c r="C613">
        <v>83892374</v>
      </c>
      <c r="D613">
        <f t="shared" si="10"/>
        <v>17892374</v>
      </c>
    </row>
    <row r="614" spans="1:4" x14ac:dyDescent="0.35">
      <c r="A614" t="s">
        <v>24773</v>
      </c>
      <c r="B614">
        <v>35000000</v>
      </c>
      <c r="C614">
        <v>5932060</v>
      </c>
      <c r="D614">
        <f t="shared" si="10"/>
        <v>-29067940</v>
      </c>
    </row>
    <row r="615" spans="1:4" x14ac:dyDescent="0.35">
      <c r="A615" t="s">
        <v>24774</v>
      </c>
      <c r="B615">
        <v>70000000</v>
      </c>
      <c r="C615">
        <v>216119491</v>
      </c>
      <c r="D615">
        <f t="shared" si="10"/>
        <v>146119491</v>
      </c>
    </row>
    <row r="616" spans="1:4" x14ac:dyDescent="0.35">
      <c r="A616" t="s">
        <v>24775</v>
      </c>
      <c r="B616">
        <v>66000000</v>
      </c>
      <c r="C616">
        <v>43568507</v>
      </c>
      <c r="D616">
        <f t="shared" si="10"/>
        <v>-22431493</v>
      </c>
    </row>
    <row r="617" spans="1:4" x14ac:dyDescent="0.35">
      <c r="A617" t="s">
        <v>24776</v>
      </c>
      <c r="B617">
        <v>70000000</v>
      </c>
      <c r="C617">
        <v>182805123</v>
      </c>
      <c r="D617">
        <f t="shared" si="10"/>
        <v>112805123</v>
      </c>
    </row>
    <row r="618" spans="1:4" x14ac:dyDescent="0.35">
      <c r="A618" t="s">
        <v>24777</v>
      </c>
      <c r="B618">
        <v>59000000</v>
      </c>
      <c r="C618">
        <v>176387405</v>
      </c>
      <c r="D618">
        <f t="shared" si="10"/>
        <v>117387405</v>
      </c>
    </row>
    <row r="619" spans="1:4" x14ac:dyDescent="0.35">
      <c r="A619" t="s">
        <v>24778</v>
      </c>
      <c r="B619">
        <v>68000000</v>
      </c>
      <c r="C619">
        <v>33685268</v>
      </c>
      <c r="D619">
        <f t="shared" si="10"/>
        <v>-34314732</v>
      </c>
    </row>
    <row r="620" spans="1:4" x14ac:dyDescent="0.35">
      <c r="A620" t="s">
        <v>24779</v>
      </c>
      <c r="B620">
        <v>65000000</v>
      </c>
      <c r="C620">
        <v>182204440</v>
      </c>
      <c r="D620">
        <f t="shared" si="10"/>
        <v>117204440</v>
      </c>
    </row>
    <row r="621" spans="1:4" x14ac:dyDescent="0.35">
      <c r="A621" t="s">
        <v>24780</v>
      </c>
      <c r="B621">
        <v>63000000</v>
      </c>
      <c r="C621">
        <v>171383253</v>
      </c>
      <c r="D621">
        <f t="shared" si="10"/>
        <v>108383253</v>
      </c>
    </row>
    <row r="622" spans="1:4" x14ac:dyDescent="0.35">
      <c r="A622" t="s">
        <v>24781</v>
      </c>
      <c r="B622">
        <v>62000000</v>
      </c>
      <c r="C622">
        <v>172071312</v>
      </c>
      <c r="D622">
        <f t="shared" si="10"/>
        <v>110071312</v>
      </c>
    </row>
    <row r="623" spans="1:4" x14ac:dyDescent="0.35">
      <c r="A623" t="s">
        <v>24782</v>
      </c>
      <c r="B623">
        <v>60000000</v>
      </c>
      <c r="C623">
        <v>139225854</v>
      </c>
      <c r="D623">
        <f t="shared" si="10"/>
        <v>79225854</v>
      </c>
    </row>
    <row r="624" spans="1:4" x14ac:dyDescent="0.35">
      <c r="A624" t="s">
        <v>24783</v>
      </c>
      <c r="B624">
        <v>61000000</v>
      </c>
      <c r="C624">
        <v>148775460</v>
      </c>
      <c r="D624">
        <f t="shared" si="10"/>
        <v>87775460</v>
      </c>
    </row>
    <row r="625" spans="1:4" x14ac:dyDescent="0.35">
      <c r="A625" t="s">
        <v>24784</v>
      </c>
      <c r="B625">
        <v>65000000</v>
      </c>
      <c r="C625">
        <v>115731542</v>
      </c>
      <c r="D625">
        <f t="shared" si="10"/>
        <v>50731542</v>
      </c>
    </row>
    <row r="626" spans="1:4" x14ac:dyDescent="0.35">
      <c r="A626" t="s">
        <v>24785</v>
      </c>
      <c r="B626">
        <v>65000000</v>
      </c>
      <c r="C626">
        <v>100468793</v>
      </c>
      <c r="D626">
        <f t="shared" si="10"/>
        <v>35468793</v>
      </c>
    </row>
    <row r="627" spans="1:4" x14ac:dyDescent="0.35">
      <c r="A627" t="s">
        <v>24786</v>
      </c>
      <c r="B627">
        <v>65000000</v>
      </c>
      <c r="C627">
        <v>93771072</v>
      </c>
      <c r="D627">
        <f t="shared" si="10"/>
        <v>28771072</v>
      </c>
    </row>
    <row r="628" spans="1:4" x14ac:dyDescent="0.35">
      <c r="A628" t="s">
        <v>24787</v>
      </c>
      <c r="B628">
        <v>65000000</v>
      </c>
      <c r="C628">
        <v>100448498</v>
      </c>
      <c r="D628">
        <f t="shared" si="10"/>
        <v>35448498</v>
      </c>
    </row>
    <row r="629" spans="1:4" x14ac:dyDescent="0.35">
      <c r="A629" t="s">
        <v>24788</v>
      </c>
      <c r="B629">
        <v>65000000</v>
      </c>
      <c r="C629">
        <v>115603980</v>
      </c>
      <c r="D629">
        <f t="shared" si="10"/>
        <v>50603980</v>
      </c>
    </row>
    <row r="630" spans="1:4" x14ac:dyDescent="0.35">
      <c r="A630" t="s">
        <v>24789</v>
      </c>
      <c r="B630">
        <v>65000000</v>
      </c>
      <c r="C630">
        <v>90454043</v>
      </c>
      <c r="D630">
        <f t="shared" si="10"/>
        <v>25454043</v>
      </c>
    </row>
    <row r="631" spans="1:4" x14ac:dyDescent="0.35">
      <c r="A631" t="s">
        <v>24790</v>
      </c>
      <c r="B631">
        <v>70000000</v>
      </c>
      <c r="C631">
        <v>84049211</v>
      </c>
      <c r="D631">
        <f t="shared" si="10"/>
        <v>14049211</v>
      </c>
    </row>
    <row r="632" spans="1:4" x14ac:dyDescent="0.35">
      <c r="A632" t="s">
        <v>24791</v>
      </c>
      <c r="B632">
        <v>50000000</v>
      </c>
      <c r="C632">
        <v>70450000</v>
      </c>
      <c r="D632">
        <f t="shared" si="10"/>
        <v>20450000</v>
      </c>
    </row>
    <row r="633" spans="1:4" x14ac:dyDescent="0.35">
      <c r="A633" t="s">
        <v>24792</v>
      </c>
      <c r="B633">
        <v>60000000</v>
      </c>
      <c r="C633">
        <v>69688384</v>
      </c>
      <c r="D633">
        <f t="shared" si="10"/>
        <v>9688384</v>
      </c>
    </row>
    <row r="634" spans="1:4" x14ac:dyDescent="0.35">
      <c r="A634" t="s">
        <v>24793</v>
      </c>
      <c r="B634">
        <v>63000000</v>
      </c>
      <c r="C634">
        <v>70236496</v>
      </c>
      <c r="D634">
        <f t="shared" si="10"/>
        <v>7236496</v>
      </c>
    </row>
    <row r="635" spans="1:4" x14ac:dyDescent="0.35">
      <c r="A635" t="s">
        <v>24794</v>
      </c>
      <c r="B635">
        <v>65000000</v>
      </c>
      <c r="C635">
        <v>63695760</v>
      </c>
      <c r="D635">
        <f t="shared" si="10"/>
        <v>-1304240</v>
      </c>
    </row>
    <row r="636" spans="1:4" x14ac:dyDescent="0.35">
      <c r="A636" t="s">
        <v>24795</v>
      </c>
      <c r="B636">
        <v>65000000</v>
      </c>
      <c r="C636">
        <v>59617068</v>
      </c>
      <c r="D636">
        <f t="shared" si="10"/>
        <v>-5382932</v>
      </c>
    </row>
    <row r="637" spans="1:4" x14ac:dyDescent="0.35">
      <c r="A637" t="s">
        <v>24796</v>
      </c>
      <c r="B637">
        <v>65000000</v>
      </c>
      <c r="C637">
        <v>55637680</v>
      </c>
      <c r="D637">
        <f t="shared" si="10"/>
        <v>-9362320</v>
      </c>
    </row>
    <row r="638" spans="1:4" x14ac:dyDescent="0.35">
      <c r="A638" t="s">
        <v>24797</v>
      </c>
      <c r="B638">
        <v>65000000</v>
      </c>
      <c r="C638">
        <v>85911262</v>
      </c>
      <c r="D638">
        <f t="shared" si="10"/>
        <v>20911262</v>
      </c>
    </row>
    <row r="639" spans="1:4" x14ac:dyDescent="0.35">
      <c r="A639" t="s">
        <v>24798</v>
      </c>
      <c r="B639">
        <v>50100000</v>
      </c>
      <c r="C639">
        <v>53846915</v>
      </c>
      <c r="D639">
        <f t="shared" si="10"/>
        <v>3746915</v>
      </c>
    </row>
    <row r="640" spans="1:4" x14ac:dyDescent="0.35">
      <c r="A640" t="s">
        <v>24799</v>
      </c>
      <c r="B640">
        <v>65000000</v>
      </c>
      <c r="C640">
        <v>54758461</v>
      </c>
      <c r="D640">
        <f t="shared" si="10"/>
        <v>-10241539</v>
      </c>
    </row>
    <row r="641" spans="1:4" x14ac:dyDescent="0.35">
      <c r="A641" t="s">
        <v>24800</v>
      </c>
      <c r="B641">
        <v>65000000</v>
      </c>
      <c r="C641">
        <v>52397389</v>
      </c>
      <c r="D641">
        <f t="shared" si="10"/>
        <v>-12602611</v>
      </c>
    </row>
    <row r="642" spans="1:4" x14ac:dyDescent="0.35">
      <c r="A642" t="s">
        <v>24801</v>
      </c>
      <c r="B642">
        <v>65000000</v>
      </c>
      <c r="C642">
        <v>38966057</v>
      </c>
      <c r="D642">
        <f t="shared" si="10"/>
        <v>-26033943</v>
      </c>
    </row>
    <row r="643" spans="1:4" x14ac:dyDescent="0.35">
      <c r="A643" t="s">
        <v>24802</v>
      </c>
      <c r="B643">
        <v>65000000</v>
      </c>
      <c r="C643">
        <v>42345531</v>
      </c>
      <c r="D643">
        <f t="shared" ref="D643:D706" si="11">C643-B643</f>
        <v>-22654469</v>
      </c>
    </row>
    <row r="644" spans="1:4" x14ac:dyDescent="0.35">
      <c r="A644" t="s">
        <v>24803</v>
      </c>
      <c r="B644">
        <v>45000000</v>
      </c>
      <c r="C644">
        <v>36064910</v>
      </c>
      <c r="D644">
        <f t="shared" si="11"/>
        <v>-8935090</v>
      </c>
    </row>
    <row r="645" spans="1:4" x14ac:dyDescent="0.35">
      <c r="A645" t="s">
        <v>24804</v>
      </c>
      <c r="B645">
        <v>65000000</v>
      </c>
      <c r="C645">
        <v>33328051</v>
      </c>
      <c r="D645">
        <f t="shared" si="11"/>
        <v>-31671949</v>
      </c>
    </row>
    <row r="646" spans="1:4" x14ac:dyDescent="0.35">
      <c r="A646" t="s">
        <v>24805</v>
      </c>
      <c r="B646">
        <v>65000000</v>
      </c>
      <c r="C646">
        <v>32598931</v>
      </c>
      <c r="D646">
        <f t="shared" si="11"/>
        <v>-32401069</v>
      </c>
    </row>
    <row r="647" spans="1:4" x14ac:dyDescent="0.35">
      <c r="A647" t="s">
        <v>24806</v>
      </c>
      <c r="B647">
        <v>65000000</v>
      </c>
      <c r="C647">
        <v>28045540</v>
      </c>
      <c r="D647">
        <f t="shared" si="11"/>
        <v>-36954460</v>
      </c>
    </row>
    <row r="648" spans="1:4" x14ac:dyDescent="0.35">
      <c r="A648" t="s">
        <v>24807</v>
      </c>
      <c r="B648">
        <v>63000000</v>
      </c>
      <c r="C648">
        <v>37023395</v>
      </c>
      <c r="D648">
        <f t="shared" si="11"/>
        <v>-25976605</v>
      </c>
    </row>
    <row r="649" spans="1:4" x14ac:dyDescent="0.35">
      <c r="A649" t="s">
        <v>24808</v>
      </c>
      <c r="B649">
        <v>65000000</v>
      </c>
      <c r="C649">
        <v>43532294</v>
      </c>
      <c r="D649">
        <f t="shared" si="11"/>
        <v>-21467706</v>
      </c>
    </row>
    <row r="650" spans="1:4" x14ac:dyDescent="0.35">
      <c r="A650" t="s">
        <v>24809</v>
      </c>
      <c r="B650">
        <v>70000000</v>
      </c>
      <c r="C650">
        <v>17218080</v>
      </c>
      <c r="D650">
        <f t="shared" si="11"/>
        <v>-52781920</v>
      </c>
    </row>
    <row r="651" spans="1:4" x14ac:dyDescent="0.35">
      <c r="A651" t="s">
        <v>24810</v>
      </c>
      <c r="B651">
        <v>65000000</v>
      </c>
      <c r="C651">
        <v>10014234</v>
      </c>
      <c r="D651">
        <f t="shared" si="11"/>
        <v>-54985766</v>
      </c>
    </row>
    <row r="652" spans="1:4" x14ac:dyDescent="0.35">
      <c r="A652" t="s">
        <v>24811</v>
      </c>
      <c r="B652">
        <v>65000000</v>
      </c>
      <c r="C652">
        <v>19059018</v>
      </c>
      <c r="D652">
        <f t="shared" si="11"/>
        <v>-45940982</v>
      </c>
    </row>
    <row r="653" spans="1:4" x14ac:dyDescent="0.35">
      <c r="A653" t="s">
        <v>24812</v>
      </c>
      <c r="B653">
        <v>50000000</v>
      </c>
      <c r="C653">
        <v>1987287</v>
      </c>
      <c r="D653">
        <f t="shared" si="11"/>
        <v>-48012713</v>
      </c>
    </row>
    <row r="654" spans="1:4" x14ac:dyDescent="0.35">
      <c r="A654" t="s">
        <v>24813</v>
      </c>
      <c r="B654">
        <v>43000000</v>
      </c>
      <c r="C654">
        <v>24407944</v>
      </c>
      <c r="D654">
        <f t="shared" si="11"/>
        <v>-18592056</v>
      </c>
    </row>
    <row r="655" spans="1:4" x14ac:dyDescent="0.35">
      <c r="A655" t="s">
        <v>24814</v>
      </c>
      <c r="B655">
        <v>65000000</v>
      </c>
      <c r="C655">
        <v>13750556</v>
      </c>
      <c r="D655">
        <f t="shared" si="11"/>
        <v>-51249444</v>
      </c>
    </row>
    <row r="656" spans="1:4" x14ac:dyDescent="0.35">
      <c r="A656" t="s">
        <v>24815</v>
      </c>
      <c r="B656">
        <v>64000000</v>
      </c>
      <c r="C656">
        <v>31054924</v>
      </c>
      <c r="D656">
        <f t="shared" si="11"/>
        <v>-32945076</v>
      </c>
    </row>
    <row r="657" spans="1:4" x14ac:dyDescent="0.35">
      <c r="A657" t="s">
        <v>24816</v>
      </c>
      <c r="B657">
        <v>55000000</v>
      </c>
      <c r="C657">
        <v>43247140</v>
      </c>
      <c r="D657">
        <f t="shared" si="11"/>
        <v>-11752860</v>
      </c>
    </row>
    <row r="658" spans="1:4" x14ac:dyDescent="0.35">
      <c r="A658" t="s">
        <v>24817</v>
      </c>
      <c r="B658">
        <v>50000000</v>
      </c>
      <c r="C658">
        <v>2208939</v>
      </c>
      <c r="D658">
        <f t="shared" si="11"/>
        <v>-47791061</v>
      </c>
    </row>
    <row r="659" spans="1:4" x14ac:dyDescent="0.35">
      <c r="A659" t="s">
        <v>24818</v>
      </c>
      <c r="B659">
        <v>63000000</v>
      </c>
      <c r="C659">
        <v>213079163</v>
      </c>
      <c r="D659">
        <f t="shared" si="11"/>
        <v>150079163</v>
      </c>
    </row>
    <row r="660" spans="1:4" x14ac:dyDescent="0.35">
      <c r="A660" t="s">
        <v>24819</v>
      </c>
      <c r="B660">
        <v>65000000</v>
      </c>
      <c r="C660">
        <v>19548064</v>
      </c>
      <c r="D660">
        <f t="shared" si="11"/>
        <v>-45451936</v>
      </c>
    </row>
    <row r="661" spans="1:4" x14ac:dyDescent="0.35">
      <c r="A661" t="s">
        <v>24820</v>
      </c>
      <c r="B661">
        <v>63000000</v>
      </c>
      <c r="C661">
        <v>356784000</v>
      </c>
      <c r="D661">
        <f t="shared" si="11"/>
        <v>293784000</v>
      </c>
    </row>
    <row r="662" spans="1:4" x14ac:dyDescent="0.35">
      <c r="A662" t="s">
        <v>24821</v>
      </c>
      <c r="B662">
        <v>63000000</v>
      </c>
      <c r="C662">
        <v>25052000</v>
      </c>
      <c r="D662">
        <f t="shared" si="11"/>
        <v>-37948000</v>
      </c>
    </row>
    <row r="663" spans="1:4" x14ac:dyDescent="0.35">
      <c r="A663" t="s">
        <v>24822</v>
      </c>
      <c r="B663">
        <v>62000000</v>
      </c>
      <c r="C663">
        <v>122012710</v>
      </c>
      <c r="D663">
        <f t="shared" si="11"/>
        <v>60012710</v>
      </c>
    </row>
    <row r="664" spans="1:4" x14ac:dyDescent="0.35">
      <c r="A664" t="s">
        <v>24823</v>
      </c>
      <c r="B664">
        <v>65000000</v>
      </c>
      <c r="C664">
        <v>72413</v>
      </c>
      <c r="D664">
        <f t="shared" si="11"/>
        <v>-64927587</v>
      </c>
    </row>
    <row r="665" spans="1:4" x14ac:dyDescent="0.35">
      <c r="A665" t="s">
        <v>24824</v>
      </c>
      <c r="B665">
        <v>64000000</v>
      </c>
      <c r="C665">
        <v>58255287</v>
      </c>
      <c r="D665">
        <f t="shared" si="11"/>
        <v>-5744713</v>
      </c>
    </row>
    <row r="666" spans="1:4" x14ac:dyDescent="0.35">
      <c r="A666" t="s">
        <v>24825</v>
      </c>
      <c r="B666">
        <v>62000000</v>
      </c>
      <c r="C666">
        <v>77086030</v>
      </c>
      <c r="D666">
        <f t="shared" si="11"/>
        <v>15086030</v>
      </c>
    </row>
    <row r="667" spans="1:4" x14ac:dyDescent="0.35">
      <c r="A667" t="s">
        <v>24826</v>
      </c>
      <c r="B667">
        <v>62000000</v>
      </c>
      <c r="C667">
        <v>65000000</v>
      </c>
      <c r="D667">
        <f t="shared" si="11"/>
        <v>3000000</v>
      </c>
    </row>
    <row r="668" spans="1:4" x14ac:dyDescent="0.35">
      <c r="A668" t="s">
        <v>24827</v>
      </c>
      <c r="B668">
        <v>62000000</v>
      </c>
      <c r="C668">
        <v>32178777</v>
      </c>
      <c r="D668">
        <f t="shared" si="11"/>
        <v>-29821223</v>
      </c>
    </row>
    <row r="669" spans="1:4" x14ac:dyDescent="0.35">
      <c r="A669" t="s">
        <v>24828</v>
      </c>
      <c r="B669">
        <v>42000000</v>
      </c>
      <c r="C669">
        <v>15738632</v>
      </c>
      <c r="D669">
        <f t="shared" si="11"/>
        <v>-26261368</v>
      </c>
    </row>
    <row r="670" spans="1:4" x14ac:dyDescent="0.35">
      <c r="A670" t="s">
        <v>24829</v>
      </c>
      <c r="B670">
        <v>44000000</v>
      </c>
      <c r="C670">
        <v>54116191</v>
      </c>
      <c r="D670">
        <f t="shared" si="11"/>
        <v>10116191</v>
      </c>
    </row>
    <row r="671" spans="1:4" x14ac:dyDescent="0.35">
      <c r="A671" t="s">
        <v>24830</v>
      </c>
      <c r="B671">
        <v>61000000</v>
      </c>
      <c r="C671">
        <v>118153533</v>
      </c>
      <c r="D671">
        <f t="shared" si="11"/>
        <v>57153533</v>
      </c>
    </row>
    <row r="672" spans="1:4" x14ac:dyDescent="0.35">
      <c r="A672" t="s">
        <v>24831</v>
      </c>
      <c r="B672">
        <v>63000000</v>
      </c>
      <c r="C672">
        <v>108012170</v>
      </c>
      <c r="D672">
        <f t="shared" si="11"/>
        <v>45012170</v>
      </c>
    </row>
    <row r="673" spans="1:4" x14ac:dyDescent="0.35">
      <c r="A673">
        <v>300</v>
      </c>
      <c r="B673">
        <v>65000000</v>
      </c>
      <c r="C673">
        <v>210592590</v>
      </c>
      <c r="D673">
        <f t="shared" si="11"/>
        <v>145592590</v>
      </c>
    </row>
    <row r="674" spans="1:4" x14ac:dyDescent="0.35">
      <c r="A674" t="s">
        <v>24832</v>
      </c>
      <c r="B674">
        <v>80000000</v>
      </c>
      <c r="C674">
        <v>279167575</v>
      </c>
      <c r="D674">
        <f t="shared" si="11"/>
        <v>199167575</v>
      </c>
    </row>
    <row r="675" spans="1:4" x14ac:dyDescent="0.35">
      <c r="A675" t="s">
        <v>24833</v>
      </c>
      <c r="B675">
        <v>60000000</v>
      </c>
      <c r="C675">
        <v>143151473</v>
      </c>
      <c r="D675">
        <f t="shared" si="11"/>
        <v>83151473</v>
      </c>
    </row>
    <row r="676" spans="1:4" x14ac:dyDescent="0.35">
      <c r="A676" t="s">
        <v>24834</v>
      </c>
      <c r="B676">
        <v>60000000</v>
      </c>
      <c r="C676">
        <v>136801374</v>
      </c>
      <c r="D676">
        <f t="shared" si="11"/>
        <v>76801374</v>
      </c>
    </row>
    <row r="677" spans="1:4" x14ac:dyDescent="0.35">
      <c r="A677" t="s">
        <v>24835</v>
      </c>
      <c r="B677">
        <v>150000000</v>
      </c>
      <c r="C677">
        <v>135381507</v>
      </c>
      <c r="D677">
        <f t="shared" si="11"/>
        <v>-14618493</v>
      </c>
    </row>
    <row r="678" spans="1:4" x14ac:dyDescent="0.35">
      <c r="A678" t="s">
        <v>24836</v>
      </c>
      <c r="B678">
        <v>61000000</v>
      </c>
      <c r="C678">
        <v>167735396</v>
      </c>
      <c r="D678">
        <f t="shared" si="11"/>
        <v>106735396</v>
      </c>
    </row>
    <row r="679" spans="1:4" x14ac:dyDescent="0.35">
      <c r="A679" t="s">
        <v>24837</v>
      </c>
      <c r="B679">
        <v>60000000</v>
      </c>
      <c r="C679">
        <v>121468960</v>
      </c>
      <c r="D679">
        <f t="shared" si="11"/>
        <v>61468960</v>
      </c>
    </row>
    <row r="680" spans="1:4" x14ac:dyDescent="0.35">
      <c r="A680" t="s">
        <v>24838</v>
      </c>
      <c r="B680">
        <v>58000000</v>
      </c>
      <c r="C680">
        <v>106635996</v>
      </c>
      <c r="D680">
        <f t="shared" si="11"/>
        <v>48635996</v>
      </c>
    </row>
    <row r="681" spans="1:4" x14ac:dyDescent="0.35">
      <c r="A681" t="s">
        <v>24839</v>
      </c>
      <c r="B681">
        <v>95000000</v>
      </c>
      <c r="C681">
        <v>102678089</v>
      </c>
      <c r="D681">
        <f t="shared" si="11"/>
        <v>7678089</v>
      </c>
    </row>
    <row r="682" spans="1:4" x14ac:dyDescent="0.35">
      <c r="A682" t="s">
        <v>24840</v>
      </c>
      <c r="B682">
        <v>60000000</v>
      </c>
      <c r="C682">
        <v>125603360</v>
      </c>
      <c r="D682">
        <f t="shared" si="11"/>
        <v>65603360</v>
      </c>
    </row>
    <row r="683" spans="1:4" x14ac:dyDescent="0.35">
      <c r="A683" t="s">
        <v>24841</v>
      </c>
      <c r="B683">
        <v>70000000</v>
      </c>
      <c r="C683">
        <v>101217900</v>
      </c>
      <c r="D683">
        <f t="shared" si="11"/>
        <v>31217900</v>
      </c>
    </row>
    <row r="684" spans="1:4" x14ac:dyDescent="0.35">
      <c r="A684" t="s">
        <v>24842</v>
      </c>
      <c r="B684">
        <v>60000000</v>
      </c>
      <c r="C684">
        <v>104148781</v>
      </c>
      <c r="D684">
        <f t="shared" si="11"/>
        <v>44148781</v>
      </c>
    </row>
    <row r="685" spans="1:4" x14ac:dyDescent="0.35">
      <c r="A685" t="s">
        <v>24843</v>
      </c>
      <c r="B685">
        <v>61000000</v>
      </c>
      <c r="C685">
        <v>75573300</v>
      </c>
      <c r="D685">
        <f t="shared" si="11"/>
        <v>14573300</v>
      </c>
    </row>
    <row r="686" spans="1:4" x14ac:dyDescent="0.35">
      <c r="A686" t="s">
        <v>24844</v>
      </c>
      <c r="B686">
        <v>60000000</v>
      </c>
      <c r="C686">
        <v>93375151</v>
      </c>
      <c r="D686">
        <f t="shared" si="11"/>
        <v>33375151</v>
      </c>
    </row>
    <row r="687" spans="1:4" x14ac:dyDescent="0.35">
      <c r="A687" t="s">
        <v>24845</v>
      </c>
      <c r="B687">
        <v>60000000</v>
      </c>
      <c r="C687">
        <v>106126012</v>
      </c>
      <c r="D687">
        <f t="shared" si="11"/>
        <v>46126012</v>
      </c>
    </row>
    <row r="688" spans="1:4" x14ac:dyDescent="0.35">
      <c r="A688" t="s">
        <v>24846</v>
      </c>
      <c r="B688">
        <v>60000000</v>
      </c>
      <c r="C688">
        <v>93307796</v>
      </c>
      <c r="D688">
        <f t="shared" si="11"/>
        <v>33307796</v>
      </c>
    </row>
    <row r="689" spans="1:4" x14ac:dyDescent="0.35">
      <c r="A689" t="s">
        <v>24847</v>
      </c>
      <c r="B689">
        <v>105000000</v>
      </c>
      <c r="C689">
        <v>90646554</v>
      </c>
      <c r="D689">
        <f t="shared" si="11"/>
        <v>-14353446</v>
      </c>
    </row>
    <row r="690" spans="1:4" x14ac:dyDescent="0.35">
      <c r="A690" t="s">
        <v>24848</v>
      </c>
      <c r="B690">
        <v>60000000</v>
      </c>
      <c r="C690">
        <v>109176215</v>
      </c>
      <c r="D690">
        <f t="shared" si="11"/>
        <v>49176215</v>
      </c>
    </row>
    <row r="691" spans="1:4" x14ac:dyDescent="0.35">
      <c r="A691" t="s">
        <v>24849</v>
      </c>
      <c r="B691">
        <v>60000000</v>
      </c>
      <c r="C691">
        <v>82670733</v>
      </c>
      <c r="D691">
        <f t="shared" si="11"/>
        <v>22670733</v>
      </c>
    </row>
    <row r="692" spans="1:4" x14ac:dyDescent="0.35">
      <c r="A692" t="s">
        <v>24850</v>
      </c>
      <c r="B692">
        <v>60000000</v>
      </c>
      <c r="C692">
        <v>82569532</v>
      </c>
      <c r="D692">
        <f t="shared" si="11"/>
        <v>22569532</v>
      </c>
    </row>
    <row r="693" spans="1:4" x14ac:dyDescent="0.35">
      <c r="A693" t="s">
        <v>24851</v>
      </c>
      <c r="B693">
        <v>61000000</v>
      </c>
      <c r="C693">
        <v>81687587</v>
      </c>
      <c r="D693">
        <f t="shared" si="11"/>
        <v>20687587</v>
      </c>
    </row>
    <row r="694" spans="1:4" x14ac:dyDescent="0.35">
      <c r="A694" t="s">
        <v>24852</v>
      </c>
      <c r="B694">
        <v>60000000</v>
      </c>
      <c r="C694">
        <v>80574010</v>
      </c>
      <c r="D694">
        <f t="shared" si="11"/>
        <v>20574010</v>
      </c>
    </row>
    <row r="695" spans="1:4" x14ac:dyDescent="0.35">
      <c r="A695" t="s">
        <v>24853</v>
      </c>
      <c r="B695">
        <v>60000000</v>
      </c>
      <c r="C695">
        <v>75764085</v>
      </c>
      <c r="D695">
        <f t="shared" si="11"/>
        <v>15764085</v>
      </c>
    </row>
    <row r="696" spans="1:4" x14ac:dyDescent="0.35">
      <c r="A696" t="s">
        <v>24854</v>
      </c>
      <c r="B696">
        <v>58000000</v>
      </c>
      <c r="C696">
        <v>90356857</v>
      </c>
      <c r="D696">
        <f t="shared" si="11"/>
        <v>32356857</v>
      </c>
    </row>
    <row r="697" spans="1:4" x14ac:dyDescent="0.35">
      <c r="A697" t="s">
        <v>24855</v>
      </c>
      <c r="B697">
        <v>55000000</v>
      </c>
      <c r="C697">
        <v>75530832</v>
      </c>
      <c r="D697">
        <f t="shared" si="11"/>
        <v>20530832</v>
      </c>
    </row>
    <row r="698" spans="1:4" x14ac:dyDescent="0.35">
      <c r="A698" t="s">
        <v>24856</v>
      </c>
      <c r="B698">
        <v>60000000</v>
      </c>
      <c r="C698">
        <v>75370763</v>
      </c>
      <c r="D698">
        <f t="shared" si="11"/>
        <v>15370763</v>
      </c>
    </row>
    <row r="699" spans="1:4" x14ac:dyDescent="0.35">
      <c r="A699" t="s">
        <v>24857</v>
      </c>
      <c r="B699">
        <v>65000000</v>
      </c>
      <c r="C699">
        <v>100003492</v>
      </c>
      <c r="D699">
        <f t="shared" si="11"/>
        <v>35003492</v>
      </c>
    </row>
    <row r="700" spans="1:4" x14ac:dyDescent="0.35">
      <c r="A700" t="s">
        <v>24858</v>
      </c>
      <c r="B700">
        <v>60000000</v>
      </c>
      <c r="C700">
        <v>90341670</v>
      </c>
      <c r="D700">
        <f t="shared" si="11"/>
        <v>30341670</v>
      </c>
    </row>
    <row r="701" spans="1:4" x14ac:dyDescent="0.35">
      <c r="A701" t="s">
        <v>24859</v>
      </c>
      <c r="B701">
        <v>55000000</v>
      </c>
      <c r="C701">
        <v>74540762</v>
      </c>
      <c r="D701">
        <f t="shared" si="11"/>
        <v>19540762</v>
      </c>
    </row>
    <row r="702" spans="1:4" x14ac:dyDescent="0.35">
      <c r="A702" t="s">
        <v>24860</v>
      </c>
      <c r="B702">
        <v>60000000</v>
      </c>
      <c r="C702">
        <v>80033643</v>
      </c>
      <c r="D702">
        <f t="shared" si="11"/>
        <v>20033643</v>
      </c>
    </row>
    <row r="703" spans="1:4" x14ac:dyDescent="0.35">
      <c r="A703" t="s">
        <v>24861</v>
      </c>
      <c r="B703">
        <v>60000000</v>
      </c>
      <c r="C703">
        <v>73648142</v>
      </c>
      <c r="D703">
        <f t="shared" si="11"/>
        <v>13648142</v>
      </c>
    </row>
    <row r="704" spans="1:4" x14ac:dyDescent="0.35">
      <c r="A704" t="s">
        <v>24862</v>
      </c>
      <c r="B704">
        <v>60000000</v>
      </c>
      <c r="C704">
        <v>71844424</v>
      </c>
      <c r="D704">
        <f t="shared" si="11"/>
        <v>11844424</v>
      </c>
    </row>
    <row r="705" spans="1:4" x14ac:dyDescent="0.35">
      <c r="A705" t="s">
        <v>24863</v>
      </c>
      <c r="B705">
        <v>60000000</v>
      </c>
      <c r="C705">
        <v>75638743</v>
      </c>
      <c r="D705">
        <f t="shared" si="11"/>
        <v>15638743</v>
      </c>
    </row>
    <row r="706" spans="1:4" x14ac:dyDescent="0.35">
      <c r="A706" t="s">
        <v>24864</v>
      </c>
      <c r="B706">
        <v>60000000</v>
      </c>
      <c r="C706">
        <v>66734992</v>
      </c>
      <c r="D706">
        <f t="shared" si="11"/>
        <v>6734992</v>
      </c>
    </row>
    <row r="707" spans="1:4" x14ac:dyDescent="0.35">
      <c r="A707" t="s">
        <v>24865</v>
      </c>
      <c r="B707">
        <v>60000000</v>
      </c>
      <c r="C707">
        <v>75280058</v>
      </c>
      <c r="D707">
        <f t="shared" ref="D707:D770" si="12">C707-B707</f>
        <v>15280058</v>
      </c>
    </row>
    <row r="708" spans="1:4" x14ac:dyDescent="0.35">
      <c r="A708" t="s">
        <v>24866</v>
      </c>
      <c r="B708">
        <v>48000000</v>
      </c>
      <c r="C708">
        <v>64505912</v>
      </c>
      <c r="D708">
        <f t="shared" si="12"/>
        <v>16505912</v>
      </c>
    </row>
    <row r="709" spans="1:4" x14ac:dyDescent="0.35">
      <c r="A709" t="s">
        <v>24867</v>
      </c>
      <c r="B709">
        <v>70000000</v>
      </c>
      <c r="C709">
        <v>77862546</v>
      </c>
      <c r="D709">
        <f t="shared" si="12"/>
        <v>7862546</v>
      </c>
    </row>
    <row r="710" spans="1:4" x14ac:dyDescent="0.35">
      <c r="A710" t="s">
        <v>24868</v>
      </c>
      <c r="B710">
        <v>50000000</v>
      </c>
      <c r="C710">
        <v>61112916</v>
      </c>
      <c r="D710">
        <f t="shared" si="12"/>
        <v>11112916</v>
      </c>
    </row>
    <row r="711" spans="1:4" x14ac:dyDescent="0.35">
      <c r="A711" t="s">
        <v>24869</v>
      </c>
      <c r="B711">
        <v>60000000</v>
      </c>
      <c r="C711">
        <v>88200225</v>
      </c>
      <c r="D711">
        <f t="shared" si="12"/>
        <v>28200225</v>
      </c>
    </row>
    <row r="712" spans="1:4" x14ac:dyDescent="0.35">
      <c r="A712" t="s">
        <v>24870</v>
      </c>
      <c r="B712">
        <v>60000000</v>
      </c>
      <c r="C712">
        <v>60573641</v>
      </c>
      <c r="D712">
        <f t="shared" si="12"/>
        <v>573641</v>
      </c>
    </row>
    <row r="713" spans="1:4" x14ac:dyDescent="0.35">
      <c r="A713" t="s">
        <v>24871</v>
      </c>
      <c r="B713">
        <v>66000000</v>
      </c>
      <c r="C713">
        <v>59035104</v>
      </c>
      <c r="D713">
        <f t="shared" si="12"/>
        <v>-6964896</v>
      </c>
    </row>
    <row r="714" spans="1:4" x14ac:dyDescent="0.35">
      <c r="A714" t="s">
        <v>24872</v>
      </c>
      <c r="B714">
        <v>60000000</v>
      </c>
      <c r="C714">
        <v>56702901</v>
      </c>
      <c r="D714">
        <f t="shared" si="12"/>
        <v>-3297099</v>
      </c>
    </row>
    <row r="715" spans="1:4" x14ac:dyDescent="0.35">
      <c r="A715" t="s">
        <v>24873</v>
      </c>
      <c r="B715">
        <v>60000000</v>
      </c>
      <c r="C715">
        <v>55994557</v>
      </c>
      <c r="D715">
        <f t="shared" si="12"/>
        <v>-4005443</v>
      </c>
    </row>
    <row r="716" spans="1:4" x14ac:dyDescent="0.35">
      <c r="A716" t="s">
        <v>24874</v>
      </c>
      <c r="B716">
        <v>60000000</v>
      </c>
      <c r="C716">
        <v>54910560</v>
      </c>
      <c r="D716">
        <f t="shared" si="12"/>
        <v>-5089440</v>
      </c>
    </row>
    <row r="717" spans="1:4" x14ac:dyDescent="0.35">
      <c r="A717" t="s">
        <v>24875</v>
      </c>
      <c r="B717">
        <v>60000000</v>
      </c>
      <c r="C717">
        <v>53789313</v>
      </c>
      <c r="D717">
        <f t="shared" si="12"/>
        <v>-6210687</v>
      </c>
    </row>
    <row r="718" spans="1:4" x14ac:dyDescent="0.35">
      <c r="A718" t="s">
        <v>24876</v>
      </c>
      <c r="B718">
        <v>60000000</v>
      </c>
      <c r="C718">
        <v>51045801</v>
      </c>
      <c r="D718">
        <f t="shared" si="12"/>
        <v>-8954199</v>
      </c>
    </row>
    <row r="719" spans="1:4" x14ac:dyDescent="0.35">
      <c r="A719" t="s">
        <v>24877</v>
      </c>
      <c r="B719">
        <v>60000000</v>
      </c>
      <c r="C719">
        <v>50818750</v>
      </c>
      <c r="D719">
        <f t="shared" si="12"/>
        <v>-9181250</v>
      </c>
    </row>
    <row r="720" spans="1:4" x14ac:dyDescent="0.35">
      <c r="A720" t="s">
        <v>24878</v>
      </c>
      <c r="B720">
        <v>60000000</v>
      </c>
      <c r="C720">
        <v>50189179</v>
      </c>
      <c r="D720">
        <f t="shared" si="12"/>
        <v>-9810821</v>
      </c>
    </row>
    <row r="721" spans="1:4" x14ac:dyDescent="0.35">
      <c r="A721" t="s">
        <v>24879</v>
      </c>
      <c r="B721">
        <v>60000000</v>
      </c>
      <c r="C721">
        <v>50024083</v>
      </c>
      <c r="D721">
        <f t="shared" si="12"/>
        <v>-9975917</v>
      </c>
    </row>
    <row r="722" spans="1:4" x14ac:dyDescent="0.35">
      <c r="A722" t="s">
        <v>24880</v>
      </c>
      <c r="B722">
        <v>60000000</v>
      </c>
      <c r="C722">
        <v>50549107</v>
      </c>
      <c r="D722">
        <f t="shared" si="12"/>
        <v>-9450893</v>
      </c>
    </row>
    <row r="723" spans="1:4" x14ac:dyDescent="0.35">
      <c r="A723" t="s">
        <v>24881</v>
      </c>
      <c r="B723">
        <v>60000000</v>
      </c>
      <c r="C723">
        <v>56443482</v>
      </c>
      <c r="D723">
        <f t="shared" si="12"/>
        <v>-3556518</v>
      </c>
    </row>
    <row r="724" spans="1:4" x14ac:dyDescent="0.35">
      <c r="A724" t="s">
        <v>24882</v>
      </c>
      <c r="B724">
        <v>60000000</v>
      </c>
      <c r="C724">
        <v>62401264</v>
      </c>
      <c r="D724">
        <f t="shared" si="12"/>
        <v>2401264</v>
      </c>
    </row>
    <row r="725" spans="1:4" x14ac:dyDescent="0.35">
      <c r="A725" t="s">
        <v>24883</v>
      </c>
      <c r="B725">
        <v>75000000</v>
      </c>
      <c r="C725">
        <v>47748610</v>
      </c>
      <c r="D725">
        <f t="shared" si="12"/>
        <v>-27251390</v>
      </c>
    </row>
    <row r="726" spans="1:4" x14ac:dyDescent="0.35">
      <c r="A726" t="s">
        <v>24884</v>
      </c>
      <c r="B726">
        <v>61000000</v>
      </c>
      <c r="C726">
        <v>46975183</v>
      </c>
      <c r="D726">
        <f t="shared" si="12"/>
        <v>-14024817</v>
      </c>
    </row>
    <row r="727" spans="1:4" x14ac:dyDescent="0.35">
      <c r="A727" t="s">
        <v>24885</v>
      </c>
      <c r="B727">
        <v>60000000</v>
      </c>
      <c r="C727">
        <v>50807639</v>
      </c>
      <c r="D727">
        <f t="shared" si="12"/>
        <v>-9192361</v>
      </c>
    </row>
    <row r="728" spans="1:4" x14ac:dyDescent="0.35">
      <c r="A728" t="s">
        <v>24886</v>
      </c>
      <c r="B728">
        <v>48000000</v>
      </c>
      <c r="C728">
        <v>46611204</v>
      </c>
      <c r="D728">
        <f t="shared" si="12"/>
        <v>-1388796</v>
      </c>
    </row>
    <row r="729" spans="1:4" x14ac:dyDescent="0.35">
      <c r="A729" t="s">
        <v>24887</v>
      </c>
      <c r="B729">
        <v>60000000</v>
      </c>
      <c r="C729">
        <v>257756197</v>
      </c>
      <c r="D729">
        <f t="shared" si="12"/>
        <v>197756197</v>
      </c>
    </row>
    <row r="730" spans="1:4" x14ac:dyDescent="0.35">
      <c r="A730" t="s">
        <v>24888</v>
      </c>
      <c r="B730">
        <v>45000000</v>
      </c>
      <c r="C730">
        <v>48472213</v>
      </c>
      <c r="D730">
        <f t="shared" si="12"/>
        <v>3472213</v>
      </c>
    </row>
    <row r="731" spans="1:4" x14ac:dyDescent="0.35">
      <c r="A731" t="s">
        <v>24889</v>
      </c>
      <c r="B731">
        <v>60000000</v>
      </c>
      <c r="C731">
        <v>43060566</v>
      </c>
      <c r="D731">
        <f t="shared" si="12"/>
        <v>-16939434</v>
      </c>
    </row>
    <row r="732" spans="1:4" x14ac:dyDescent="0.35">
      <c r="A732" t="s">
        <v>24890</v>
      </c>
      <c r="B732">
        <v>60000000</v>
      </c>
      <c r="C732">
        <v>45996718</v>
      </c>
      <c r="D732">
        <f t="shared" si="12"/>
        <v>-14003282</v>
      </c>
    </row>
    <row r="733" spans="1:4" x14ac:dyDescent="0.35">
      <c r="A733" t="s">
        <v>24891</v>
      </c>
      <c r="B733">
        <v>60000000</v>
      </c>
      <c r="C733">
        <v>43337279</v>
      </c>
      <c r="D733">
        <f t="shared" si="12"/>
        <v>-16662721</v>
      </c>
    </row>
    <row r="734" spans="1:4" x14ac:dyDescent="0.35">
      <c r="A734" t="s">
        <v>24892</v>
      </c>
      <c r="B734">
        <v>60000000</v>
      </c>
      <c r="C734">
        <v>37479778</v>
      </c>
      <c r="D734">
        <f t="shared" si="12"/>
        <v>-22520222</v>
      </c>
    </row>
    <row r="735" spans="1:4" x14ac:dyDescent="0.35">
      <c r="A735" t="s">
        <v>24893</v>
      </c>
      <c r="B735">
        <v>60000000</v>
      </c>
      <c r="C735">
        <v>40559930</v>
      </c>
      <c r="D735">
        <f t="shared" si="12"/>
        <v>-19440070</v>
      </c>
    </row>
    <row r="736" spans="1:4" x14ac:dyDescent="0.35">
      <c r="A736" t="s">
        <v>24894</v>
      </c>
      <c r="B736">
        <v>65000000</v>
      </c>
      <c r="C736">
        <v>36830057</v>
      </c>
      <c r="D736">
        <f t="shared" si="12"/>
        <v>-28169943</v>
      </c>
    </row>
    <row r="737" spans="1:4" x14ac:dyDescent="0.35">
      <c r="A737" t="s">
        <v>24895</v>
      </c>
      <c r="B737">
        <v>60000000</v>
      </c>
      <c r="C737">
        <v>36279230</v>
      </c>
      <c r="D737">
        <f t="shared" si="12"/>
        <v>-23720770</v>
      </c>
    </row>
    <row r="738" spans="1:4" x14ac:dyDescent="0.35">
      <c r="A738" t="s">
        <v>24896</v>
      </c>
      <c r="B738">
        <v>70000000</v>
      </c>
      <c r="C738">
        <v>42194060</v>
      </c>
      <c r="D738">
        <f t="shared" si="12"/>
        <v>-27805940</v>
      </c>
    </row>
    <row r="739" spans="1:4" x14ac:dyDescent="0.35">
      <c r="A739" t="s">
        <v>24897</v>
      </c>
      <c r="B739">
        <v>60000000</v>
      </c>
      <c r="C739">
        <v>43119879</v>
      </c>
      <c r="D739">
        <f t="shared" si="12"/>
        <v>-16880121</v>
      </c>
    </row>
    <row r="740" spans="1:4" x14ac:dyDescent="0.35">
      <c r="A740" t="s">
        <v>24898</v>
      </c>
      <c r="B740">
        <v>60000000</v>
      </c>
      <c r="C740">
        <v>35096190</v>
      </c>
      <c r="D740">
        <f t="shared" si="12"/>
        <v>-24903810</v>
      </c>
    </row>
    <row r="741" spans="1:4" x14ac:dyDescent="0.35">
      <c r="A741" t="s">
        <v>24899</v>
      </c>
      <c r="B741">
        <v>80000000</v>
      </c>
      <c r="C741">
        <v>43290977</v>
      </c>
      <c r="D741">
        <f t="shared" si="12"/>
        <v>-36709023</v>
      </c>
    </row>
    <row r="742" spans="1:4" x14ac:dyDescent="0.35">
      <c r="A742" t="s">
        <v>24900</v>
      </c>
      <c r="B742">
        <v>40000000</v>
      </c>
      <c r="C742">
        <v>33927476</v>
      </c>
      <c r="D742">
        <f t="shared" si="12"/>
        <v>-6072524</v>
      </c>
    </row>
    <row r="743" spans="1:4" x14ac:dyDescent="0.35">
      <c r="A743" t="s">
        <v>24901</v>
      </c>
      <c r="B743">
        <v>60000000</v>
      </c>
      <c r="C743">
        <v>32122249</v>
      </c>
      <c r="D743">
        <f t="shared" si="12"/>
        <v>-27877751</v>
      </c>
    </row>
    <row r="744" spans="1:4" x14ac:dyDescent="0.35">
      <c r="A744" t="s">
        <v>24902</v>
      </c>
      <c r="B744">
        <v>60000000</v>
      </c>
      <c r="C744">
        <v>40076438</v>
      </c>
      <c r="D744">
        <f t="shared" si="12"/>
        <v>-19923562</v>
      </c>
    </row>
    <row r="745" spans="1:4" x14ac:dyDescent="0.35">
      <c r="A745" t="s">
        <v>24903</v>
      </c>
      <c r="B745">
        <v>60000000</v>
      </c>
      <c r="C745">
        <v>32940507</v>
      </c>
      <c r="D745">
        <f t="shared" si="12"/>
        <v>-27059493</v>
      </c>
    </row>
    <row r="746" spans="1:4" x14ac:dyDescent="0.35">
      <c r="A746" t="s">
        <v>24904</v>
      </c>
      <c r="B746">
        <v>60000000</v>
      </c>
      <c r="C746">
        <v>31670931</v>
      </c>
      <c r="D746">
        <f t="shared" si="12"/>
        <v>-28329069</v>
      </c>
    </row>
    <row r="747" spans="1:4" x14ac:dyDescent="0.35">
      <c r="A747" t="s">
        <v>24905</v>
      </c>
      <c r="B747">
        <v>60000000</v>
      </c>
      <c r="C747">
        <v>30695227</v>
      </c>
      <c r="D747">
        <f t="shared" si="12"/>
        <v>-29304773</v>
      </c>
    </row>
    <row r="748" spans="1:4" x14ac:dyDescent="0.35">
      <c r="A748" t="s">
        <v>24906</v>
      </c>
      <c r="B748">
        <v>60000000</v>
      </c>
      <c r="C748">
        <v>32522352</v>
      </c>
      <c r="D748">
        <f t="shared" si="12"/>
        <v>-27477648</v>
      </c>
    </row>
    <row r="749" spans="1:4" x14ac:dyDescent="0.35">
      <c r="A749" t="s">
        <v>24907</v>
      </c>
      <c r="B749">
        <v>87000000</v>
      </c>
      <c r="C749">
        <v>26082914</v>
      </c>
      <c r="D749">
        <f t="shared" si="12"/>
        <v>-60917086</v>
      </c>
    </row>
    <row r="750" spans="1:4" x14ac:dyDescent="0.35">
      <c r="A750" t="s">
        <v>24908</v>
      </c>
      <c r="B750">
        <v>60000000</v>
      </c>
      <c r="C750">
        <v>29136626</v>
      </c>
      <c r="D750">
        <f t="shared" si="12"/>
        <v>-30863374</v>
      </c>
    </row>
    <row r="751" spans="1:4" x14ac:dyDescent="0.35">
      <c r="A751" t="s">
        <v>24909</v>
      </c>
      <c r="B751">
        <v>60000000</v>
      </c>
      <c r="C751">
        <v>26288320</v>
      </c>
      <c r="D751">
        <f t="shared" si="12"/>
        <v>-33711680</v>
      </c>
    </row>
    <row r="752" spans="1:4" x14ac:dyDescent="0.35">
      <c r="A752" t="s">
        <v>24910</v>
      </c>
      <c r="B752">
        <v>60000000</v>
      </c>
      <c r="C752">
        <v>26616590</v>
      </c>
      <c r="D752">
        <f t="shared" si="12"/>
        <v>-33383410</v>
      </c>
    </row>
    <row r="753" spans="1:4" x14ac:dyDescent="0.35">
      <c r="A753" t="s">
        <v>24911</v>
      </c>
      <c r="B753">
        <v>60000000</v>
      </c>
      <c r="C753">
        <v>30063805</v>
      </c>
      <c r="D753">
        <f t="shared" si="12"/>
        <v>-29936195</v>
      </c>
    </row>
    <row r="754" spans="1:4" x14ac:dyDescent="0.35">
      <c r="A754" t="s">
        <v>24912</v>
      </c>
      <c r="B754">
        <v>50000000</v>
      </c>
      <c r="C754">
        <v>22518325</v>
      </c>
      <c r="D754">
        <f t="shared" si="12"/>
        <v>-27481675</v>
      </c>
    </row>
    <row r="755" spans="1:4" x14ac:dyDescent="0.35">
      <c r="A755" t="s">
        <v>24913</v>
      </c>
      <c r="B755">
        <v>60000000</v>
      </c>
      <c r="C755">
        <v>13082288</v>
      </c>
      <c r="D755">
        <f t="shared" si="12"/>
        <v>-46917712</v>
      </c>
    </row>
    <row r="756" spans="1:4" x14ac:dyDescent="0.35">
      <c r="A756" t="s">
        <v>24914</v>
      </c>
      <c r="B756">
        <v>60000000</v>
      </c>
      <c r="C756">
        <v>18208078</v>
      </c>
      <c r="D756">
        <f t="shared" si="12"/>
        <v>-41791922</v>
      </c>
    </row>
    <row r="757" spans="1:4" x14ac:dyDescent="0.35">
      <c r="A757" t="s">
        <v>24915</v>
      </c>
      <c r="B757">
        <v>65000000</v>
      </c>
      <c r="C757">
        <v>14218868</v>
      </c>
      <c r="D757">
        <f t="shared" si="12"/>
        <v>-50781132</v>
      </c>
    </row>
    <row r="758" spans="1:4" x14ac:dyDescent="0.35">
      <c r="A758" t="s">
        <v>24916</v>
      </c>
      <c r="B758">
        <v>60000000</v>
      </c>
      <c r="C758">
        <v>22451</v>
      </c>
      <c r="D758">
        <f t="shared" si="12"/>
        <v>-59977549</v>
      </c>
    </row>
    <row r="759" spans="1:4" x14ac:dyDescent="0.35">
      <c r="A759" t="s">
        <v>24917</v>
      </c>
      <c r="B759">
        <v>60000000</v>
      </c>
      <c r="C759">
        <v>31165421</v>
      </c>
      <c r="D759">
        <f t="shared" si="12"/>
        <v>-28834579</v>
      </c>
    </row>
    <row r="760" spans="1:4" x14ac:dyDescent="0.35">
      <c r="A760" t="s">
        <v>24918</v>
      </c>
      <c r="B760">
        <v>60000000</v>
      </c>
      <c r="C760">
        <v>11802056</v>
      </c>
      <c r="D760">
        <f t="shared" si="12"/>
        <v>-48197944</v>
      </c>
    </row>
    <row r="761" spans="1:4" x14ac:dyDescent="0.35">
      <c r="A761" t="s">
        <v>24919</v>
      </c>
      <c r="B761">
        <v>30000000</v>
      </c>
      <c r="C761">
        <v>25472967</v>
      </c>
      <c r="D761">
        <f t="shared" si="12"/>
        <v>-4527033</v>
      </c>
    </row>
    <row r="762" spans="1:4" x14ac:dyDescent="0.35">
      <c r="A762" t="s">
        <v>24920</v>
      </c>
      <c r="B762">
        <v>55000000</v>
      </c>
      <c r="C762">
        <v>22362500</v>
      </c>
      <c r="D762">
        <f t="shared" si="12"/>
        <v>-32637500</v>
      </c>
    </row>
    <row r="763" spans="1:4" x14ac:dyDescent="0.35">
      <c r="A763" t="s">
        <v>24921</v>
      </c>
      <c r="B763">
        <v>60000000</v>
      </c>
      <c r="C763">
        <v>17281832</v>
      </c>
      <c r="D763">
        <f t="shared" si="12"/>
        <v>-42718168</v>
      </c>
    </row>
    <row r="764" spans="1:4" x14ac:dyDescent="0.35">
      <c r="A764" t="s">
        <v>24922</v>
      </c>
      <c r="B764">
        <v>60000000</v>
      </c>
      <c r="C764">
        <v>19781879</v>
      </c>
      <c r="D764">
        <f t="shared" si="12"/>
        <v>-40218121</v>
      </c>
    </row>
    <row r="765" spans="1:4" x14ac:dyDescent="0.35">
      <c r="A765" t="s">
        <v>24923</v>
      </c>
      <c r="B765">
        <v>60000000</v>
      </c>
      <c r="C765">
        <v>7605668</v>
      </c>
      <c r="D765">
        <f t="shared" si="12"/>
        <v>-52394332</v>
      </c>
    </row>
    <row r="766" spans="1:4" x14ac:dyDescent="0.35">
      <c r="A766" t="s">
        <v>24924</v>
      </c>
      <c r="B766">
        <v>60000000</v>
      </c>
      <c r="C766">
        <v>4535117</v>
      </c>
      <c r="D766">
        <f t="shared" si="12"/>
        <v>-55464883</v>
      </c>
    </row>
    <row r="767" spans="1:4" x14ac:dyDescent="0.35">
      <c r="A767" t="s">
        <v>24925</v>
      </c>
      <c r="B767">
        <v>35000000</v>
      </c>
      <c r="C767">
        <v>4426297</v>
      </c>
      <c r="D767">
        <f t="shared" si="12"/>
        <v>-30573703</v>
      </c>
    </row>
    <row r="768" spans="1:4" x14ac:dyDescent="0.35">
      <c r="A768" t="s">
        <v>24926</v>
      </c>
      <c r="B768">
        <v>80000000</v>
      </c>
      <c r="C768">
        <v>10166502</v>
      </c>
      <c r="D768">
        <f t="shared" si="12"/>
        <v>-69833498</v>
      </c>
    </row>
    <row r="769" spans="1:4" x14ac:dyDescent="0.35">
      <c r="A769" t="s">
        <v>24927</v>
      </c>
      <c r="B769">
        <v>58000000</v>
      </c>
      <c r="C769">
        <v>363024263</v>
      </c>
      <c r="D769">
        <f t="shared" si="12"/>
        <v>305024263</v>
      </c>
    </row>
    <row r="770" spans="1:4" x14ac:dyDescent="0.35">
      <c r="A770" t="s">
        <v>24928</v>
      </c>
      <c r="B770">
        <v>60000000</v>
      </c>
      <c r="C770">
        <v>12065985</v>
      </c>
      <c r="D770">
        <f t="shared" si="12"/>
        <v>-47934015</v>
      </c>
    </row>
    <row r="771" spans="1:4" x14ac:dyDescent="0.35">
      <c r="A771" t="s">
        <v>24929</v>
      </c>
      <c r="B771">
        <v>58800000</v>
      </c>
      <c r="C771">
        <v>350123553</v>
      </c>
      <c r="D771">
        <f t="shared" ref="D771:D834" si="13">C771-B771</f>
        <v>291323553</v>
      </c>
    </row>
    <row r="772" spans="1:4" x14ac:dyDescent="0.35">
      <c r="A772" t="s">
        <v>24930</v>
      </c>
      <c r="B772">
        <v>58000000</v>
      </c>
      <c r="C772">
        <v>80021740</v>
      </c>
      <c r="D772">
        <f t="shared" si="13"/>
        <v>22021740</v>
      </c>
    </row>
    <row r="773" spans="1:4" x14ac:dyDescent="0.35">
      <c r="A773" t="s">
        <v>24931</v>
      </c>
      <c r="B773">
        <v>58000000</v>
      </c>
      <c r="C773">
        <v>48291624</v>
      </c>
      <c r="D773">
        <f t="shared" si="13"/>
        <v>-9708376</v>
      </c>
    </row>
    <row r="774" spans="1:4" x14ac:dyDescent="0.35">
      <c r="A774" t="s">
        <v>24932</v>
      </c>
      <c r="B774">
        <v>60000000</v>
      </c>
      <c r="C774">
        <v>35231365</v>
      </c>
      <c r="D774">
        <f t="shared" si="13"/>
        <v>-24768635</v>
      </c>
    </row>
    <row r="775" spans="1:4" x14ac:dyDescent="0.35">
      <c r="A775" t="s">
        <v>24933</v>
      </c>
      <c r="B775">
        <v>63000000</v>
      </c>
      <c r="C775">
        <v>53715611</v>
      </c>
      <c r="D775">
        <f t="shared" si="13"/>
        <v>-9284389</v>
      </c>
    </row>
    <row r="776" spans="1:4" x14ac:dyDescent="0.35">
      <c r="A776" t="s">
        <v>24934</v>
      </c>
      <c r="B776">
        <v>58000000</v>
      </c>
      <c r="C776">
        <v>31199215</v>
      </c>
      <c r="D776">
        <f t="shared" si="13"/>
        <v>-26800785</v>
      </c>
    </row>
    <row r="777" spans="1:4" x14ac:dyDescent="0.35">
      <c r="A777" t="s">
        <v>24935</v>
      </c>
      <c r="B777">
        <v>58000000</v>
      </c>
      <c r="C777">
        <v>29580087</v>
      </c>
      <c r="D777">
        <f t="shared" si="13"/>
        <v>-28419913</v>
      </c>
    </row>
    <row r="778" spans="1:4" x14ac:dyDescent="0.35">
      <c r="A778" t="s">
        <v>24936</v>
      </c>
      <c r="B778">
        <v>58000000</v>
      </c>
      <c r="C778">
        <v>44665963</v>
      </c>
      <c r="D778">
        <f t="shared" si="13"/>
        <v>-13334037</v>
      </c>
    </row>
    <row r="779" spans="1:4" x14ac:dyDescent="0.35">
      <c r="A779" t="s">
        <v>24937</v>
      </c>
      <c r="B779">
        <v>60000000</v>
      </c>
      <c r="C779">
        <v>60128566</v>
      </c>
      <c r="D779">
        <f t="shared" si="13"/>
        <v>128566</v>
      </c>
    </row>
    <row r="780" spans="1:4" x14ac:dyDescent="0.35">
      <c r="A780" t="s">
        <v>24938</v>
      </c>
      <c r="B780">
        <v>58000000</v>
      </c>
      <c r="C780">
        <v>49875589</v>
      </c>
      <c r="D780">
        <f t="shared" si="13"/>
        <v>-8124411</v>
      </c>
    </row>
    <row r="781" spans="1:4" x14ac:dyDescent="0.35">
      <c r="A781" t="s">
        <v>24939</v>
      </c>
      <c r="B781">
        <v>57000000</v>
      </c>
      <c r="C781">
        <v>60984028</v>
      </c>
      <c r="D781">
        <f t="shared" si="13"/>
        <v>3984028</v>
      </c>
    </row>
    <row r="782" spans="1:4" x14ac:dyDescent="0.35">
      <c r="A782" t="s">
        <v>24940</v>
      </c>
      <c r="B782">
        <v>70000000</v>
      </c>
      <c r="C782">
        <v>36931089</v>
      </c>
      <c r="D782">
        <f t="shared" si="13"/>
        <v>-33068911</v>
      </c>
    </row>
    <row r="783" spans="1:4" x14ac:dyDescent="0.35">
      <c r="A783" t="s">
        <v>24941</v>
      </c>
      <c r="B783">
        <v>57000000</v>
      </c>
      <c r="C783">
        <v>51317350</v>
      </c>
      <c r="D783">
        <f t="shared" si="13"/>
        <v>-5682650</v>
      </c>
    </row>
    <row r="784" spans="1:4" x14ac:dyDescent="0.35">
      <c r="A784" t="s">
        <v>24942</v>
      </c>
      <c r="B784">
        <v>58000000</v>
      </c>
      <c r="C784">
        <v>28328132</v>
      </c>
      <c r="D784">
        <f t="shared" si="13"/>
        <v>-29671868</v>
      </c>
    </row>
    <row r="785" spans="1:4" x14ac:dyDescent="0.35">
      <c r="A785" t="s">
        <v>24943</v>
      </c>
      <c r="B785">
        <v>57000000</v>
      </c>
      <c r="C785">
        <v>51774002</v>
      </c>
      <c r="D785">
        <f t="shared" si="13"/>
        <v>-5225998</v>
      </c>
    </row>
    <row r="786" spans="1:4" x14ac:dyDescent="0.35">
      <c r="A786" t="s">
        <v>24944</v>
      </c>
      <c r="B786">
        <v>57000000</v>
      </c>
      <c r="C786">
        <v>25528495</v>
      </c>
      <c r="D786">
        <f t="shared" si="13"/>
        <v>-31471505</v>
      </c>
    </row>
    <row r="787" spans="1:4" x14ac:dyDescent="0.35">
      <c r="A787" t="s">
        <v>24945</v>
      </c>
      <c r="B787">
        <v>56000000</v>
      </c>
      <c r="C787">
        <v>113006880</v>
      </c>
      <c r="D787">
        <f t="shared" si="13"/>
        <v>57006880</v>
      </c>
    </row>
    <row r="788" spans="1:4" x14ac:dyDescent="0.35">
      <c r="A788" t="s">
        <v>24946</v>
      </c>
      <c r="B788">
        <v>56000000</v>
      </c>
      <c r="C788">
        <v>45860039</v>
      </c>
      <c r="D788">
        <f t="shared" si="13"/>
        <v>-10139961</v>
      </c>
    </row>
    <row r="789" spans="1:4" x14ac:dyDescent="0.35">
      <c r="A789" t="s">
        <v>24947</v>
      </c>
      <c r="B789">
        <v>55000000</v>
      </c>
      <c r="C789">
        <v>329691196</v>
      </c>
      <c r="D789">
        <f t="shared" si="13"/>
        <v>274691196</v>
      </c>
    </row>
    <row r="790" spans="1:4" x14ac:dyDescent="0.35">
      <c r="A790" t="s">
        <v>24948</v>
      </c>
      <c r="B790">
        <v>60000000</v>
      </c>
      <c r="C790">
        <v>217326336</v>
      </c>
      <c r="D790">
        <f t="shared" si="13"/>
        <v>157326336</v>
      </c>
    </row>
    <row r="791" spans="1:4" x14ac:dyDescent="0.35">
      <c r="A791" t="s">
        <v>24949</v>
      </c>
      <c r="B791">
        <v>55000000</v>
      </c>
      <c r="C791">
        <v>166225040</v>
      </c>
      <c r="D791">
        <f t="shared" si="13"/>
        <v>111225040</v>
      </c>
    </row>
    <row r="792" spans="1:4" x14ac:dyDescent="0.35">
      <c r="A792" t="s">
        <v>24950</v>
      </c>
      <c r="B792">
        <v>55000000</v>
      </c>
      <c r="C792">
        <v>141600000</v>
      </c>
      <c r="D792">
        <f t="shared" si="13"/>
        <v>86600000</v>
      </c>
    </row>
    <row r="793" spans="1:4" x14ac:dyDescent="0.35">
      <c r="A793" t="s">
        <v>24951</v>
      </c>
      <c r="B793">
        <v>55000000</v>
      </c>
      <c r="C793">
        <v>134218018</v>
      </c>
      <c r="D793">
        <f t="shared" si="13"/>
        <v>79218018</v>
      </c>
    </row>
    <row r="794" spans="1:4" x14ac:dyDescent="0.35">
      <c r="A794" t="s">
        <v>24952</v>
      </c>
      <c r="B794">
        <v>54000000</v>
      </c>
      <c r="C794">
        <v>128769345</v>
      </c>
      <c r="D794">
        <f t="shared" si="13"/>
        <v>74769345</v>
      </c>
    </row>
    <row r="795" spans="1:4" x14ac:dyDescent="0.35">
      <c r="A795" t="s">
        <v>24953</v>
      </c>
      <c r="B795">
        <v>70000000</v>
      </c>
      <c r="C795">
        <v>177575142</v>
      </c>
      <c r="D795">
        <f t="shared" si="13"/>
        <v>107575142</v>
      </c>
    </row>
    <row r="796" spans="1:4" x14ac:dyDescent="0.35">
      <c r="A796" t="s">
        <v>24954</v>
      </c>
      <c r="B796">
        <v>55000000</v>
      </c>
      <c r="C796">
        <v>105263257</v>
      </c>
      <c r="D796">
        <f t="shared" si="13"/>
        <v>50263257</v>
      </c>
    </row>
    <row r="797" spans="1:4" x14ac:dyDescent="0.35">
      <c r="A797" t="s">
        <v>24955</v>
      </c>
      <c r="B797">
        <v>55000000</v>
      </c>
      <c r="C797">
        <v>104354205</v>
      </c>
      <c r="D797">
        <f t="shared" si="13"/>
        <v>49354205</v>
      </c>
    </row>
    <row r="798" spans="1:4" x14ac:dyDescent="0.35">
      <c r="A798" t="s">
        <v>24956</v>
      </c>
      <c r="B798">
        <v>55000000</v>
      </c>
      <c r="C798">
        <v>107100855</v>
      </c>
      <c r="D798">
        <f t="shared" si="13"/>
        <v>52100855</v>
      </c>
    </row>
    <row r="799" spans="1:4" x14ac:dyDescent="0.35">
      <c r="A799" t="s">
        <v>24957</v>
      </c>
      <c r="B799">
        <v>55000000</v>
      </c>
      <c r="C799">
        <v>98711404</v>
      </c>
      <c r="D799">
        <f t="shared" si="13"/>
        <v>43711404</v>
      </c>
    </row>
    <row r="800" spans="1:4" x14ac:dyDescent="0.35">
      <c r="A800" t="s">
        <v>24958</v>
      </c>
      <c r="B800">
        <v>50000000</v>
      </c>
      <c r="C800">
        <v>100328194</v>
      </c>
      <c r="D800">
        <f t="shared" si="13"/>
        <v>50328194</v>
      </c>
    </row>
    <row r="801" spans="1:4" x14ac:dyDescent="0.35">
      <c r="A801" t="s">
        <v>24959</v>
      </c>
      <c r="B801">
        <v>55000000</v>
      </c>
      <c r="C801">
        <v>101530738</v>
      </c>
      <c r="D801">
        <f t="shared" si="13"/>
        <v>46530738</v>
      </c>
    </row>
    <row r="802" spans="1:4" x14ac:dyDescent="0.35">
      <c r="A802" t="s">
        <v>24960</v>
      </c>
      <c r="B802">
        <v>55000000</v>
      </c>
      <c r="C802">
        <v>93815117</v>
      </c>
      <c r="D802">
        <f t="shared" si="13"/>
        <v>38815117</v>
      </c>
    </row>
    <row r="803" spans="1:4" x14ac:dyDescent="0.35">
      <c r="A803" t="s">
        <v>24961</v>
      </c>
      <c r="B803">
        <v>53000000</v>
      </c>
      <c r="C803">
        <v>91400000</v>
      </c>
      <c r="D803">
        <f t="shared" si="13"/>
        <v>38400000</v>
      </c>
    </row>
    <row r="804" spans="1:4" x14ac:dyDescent="0.35">
      <c r="A804" t="s">
        <v>24962</v>
      </c>
      <c r="B804">
        <v>55000000</v>
      </c>
      <c r="C804">
        <v>162586036</v>
      </c>
      <c r="D804">
        <f t="shared" si="13"/>
        <v>107586036</v>
      </c>
    </row>
    <row r="805" spans="1:4" x14ac:dyDescent="0.35">
      <c r="A805" t="s">
        <v>24963</v>
      </c>
      <c r="B805">
        <v>55000000</v>
      </c>
      <c r="C805">
        <v>89706988</v>
      </c>
      <c r="D805">
        <f t="shared" si="13"/>
        <v>34706988</v>
      </c>
    </row>
    <row r="806" spans="1:4" x14ac:dyDescent="0.35">
      <c r="A806" t="s">
        <v>24964</v>
      </c>
      <c r="B806">
        <v>55000000</v>
      </c>
      <c r="C806">
        <v>83000000</v>
      </c>
      <c r="D806">
        <f t="shared" si="13"/>
        <v>28000000</v>
      </c>
    </row>
    <row r="807" spans="1:4" x14ac:dyDescent="0.35">
      <c r="A807" t="s">
        <v>24965</v>
      </c>
      <c r="B807">
        <v>55000000</v>
      </c>
      <c r="C807">
        <v>78745923</v>
      </c>
      <c r="D807">
        <f t="shared" si="13"/>
        <v>23745923</v>
      </c>
    </row>
    <row r="808" spans="1:4" x14ac:dyDescent="0.35">
      <c r="A808" t="s">
        <v>24966</v>
      </c>
      <c r="B808">
        <v>30000000</v>
      </c>
      <c r="C808">
        <v>70098138</v>
      </c>
      <c r="D808">
        <f t="shared" si="13"/>
        <v>40098138</v>
      </c>
    </row>
    <row r="809" spans="1:4" x14ac:dyDescent="0.35">
      <c r="A809" t="s">
        <v>24967</v>
      </c>
      <c r="B809">
        <v>55000000</v>
      </c>
      <c r="C809">
        <v>66365290</v>
      </c>
      <c r="D809">
        <f t="shared" si="13"/>
        <v>11365290</v>
      </c>
    </row>
    <row r="810" spans="1:4" x14ac:dyDescent="0.35">
      <c r="A810" t="s">
        <v>24968</v>
      </c>
      <c r="B810">
        <v>30000000</v>
      </c>
      <c r="C810">
        <v>66207920</v>
      </c>
      <c r="D810">
        <f t="shared" si="13"/>
        <v>36207920</v>
      </c>
    </row>
    <row r="811" spans="1:4" x14ac:dyDescent="0.35">
      <c r="A811" t="s">
        <v>24969</v>
      </c>
      <c r="B811">
        <v>55000000</v>
      </c>
      <c r="C811">
        <v>63408614</v>
      </c>
      <c r="D811">
        <f t="shared" si="13"/>
        <v>8408614</v>
      </c>
    </row>
    <row r="812" spans="1:4" x14ac:dyDescent="0.35">
      <c r="A812" t="s">
        <v>24970</v>
      </c>
      <c r="B812">
        <v>55000000</v>
      </c>
      <c r="C812">
        <v>58422650</v>
      </c>
      <c r="D812">
        <f t="shared" si="13"/>
        <v>3422650</v>
      </c>
    </row>
    <row r="813" spans="1:4" x14ac:dyDescent="0.35">
      <c r="A813" t="s">
        <v>24971</v>
      </c>
      <c r="B813">
        <v>55000000</v>
      </c>
      <c r="C813">
        <v>56932305</v>
      </c>
      <c r="D813">
        <f t="shared" si="13"/>
        <v>1932305</v>
      </c>
    </row>
    <row r="814" spans="1:4" x14ac:dyDescent="0.35">
      <c r="A814" t="s">
        <v>24972</v>
      </c>
      <c r="B814">
        <v>55000000</v>
      </c>
      <c r="C814">
        <v>68750000</v>
      </c>
      <c r="D814">
        <f t="shared" si="13"/>
        <v>13750000</v>
      </c>
    </row>
    <row r="815" spans="1:4" x14ac:dyDescent="0.35">
      <c r="A815" t="s">
        <v>24973</v>
      </c>
      <c r="B815">
        <v>55000000</v>
      </c>
      <c r="C815">
        <v>68218041</v>
      </c>
      <c r="D815">
        <f t="shared" si="13"/>
        <v>13218041</v>
      </c>
    </row>
    <row r="816" spans="1:4" x14ac:dyDescent="0.35">
      <c r="A816" t="s">
        <v>24974</v>
      </c>
      <c r="B816">
        <v>55000000</v>
      </c>
      <c r="C816">
        <v>25040293</v>
      </c>
      <c r="D816">
        <f t="shared" si="13"/>
        <v>-29959707</v>
      </c>
    </row>
    <row r="817" spans="1:4" x14ac:dyDescent="0.35">
      <c r="A817" t="s">
        <v>24975</v>
      </c>
      <c r="B817">
        <v>55000000</v>
      </c>
      <c r="C817">
        <v>55747724</v>
      </c>
      <c r="D817">
        <f t="shared" si="13"/>
        <v>747724</v>
      </c>
    </row>
    <row r="818" spans="1:4" x14ac:dyDescent="0.35">
      <c r="A818" t="s">
        <v>24976</v>
      </c>
      <c r="B818">
        <v>50000000</v>
      </c>
      <c r="C818">
        <v>55473600</v>
      </c>
      <c r="D818">
        <f t="shared" si="13"/>
        <v>5473600</v>
      </c>
    </row>
    <row r="819" spans="1:4" x14ac:dyDescent="0.35">
      <c r="A819" t="s">
        <v>24977</v>
      </c>
      <c r="B819">
        <v>55000000</v>
      </c>
      <c r="C819">
        <v>49994804</v>
      </c>
      <c r="D819">
        <f t="shared" si="13"/>
        <v>-5005196</v>
      </c>
    </row>
    <row r="820" spans="1:4" x14ac:dyDescent="0.35">
      <c r="A820" t="s">
        <v>24978</v>
      </c>
      <c r="B820">
        <v>55000000</v>
      </c>
      <c r="C820">
        <v>41609593</v>
      </c>
      <c r="D820">
        <f t="shared" si="13"/>
        <v>-13390407</v>
      </c>
    </row>
    <row r="821" spans="1:4" x14ac:dyDescent="0.35">
      <c r="A821" t="s">
        <v>24979</v>
      </c>
      <c r="B821">
        <v>55000000</v>
      </c>
      <c r="C821">
        <v>38553833</v>
      </c>
      <c r="D821">
        <f t="shared" si="13"/>
        <v>-16446167</v>
      </c>
    </row>
    <row r="822" spans="1:4" x14ac:dyDescent="0.35">
      <c r="A822" t="s">
        <v>24980</v>
      </c>
      <c r="B822">
        <v>55000000</v>
      </c>
      <c r="C822">
        <v>76137505</v>
      </c>
      <c r="D822">
        <f t="shared" si="13"/>
        <v>21137505</v>
      </c>
    </row>
    <row r="823" spans="1:4" x14ac:dyDescent="0.35">
      <c r="A823" t="s">
        <v>24981</v>
      </c>
      <c r="B823">
        <v>68000000</v>
      </c>
      <c r="C823">
        <v>34350553</v>
      </c>
      <c r="D823">
        <f t="shared" si="13"/>
        <v>-33649447</v>
      </c>
    </row>
    <row r="824" spans="1:4" x14ac:dyDescent="0.35">
      <c r="A824" t="s">
        <v>24982</v>
      </c>
      <c r="B824">
        <v>55000000</v>
      </c>
      <c r="C824">
        <v>34238611</v>
      </c>
      <c r="D824">
        <f t="shared" si="13"/>
        <v>-20761389</v>
      </c>
    </row>
    <row r="825" spans="1:4" x14ac:dyDescent="0.35">
      <c r="A825" t="s">
        <v>24983</v>
      </c>
      <c r="B825">
        <v>55000000</v>
      </c>
      <c r="C825">
        <v>34098563</v>
      </c>
      <c r="D825">
        <f t="shared" si="13"/>
        <v>-20901437</v>
      </c>
    </row>
    <row r="826" spans="1:4" x14ac:dyDescent="0.35">
      <c r="A826" t="s">
        <v>24984</v>
      </c>
      <c r="B826">
        <v>55000000</v>
      </c>
      <c r="C826">
        <v>33828318</v>
      </c>
      <c r="D826">
        <f t="shared" si="13"/>
        <v>-21171682</v>
      </c>
    </row>
    <row r="827" spans="1:4" x14ac:dyDescent="0.35">
      <c r="A827" t="s">
        <v>24985</v>
      </c>
      <c r="B827">
        <v>55000000</v>
      </c>
      <c r="C827">
        <v>33472850</v>
      </c>
      <c r="D827">
        <f t="shared" si="13"/>
        <v>-21527150</v>
      </c>
    </row>
    <row r="828" spans="1:4" x14ac:dyDescent="0.35">
      <c r="A828" t="s">
        <v>24986</v>
      </c>
      <c r="B828">
        <v>55000000</v>
      </c>
      <c r="C828">
        <v>31051126</v>
      </c>
      <c r="D828">
        <f t="shared" si="13"/>
        <v>-23948874</v>
      </c>
    </row>
    <row r="829" spans="1:4" x14ac:dyDescent="0.35">
      <c r="A829" t="s">
        <v>24987</v>
      </c>
      <c r="B829">
        <v>55000000</v>
      </c>
      <c r="C829">
        <v>35707327</v>
      </c>
      <c r="D829">
        <f t="shared" si="13"/>
        <v>-19292673</v>
      </c>
    </row>
    <row r="830" spans="1:4" x14ac:dyDescent="0.35">
      <c r="A830" t="s">
        <v>24988</v>
      </c>
      <c r="B830">
        <v>50000000</v>
      </c>
      <c r="C830">
        <v>20550712</v>
      </c>
      <c r="D830">
        <f t="shared" si="13"/>
        <v>-29449288</v>
      </c>
    </row>
    <row r="831" spans="1:4" x14ac:dyDescent="0.35">
      <c r="A831" t="s">
        <v>24989</v>
      </c>
      <c r="B831">
        <v>55000000</v>
      </c>
      <c r="C831">
        <v>18573791</v>
      </c>
      <c r="D831">
        <f t="shared" si="13"/>
        <v>-36426209</v>
      </c>
    </row>
    <row r="832" spans="1:4" x14ac:dyDescent="0.35">
      <c r="A832" t="s">
        <v>24990</v>
      </c>
      <c r="B832">
        <v>70000000</v>
      </c>
      <c r="C832">
        <v>51225796</v>
      </c>
      <c r="D832">
        <f t="shared" si="13"/>
        <v>-18774204</v>
      </c>
    </row>
    <row r="833" spans="1:4" x14ac:dyDescent="0.35">
      <c r="A833" t="s">
        <v>24991</v>
      </c>
      <c r="B833">
        <v>55000000</v>
      </c>
      <c r="C833">
        <v>16264475</v>
      </c>
      <c r="D833">
        <f t="shared" si="13"/>
        <v>-38735525</v>
      </c>
    </row>
    <row r="834" spans="1:4" x14ac:dyDescent="0.35">
      <c r="A834" t="s">
        <v>24992</v>
      </c>
      <c r="B834">
        <v>62000000</v>
      </c>
      <c r="C834">
        <v>25857987</v>
      </c>
      <c r="D834">
        <f t="shared" si="13"/>
        <v>-36142013</v>
      </c>
    </row>
    <row r="835" spans="1:4" x14ac:dyDescent="0.35">
      <c r="A835" t="s">
        <v>24993</v>
      </c>
      <c r="B835">
        <v>56000000</v>
      </c>
      <c r="C835">
        <v>12870569</v>
      </c>
      <c r="D835">
        <f t="shared" ref="D835:D898" si="14">C835-B835</f>
        <v>-43129431</v>
      </c>
    </row>
    <row r="836" spans="1:4" x14ac:dyDescent="0.35">
      <c r="A836" t="s">
        <v>24994</v>
      </c>
      <c r="B836">
        <v>71000000</v>
      </c>
      <c r="C836">
        <v>11466088</v>
      </c>
      <c r="D836">
        <f t="shared" si="14"/>
        <v>-59533912</v>
      </c>
    </row>
    <row r="837" spans="1:4" x14ac:dyDescent="0.35">
      <c r="A837" t="s">
        <v>24995</v>
      </c>
      <c r="B837">
        <v>55000000</v>
      </c>
      <c r="C837">
        <v>16088610</v>
      </c>
      <c r="D837">
        <f t="shared" si="14"/>
        <v>-38911390</v>
      </c>
    </row>
    <row r="838" spans="1:4" x14ac:dyDescent="0.35">
      <c r="A838" t="s">
        <v>24996</v>
      </c>
      <c r="B838">
        <v>50000000</v>
      </c>
      <c r="C838">
        <v>51178893</v>
      </c>
      <c r="D838">
        <f t="shared" si="14"/>
        <v>1178893</v>
      </c>
    </row>
    <row r="839" spans="1:4" x14ac:dyDescent="0.35">
      <c r="A839" t="s">
        <v>24997</v>
      </c>
      <c r="B839">
        <v>57000000</v>
      </c>
      <c r="C839">
        <v>6768055</v>
      </c>
      <c r="D839">
        <f t="shared" si="14"/>
        <v>-50231945</v>
      </c>
    </row>
    <row r="840" spans="1:4" x14ac:dyDescent="0.35">
      <c r="A840" t="s">
        <v>24998</v>
      </c>
      <c r="B840">
        <v>55000000</v>
      </c>
      <c r="C840">
        <v>39440655</v>
      </c>
      <c r="D840">
        <f t="shared" si="14"/>
        <v>-15559345</v>
      </c>
    </row>
    <row r="841" spans="1:4" x14ac:dyDescent="0.35">
      <c r="A841" t="s">
        <v>24999</v>
      </c>
      <c r="B841">
        <v>47000000</v>
      </c>
      <c r="C841">
        <v>6167817</v>
      </c>
      <c r="D841">
        <f t="shared" si="14"/>
        <v>-40832183</v>
      </c>
    </row>
    <row r="842" spans="1:4" x14ac:dyDescent="0.35">
      <c r="A842" t="s">
        <v>25000</v>
      </c>
      <c r="B842">
        <v>54000000</v>
      </c>
      <c r="C842">
        <v>81645152</v>
      </c>
      <c r="D842">
        <f t="shared" si="14"/>
        <v>27645152</v>
      </c>
    </row>
    <row r="843" spans="1:4" x14ac:dyDescent="0.35">
      <c r="A843" t="s">
        <v>25001</v>
      </c>
      <c r="B843">
        <v>55000000</v>
      </c>
      <c r="C843">
        <v>69951824</v>
      </c>
      <c r="D843">
        <f t="shared" si="14"/>
        <v>14951824</v>
      </c>
    </row>
    <row r="844" spans="1:4" x14ac:dyDescent="0.35">
      <c r="A844" t="s">
        <v>25002</v>
      </c>
      <c r="B844">
        <v>55000000</v>
      </c>
      <c r="C844">
        <v>9483821</v>
      </c>
      <c r="D844">
        <f t="shared" si="14"/>
        <v>-45516179</v>
      </c>
    </row>
    <row r="845" spans="1:4" x14ac:dyDescent="0.35">
      <c r="A845" t="s">
        <v>25003</v>
      </c>
      <c r="B845">
        <v>54000000</v>
      </c>
      <c r="C845">
        <v>66676062</v>
      </c>
      <c r="D845">
        <f t="shared" si="14"/>
        <v>12676062</v>
      </c>
    </row>
    <row r="846" spans="1:4" x14ac:dyDescent="0.35">
      <c r="A846" t="s">
        <v>25004</v>
      </c>
      <c r="B846">
        <v>57000000</v>
      </c>
      <c r="C846">
        <v>26838389</v>
      </c>
      <c r="D846">
        <f t="shared" si="14"/>
        <v>-30161611</v>
      </c>
    </row>
    <row r="847" spans="1:4" x14ac:dyDescent="0.35">
      <c r="A847" t="s">
        <v>25005</v>
      </c>
      <c r="B847">
        <v>54000000</v>
      </c>
      <c r="C847">
        <v>75604320</v>
      </c>
      <c r="D847">
        <f t="shared" si="14"/>
        <v>21604320</v>
      </c>
    </row>
    <row r="848" spans="1:4" x14ac:dyDescent="0.35">
      <c r="A848" t="s">
        <v>25006</v>
      </c>
      <c r="B848">
        <v>54000000</v>
      </c>
      <c r="C848">
        <v>108200000</v>
      </c>
      <c r="D848">
        <f t="shared" si="14"/>
        <v>54200000</v>
      </c>
    </row>
    <row r="849" spans="1:4" x14ac:dyDescent="0.35">
      <c r="A849" t="s">
        <v>25007</v>
      </c>
      <c r="B849">
        <v>54000000</v>
      </c>
      <c r="C849">
        <v>5660084</v>
      </c>
      <c r="D849">
        <f t="shared" si="14"/>
        <v>-48339916</v>
      </c>
    </row>
    <row r="850" spans="1:4" x14ac:dyDescent="0.35">
      <c r="A850" t="s">
        <v>25008</v>
      </c>
      <c r="B850">
        <v>55000000</v>
      </c>
      <c r="C850">
        <v>7221458</v>
      </c>
      <c r="D850">
        <f t="shared" si="14"/>
        <v>-47778542</v>
      </c>
    </row>
    <row r="851" spans="1:4" x14ac:dyDescent="0.35">
      <c r="A851" t="s">
        <v>25009</v>
      </c>
      <c r="B851">
        <v>46000000</v>
      </c>
      <c r="C851">
        <v>70327868</v>
      </c>
      <c r="D851">
        <f t="shared" si="14"/>
        <v>24327868</v>
      </c>
    </row>
    <row r="852" spans="1:4" x14ac:dyDescent="0.35">
      <c r="A852" t="s">
        <v>25010</v>
      </c>
      <c r="B852">
        <v>50000000</v>
      </c>
      <c r="C852">
        <v>58297830</v>
      </c>
      <c r="D852">
        <f t="shared" si="14"/>
        <v>8297830</v>
      </c>
    </row>
    <row r="853" spans="1:4" x14ac:dyDescent="0.35">
      <c r="A853" t="s">
        <v>25011</v>
      </c>
      <c r="B853">
        <v>52500000</v>
      </c>
      <c r="C853">
        <v>57386369</v>
      </c>
      <c r="D853">
        <f t="shared" si="14"/>
        <v>4886369</v>
      </c>
    </row>
    <row r="854" spans="1:4" x14ac:dyDescent="0.35">
      <c r="A854" t="s">
        <v>25012</v>
      </c>
      <c r="B854">
        <v>53000000</v>
      </c>
      <c r="C854">
        <v>45207112</v>
      </c>
      <c r="D854">
        <f t="shared" si="14"/>
        <v>-7792888</v>
      </c>
    </row>
    <row r="855" spans="1:4" x14ac:dyDescent="0.35">
      <c r="A855" t="s">
        <v>25013</v>
      </c>
      <c r="B855">
        <v>53000000</v>
      </c>
      <c r="C855">
        <v>62563543</v>
      </c>
      <c r="D855">
        <f t="shared" si="14"/>
        <v>9563543</v>
      </c>
    </row>
    <row r="856" spans="1:4" x14ac:dyDescent="0.35">
      <c r="A856" t="s">
        <v>25014</v>
      </c>
      <c r="B856">
        <v>90000000</v>
      </c>
      <c r="C856">
        <v>33574332</v>
      </c>
      <c r="D856">
        <f t="shared" si="14"/>
        <v>-56425668</v>
      </c>
    </row>
    <row r="857" spans="1:4" x14ac:dyDescent="0.35">
      <c r="A857" t="s">
        <v>25015</v>
      </c>
      <c r="B857">
        <v>50000000</v>
      </c>
      <c r="C857">
        <v>73343413</v>
      </c>
      <c r="D857">
        <f t="shared" si="14"/>
        <v>23343413</v>
      </c>
    </row>
    <row r="858" spans="1:4" x14ac:dyDescent="0.35">
      <c r="A858" t="s">
        <v>25016</v>
      </c>
      <c r="B858">
        <v>53000000</v>
      </c>
      <c r="C858">
        <v>25031037</v>
      </c>
      <c r="D858">
        <f t="shared" si="14"/>
        <v>-27968963</v>
      </c>
    </row>
    <row r="859" spans="1:4" x14ac:dyDescent="0.35">
      <c r="A859" t="s">
        <v>25017</v>
      </c>
      <c r="B859">
        <v>55000000</v>
      </c>
      <c r="C859">
        <v>22843047</v>
      </c>
      <c r="D859">
        <f t="shared" si="14"/>
        <v>-32156953</v>
      </c>
    </row>
    <row r="860" spans="1:4" x14ac:dyDescent="0.35">
      <c r="A860" t="s">
        <v>25018</v>
      </c>
      <c r="B860">
        <v>55000000</v>
      </c>
      <c r="C860">
        <v>5755286</v>
      </c>
      <c r="D860">
        <f t="shared" si="14"/>
        <v>-49244714</v>
      </c>
    </row>
    <row r="861" spans="1:4" x14ac:dyDescent="0.35">
      <c r="A861" t="s">
        <v>25019</v>
      </c>
      <c r="B861">
        <v>52000000</v>
      </c>
      <c r="C861">
        <v>164435221</v>
      </c>
      <c r="D861">
        <f t="shared" si="14"/>
        <v>112435221</v>
      </c>
    </row>
    <row r="862" spans="1:4" x14ac:dyDescent="0.35">
      <c r="A862" t="s">
        <v>25020</v>
      </c>
      <c r="B862">
        <v>40000000</v>
      </c>
      <c r="C862">
        <v>95720716</v>
      </c>
      <c r="D862">
        <f t="shared" si="14"/>
        <v>55720716</v>
      </c>
    </row>
    <row r="863" spans="1:4" x14ac:dyDescent="0.35">
      <c r="A863" t="s">
        <v>25021</v>
      </c>
      <c r="B863">
        <v>52000000</v>
      </c>
      <c r="C863">
        <v>118683135</v>
      </c>
      <c r="D863">
        <f t="shared" si="14"/>
        <v>66683135</v>
      </c>
    </row>
    <row r="864" spans="1:4" x14ac:dyDescent="0.35">
      <c r="A864" t="s">
        <v>25022</v>
      </c>
      <c r="B864">
        <v>52000000</v>
      </c>
      <c r="C864">
        <v>143704210</v>
      </c>
      <c r="D864">
        <f t="shared" si="14"/>
        <v>91704210</v>
      </c>
    </row>
    <row r="865" spans="1:4" x14ac:dyDescent="0.35">
      <c r="A865" t="s">
        <v>25023</v>
      </c>
      <c r="B865">
        <v>52000000</v>
      </c>
      <c r="C865">
        <v>110476776</v>
      </c>
      <c r="D865">
        <f t="shared" si="14"/>
        <v>58476776</v>
      </c>
    </row>
    <row r="866" spans="1:4" x14ac:dyDescent="0.35">
      <c r="A866" t="s">
        <v>25024</v>
      </c>
      <c r="B866">
        <v>50000000</v>
      </c>
      <c r="C866">
        <v>80270227</v>
      </c>
      <c r="D866">
        <f t="shared" si="14"/>
        <v>30270227</v>
      </c>
    </row>
    <row r="867" spans="1:4" x14ac:dyDescent="0.35">
      <c r="A867" t="s">
        <v>25025</v>
      </c>
      <c r="B867">
        <v>52000000</v>
      </c>
      <c r="C867">
        <v>36385763</v>
      </c>
      <c r="D867">
        <f t="shared" si="14"/>
        <v>-15614237</v>
      </c>
    </row>
    <row r="868" spans="1:4" x14ac:dyDescent="0.35">
      <c r="A868" t="s">
        <v>25026</v>
      </c>
      <c r="B868">
        <v>52000000</v>
      </c>
      <c r="C868">
        <v>37035845</v>
      </c>
      <c r="D868">
        <f t="shared" si="14"/>
        <v>-14964155</v>
      </c>
    </row>
    <row r="869" spans="1:4" x14ac:dyDescent="0.35">
      <c r="A869" t="s">
        <v>25027</v>
      </c>
      <c r="B869">
        <v>52000000</v>
      </c>
      <c r="C869">
        <v>34580635</v>
      </c>
      <c r="D869">
        <f t="shared" si="14"/>
        <v>-17419365</v>
      </c>
    </row>
    <row r="870" spans="1:4" x14ac:dyDescent="0.35">
      <c r="A870" t="s">
        <v>25028</v>
      </c>
      <c r="B870">
        <v>52000000</v>
      </c>
      <c r="C870">
        <v>42438300</v>
      </c>
      <c r="D870">
        <f t="shared" si="14"/>
        <v>-9561700</v>
      </c>
    </row>
    <row r="871" spans="1:4" x14ac:dyDescent="0.35">
      <c r="A871" t="s">
        <v>25029</v>
      </c>
      <c r="B871">
        <v>52000000</v>
      </c>
      <c r="C871">
        <v>23324666</v>
      </c>
      <c r="D871">
        <f t="shared" si="14"/>
        <v>-28675334</v>
      </c>
    </row>
    <row r="872" spans="1:4" x14ac:dyDescent="0.35">
      <c r="A872" t="s">
        <v>25030</v>
      </c>
      <c r="B872">
        <v>52000000</v>
      </c>
      <c r="C872">
        <v>23020488</v>
      </c>
      <c r="D872">
        <f t="shared" si="14"/>
        <v>-28979512</v>
      </c>
    </row>
    <row r="873" spans="1:4" x14ac:dyDescent="0.35">
      <c r="A873" t="s">
        <v>25031</v>
      </c>
      <c r="B873">
        <v>51000000</v>
      </c>
      <c r="C873">
        <v>90567722</v>
      </c>
      <c r="D873">
        <f t="shared" si="14"/>
        <v>39567722</v>
      </c>
    </row>
    <row r="874" spans="1:4" x14ac:dyDescent="0.35">
      <c r="A874" t="s">
        <v>25032</v>
      </c>
      <c r="B874">
        <v>51000000</v>
      </c>
      <c r="C874">
        <v>72601713</v>
      </c>
      <c r="D874">
        <f t="shared" si="14"/>
        <v>21601713</v>
      </c>
    </row>
    <row r="875" spans="1:4" x14ac:dyDescent="0.35">
      <c r="A875" t="s">
        <v>25033</v>
      </c>
      <c r="B875">
        <v>50000000</v>
      </c>
      <c r="C875">
        <v>296623634</v>
      </c>
      <c r="D875">
        <f t="shared" si="14"/>
        <v>246623634</v>
      </c>
    </row>
    <row r="876" spans="1:4" x14ac:dyDescent="0.35">
      <c r="A876" t="s">
        <v>25034</v>
      </c>
      <c r="B876">
        <v>60000000</v>
      </c>
      <c r="C876">
        <v>267652016</v>
      </c>
      <c r="D876">
        <f t="shared" si="14"/>
        <v>207652016</v>
      </c>
    </row>
    <row r="877" spans="1:4" x14ac:dyDescent="0.35">
      <c r="A877" t="s">
        <v>25035</v>
      </c>
      <c r="B877">
        <v>50200000</v>
      </c>
      <c r="C877">
        <v>62453315</v>
      </c>
      <c r="D877">
        <f t="shared" si="14"/>
        <v>12253315</v>
      </c>
    </row>
    <row r="878" spans="1:4" x14ac:dyDescent="0.35">
      <c r="A878" t="s">
        <v>25036</v>
      </c>
      <c r="B878">
        <v>48000000</v>
      </c>
      <c r="C878">
        <v>165500000</v>
      </c>
      <c r="D878">
        <f t="shared" si="14"/>
        <v>117500000</v>
      </c>
    </row>
    <row r="879" spans="1:4" x14ac:dyDescent="0.35">
      <c r="A879" t="s">
        <v>25037</v>
      </c>
      <c r="B879">
        <v>50000000</v>
      </c>
      <c r="C879">
        <v>153620822</v>
      </c>
      <c r="D879">
        <f t="shared" si="14"/>
        <v>103620822</v>
      </c>
    </row>
    <row r="880" spans="1:4" x14ac:dyDescent="0.35">
      <c r="A880" t="s">
        <v>25038</v>
      </c>
      <c r="B880">
        <v>50000000</v>
      </c>
      <c r="C880">
        <v>218628680</v>
      </c>
      <c r="D880">
        <f t="shared" si="14"/>
        <v>168628680</v>
      </c>
    </row>
    <row r="881" spans="1:4" x14ac:dyDescent="0.35">
      <c r="A881" t="s">
        <v>25039</v>
      </c>
      <c r="B881">
        <v>50000000</v>
      </c>
      <c r="C881">
        <v>147637474</v>
      </c>
      <c r="D881">
        <f t="shared" si="14"/>
        <v>97637474</v>
      </c>
    </row>
    <row r="882" spans="1:4" x14ac:dyDescent="0.35">
      <c r="A882" t="s">
        <v>25040</v>
      </c>
      <c r="B882">
        <v>50000000</v>
      </c>
      <c r="C882">
        <v>135014968</v>
      </c>
      <c r="D882">
        <f t="shared" si="14"/>
        <v>85014968</v>
      </c>
    </row>
    <row r="883" spans="1:4" x14ac:dyDescent="0.35">
      <c r="A883" t="s">
        <v>25041</v>
      </c>
      <c r="B883">
        <v>50000000</v>
      </c>
      <c r="C883">
        <v>2175312</v>
      </c>
      <c r="D883">
        <f t="shared" si="14"/>
        <v>-47824688</v>
      </c>
    </row>
    <row r="884" spans="1:4" x14ac:dyDescent="0.35">
      <c r="A884" t="s">
        <v>25042</v>
      </c>
      <c r="B884">
        <v>50000000</v>
      </c>
      <c r="C884">
        <v>126203320</v>
      </c>
      <c r="D884">
        <f t="shared" si="14"/>
        <v>76203320</v>
      </c>
    </row>
    <row r="885" spans="1:4" x14ac:dyDescent="0.35">
      <c r="A885" t="s">
        <v>25043</v>
      </c>
      <c r="B885">
        <v>50000000</v>
      </c>
      <c r="C885">
        <v>126975169</v>
      </c>
      <c r="D885">
        <f t="shared" si="14"/>
        <v>76975169</v>
      </c>
    </row>
    <row r="886" spans="1:4" x14ac:dyDescent="0.35">
      <c r="A886" t="s">
        <v>25044</v>
      </c>
      <c r="B886">
        <v>52000000</v>
      </c>
      <c r="C886">
        <v>125548685</v>
      </c>
      <c r="D886">
        <f t="shared" si="14"/>
        <v>73548685</v>
      </c>
    </row>
    <row r="887" spans="1:4" x14ac:dyDescent="0.35">
      <c r="A887" t="s">
        <v>25045</v>
      </c>
      <c r="B887">
        <v>50000000</v>
      </c>
      <c r="C887">
        <v>105807520</v>
      </c>
      <c r="D887">
        <f t="shared" si="14"/>
        <v>55807520</v>
      </c>
    </row>
    <row r="888" spans="1:4" x14ac:dyDescent="0.35">
      <c r="A888" t="s">
        <v>25046</v>
      </c>
      <c r="B888">
        <v>50000000</v>
      </c>
      <c r="C888">
        <v>191616238</v>
      </c>
      <c r="D888">
        <f t="shared" si="14"/>
        <v>141616238</v>
      </c>
    </row>
    <row r="889" spans="1:4" x14ac:dyDescent="0.35">
      <c r="A889" t="s">
        <v>25047</v>
      </c>
      <c r="B889">
        <v>60000000</v>
      </c>
      <c r="C889">
        <v>105264608</v>
      </c>
      <c r="D889">
        <f t="shared" si="14"/>
        <v>45264608</v>
      </c>
    </row>
    <row r="890" spans="1:4" x14ac:dyDescent="0.35">
      <c r="A890" t="s">
        <v>25048</v>
      </c>
      <c r="B890">
        <v>70000000</v>
      </c>
      <c r="C890">
        <v>97680195</v>
      </c>
      <c r="D890">
        <f t="shared" si="14"/>
        <v>27680195</v>
      </c>
    </row>
    <row r="891" spans="1:4" x14ac:dyDescent="0.35">
      <c r="A891" t="s">
        <v>25049</v>
      </c>
      <c r="B891">
        <v>50000000</v>
      </c>
      <c r="C891">
        <v>126088877</v>
      </c>
      <c r="D891">
        <f t="shared" si="14"/>
        <v>76088877</v>
      </c>
    </row>
    <row r="892" spans="1:4" x14ac:dyDescent="0.35">
      <c r="A892" t="s">
        <v>25050</v>
      </c>
      <c r="B892">
        <v>50000000</v>
      </c>
      <c r="C892">
        <v>91030827</v>
      </c>
      <c r="D892">
        <f t="shared" si="14"/>
        <v>41030827</v>
      </c>
    </row>
    <row r="893" spans="1:4" x14ac:dyDescent="0.35">
      <c r="A893" t="s">
        <v>25051</v>
      </c>
      <c r="B893">
        <v>50000000</v>
      </c>
      <c r="C893">
        <v>150315155</v>
      </c>
      <c r="D893">
        <f t="shared" si="14"/>
        <v>100315155</v>
      </c>
    </row>
    <row r="894" spans="1:4" x14ac:dyDescent="0.35">
      <c r="A894" t="s">
        <v>25052</v>
      </c>
      <c r="B894">
        <v>50000000</v>
      </c>
      <c r="C894">
        <v>127997349</v>
      </c>
      <c r="D894">
        <f t="shared" si="14"/>
        <v>77997349</v>
      </c>
    </row>
    <row r="895" spans="1:4" x14ac:dyDescent="0.35">
      <c r="A895" t="s">
        <v>25053</v>
      </c>
      <c r="B895">
        <v>45000000</v>
      </c>
      <c r="C895">
        <v>88504640</v>
      </c>
      <c r="D895">
        <f t="shared" si="14"/>
        <v>43504640</v>
      </c>
    </row>
    <row r="896" spans="1:4" x14ac:dyDescent="0.35">
      <c r="A896" t="s">
        <v>25054</v>
      </c>
      <c r="B896">
        <v>50000000</v>
      </c>
      <c r="C896">
        <v>81517441</v>
      </c>
      <c r="D896">
        <f t="shared" si="14"/>
        <v>31517441</v>
      </c>
    </row>
    <row r="897" spans="1:4" x14ac:dyDescent="0.35">
      <c r="A897" t="s">
        <v>25055</v>
      </c>
      <c r="B897">
        <v>50000000</v>
      </c>
      <c r="C897">
        <v>81022333</v>
      </c>
      <c r="D897">
        <f t="shared" si="14"/>
        <v>31022333</v>
      </c>
    </row>
    <row r="898" spans="1:4" x14ac:dyDescent="0.35">
      <c r="A898" t="s">
        <v>25056</v>
      </c>
      <c r="B898">
        <v>50000000</v>
      </c>
      <c r="C898">
        <v>79948113</v>
      </c>
      <c r="D898">
        <f t="shared" si="14"/>
        <v>29948113</v>
      </c>
    </row>
    <row r="899" spans="1:4" x14ac:dyDescent="0.35">
      <c r="A899" t="s">
        <v>25057</v>
      </c>
      <c r="B899">
        <v>50000000</v>
      </c>
      <c r="C899">
        <v>88658172</v>
      </c>
      <c r="D899">
        <f t="shared" ref="D899:D962" si="15">C899-B899</f>
        <v>38658172</v>
      </c>
    </row>
    <row r="900" spans="1:4" x14ac:dyDescent="0.35">
      <c r="A900" t="s">
        <v>25058</v>
      </c>
      <c r="B900">
        <v>50000000</v>
      </c>
      <c r="C900">
        <v>84244877</v>
      </c>
      <c r="D900">
        <f t="shared" si="15"/>
        <v>34244877</v>
      </c>
    </row>
    <row r="901" spans="1:4" x14ac:dyDescent="0.35">
      <c r="A901" t="s">
        <v>25059</v>
      </c>
      <c r="B901">
        <v>35000000</v>
      </c>
      <c r="C901">
        <v>75367693</v>
      </c>
      <c r="D901">
        <f t="shared" si="15"/>
        <v>40367693</v>
      </c>
    </row>
    <row r="902" spans="1:4" x14ac:dyDescent="0.35">
      <c r="A902" t="s">
        <v>25060</v>
      </c>
      <c r="B902">
        <v>60000000</v>
      </c>
      <c r="C902">
        <v>73701902</v>
      </c>
      <c r="D902">
        <f t="shared" si="15"/>
        <v>13701902</v>
      </c>
    </row>
    <row r="903" spans="1:4" x14ac:dyDescent="0.35">
      <c r="A903" t="s">
        <v>25061</v>
      </c>
      <c r="B903">
        <v>50000000</v>
      </c>
      <c r="C903">
        <v>75605492</v>
      </c>
      <c r="D903">
        <f t="shared" si="15"/>
        <v>25605492</v>
      </c>
    </row>
    <row r="904" spans="1:4" x14ac:dyDescent="0.35">
      <c r="A904" t="s">
        <v>25062</v>
      </c>
      <c r="B904">
        <v>50000000</v>
      </c>
      <c r="C904">
        <v>67823573</v>
      </c>
      <c r="D904">
        <f t="shared" si="15"/>
        <v>17823573</v>
      </c>
    </row>
    <row r="905" spans="1:4" x14ac:dyDescent="0.35">
      <c r="A905" t="s">
        <v>25063</v>
      </c>
      <c r="B905">
        <v>50000000</v>
      </c>
      <c r="C905">
        <v>91439400</v>
      </c>
      <c r="D905">
        <f t="shared" si="15"/>
        <v>41439400</v>
      </c>
    </row>
    <row r="906" spans="1:4" x14ac:dyDescent="0.35">
      <c r="A906" t="s">
        <v>25064</v>
      </c>
      <c r="B906">
        <v>65000000</v>
      </c>
      <c r="C906">
        <v>67128202</v>
      </c>
      <c r="D906">
        <f t="shared" si="15"/>
        <v>2128202</v>
      </c>
    </row>
    <row r="907" spans="1:4" x14ac:dyDescent="0.35">
      <c r="A907" t="s">
        <v>25065</v>
      </c>
      <c r="B907">
        <v>54000000</v>
      </c>
      <c r="C907">
        <v>70496802</v>
      </c>
      <c r="D907">
        <f t="shared" si="15"/>
        <v>16496802</v>
      </c>
    </row>
    <row r="908" spans="1:4" x14ac:dyDescent="0.35">
      <c r="A908" t="s">
        <v>25066</v>
      </c>
      <c r="B908">
        <v>50000000</v>
      </c>
      <c r="C908">
        <v>60470220</v>
      </c>
      <c r="D908">
        <f t="shared" si="15"/>
        <v>10470220</v>
      </c>
    </row>
    <row r="909" spans="1:4" x14ac:dyDescent="0.35">
      <c r="A909" t="s">
        <v>25067</v>
      </c>
      <c r="B909">
        <v>50000000</v>
      </c>
      <c r="C909">
        <v>58336565</v>
      </c>
      <c r="D909">
        <f t="shared" si="15"/>
        <v>8336565</v>
      </c>
    </row>
    <row r="910" spans="1:4" x14ac:dyDescent="0.35">
      <c r="A910" t="s">
        <v>25068</v>
      </c>
      <c r="B910">
        <v>50000000</v>
      </c>
      <c r="C910">
        <v>66002004</v>
      </c>
      <c r="D910">
        <f t="shared" si="15"/>
        <v>16002004</v>
      </c>
    </row>
    <row r="911" spans="1:4" x14ac:dyDescent="0.35">
      <c r="A911" t="s">
        <v>25069</v>
      </c>
      <c r="B911">
        <v>50000000</v>
      </c>
      <c r="C911">
        <v>54997476</v>
      </c>
      <c r="D911">
        <f t="shared" si="15"/>
        <v>4997476</v>
      </c>
    </row>
    <row r="912" spans="1:4" x14ac:dyDescent="0.35">
      <c r="A912" t="s">
        <v>25070</v>
      </c>
      <c r="B912">
        <v>50000000</v>
      </c>
      <c r="C912">
        <v>55682070</v>
      </c>
      <c r="D912">
        <f t="shared" si="15"/>
        <v>5682070</v>
      </c>
    </row>
    <row r="913" spans="1:4" x14ac:dyDescent="0.35">
      <c r="A913" t="s">
        <v>25071</v>
      </c>
      <c r="B913">
        <v>50000000</v>
      </c>
      <c r="C913">
        <v>52752475</v>
      </c>
      <c r="D913">
        <f t="shared" si="15"/>
        <v>2752475</v>
      </c>
    </row>
    <row r="914" spans="1:4" x14ac:dyDescent="0.35">
      <c r="A914" t="s">
        <v>25072</v>
      </c>
      <c r="B914">
        <v>60000000</v>
      </c>
      <c r="C914">
        <v>55092830</v>
      </c>
      <c r="D914">
        <f t="shared" si="15"/>
        <v>-4907170</v>
      </c>
    </row>
    <row r="915" spans="1:4" x14ac:dyDescent="0.35">
      <c r="A915" t="s">
        <v>25073</v>
      </c>
      <c r="B915">
        <v>50000000</v>
      </c>
      <c r="C915">
        <v>50815288</v>
      </c>
      <c r="D915">
        <f t="shared" si="15"/>
        <v>815288</v>
      </c>
    </row>
    <row r="916" spans="1:4" x14ac:dyDescent="0.35">
      <c r="A916" t="s">
        <v>25074</v>
      </c>
      <c r="B916">
        <v>50000000</v>
      </c>
      <c r="C916">
        <v>52822418</v>
      </c>
      <c r="D916">
        <f t="shared" si="15"/>
        <v>2822418</v>
      </c>
    </row>
    <row r="917" spans="1:4" x14ac:dyDescent="0.35">
      <c r="A917" t="s">
        <v>25075</v>
      </c>
      <c r="B917">
        <v>50000000</v>
      </c>
      <c r="C917">
        <v>50150619</v>
      </c>
      <c r="D917">
        <f t="shared" si="15"/>
        <v>150619</v>
      </c>
    </row>
    <row r="918" spans="1:4" x14ac:dyDescent="0.35">
      <c r="A918" t="s">
        <v>25076</v>
      </c>
      <c r="B918">
        <v>50000000</v>
      </c>
      <c r="C918">
        <v>48745150</v>
      </c>
      <c r="D918">
        <f t="shared" si="15"/>
        <v>-1254850</v>
      </c>
    </row>
    <row r="919" spans="1:4" x14ac:dyDescent="0.35">
      <c r="A919" t="s">
        <v>25077</v>
      </c>
      <c r="B919">
        <v>50000000</v>
      </c>
      <c r="C919">
        <v>50007168</v>
      </c>
      <c r="D919">
        <f t="shared" si="15"/>
        <v>7168</v>
      </c>
    </row>
    <row r="920" spans="1:4" x14ac:dyDescent="0.35">
      <c r="A920" t="s">
        <v>25078</v>
      </c>
      <c r="B920">
        <v>50000000</v>
      </c>
      <c r="C920">
        <v>48154732</v>
      </c>
      <c r="D920">
        <f t="shared" si="15"/>
        <v>-1845268</v>
      </c>
    </row>
    <row r="921" spans="1:4" x14ac:dyDescent="0.35">
      <c r="A921" t="s">
        <v>25079</v>
      </c>
      <c r="B921">
        <v>50000000</v>
      </c>
      <c r="C921">
        <v>48265581</v>
      </c>
      <c r="D921">
        <f t="shared" si="15"/>
        <v>-1734419</v>
      </c>
    </row>
    <row r="922" spans="1:4" x14ac:dyDescent="0.35">
      <c r="A922" t="s">
        <v>25080</v>
      </c>
      <c r="B922">
        <v>50000000</v>
      </c>
      <c r="C922">
        <v>46982632</v>
      </c>
      <c r="D922">
        <f t="shared" si="15"/>
        <v>-3017368</v>
      </c>
    </row>
    <row r="923" spans="1:4" x14ac:dyDescent="0.35">
      <c r="A923" t="s">
        <v>25081</v>
      </c>
      <c r="B923">
        <v>50000000</v>
      </c>
      <c r="C923">
        <v>44737059</v>
      </c>
      <c r="D923">
        <f t="shared" si="15"/>
        <v>-5262941</v>
      </c>
    </row>
    <row r="924" spans="1:4" x14ac:dyDescent="0.35">
      <c r="A924" t="s">
        <v>25082</v>
      </c>
      <c r="B924">
        <v>50000000</v>
      </c>
      <c r="C924">
        <v>56724080</v>
      </c>
      <c r="D924">
        <f t="shared" si="15"/>
        <v>6724080</v>
      </c>
    </row>
    <row r="925" spans="1:4" x14ac:dyDescent="0.35">
      <c r="A925" t="s">
        <v>25083</v>
      </c>
      <c r="B925">
        <v>50000000</v>
      </c>
      <c r="C925">
        <v>44484065</v>
      </c>
      <c r="D925">
        <f t="shared" si="15"/>
        <v>-5515935</v>
      </c>
    </row>
    <row r="926" spans="1:4" x14ac:dyDescent="0.35">
      <c r="A926" t="s">
        <v>25084</v>
      </c>
      <c r="B926">
        <v>50000000</v>
      </c>
      <c r="C926">
        <v>47553512</v>
      </c>
      <c r="D926">
        <f t="shared" si="15"/>
        <v>-2446488</v>
      </c>
    </row>
    <row r="927" spans="1:4" x14ac:dyDescent="0.35">
      <c r="A927" t="s">
        <v>25085</v>
      </c>
      <c r="B927">
        <v>55000000</v>
      </c>
      <c r="C927">
        <v>42610000</v>
      </c>
      <c r="D927">
        <f t="shared" si="15"/>
        <v>-12390000</v>
      </c>
    </row>
    <row r="928" spans="1:4" x14ac:dyDescent="0.35">
      <c r="A928" t="s">
        <v>25086</v>
      </c>
      <c r="B928">
        <v>50000000</v>
      </c>
      <c r="C928">
        <v>41482207</v>
      </c>
      <c r="D928">
        <f t="shared" si="15"/>
        <v>-8517793</v>
      </c>
    </row>
    <row r="929" spans="1:4" x14ac:dyDescent="0.35">
      <c r="A929" t="s">
        <v>25087</v>
      </c>
      <c r="B929">
        <v>50000000</v>
      </c>
      <c r="C929">
        <v>47105085</v>
      </c>
      <c r="D929">
        <f t="shared" si="15"/>
        <v>-2894915</v>
      </c>
    </row>
    <row r="930" spans="1:4" x14ac:dyDescent="0.35">
      <c r="A930" t="s">
        <v>25088</v>
      </c>
      <c r="B930">
        <v>50000000</v>
      </c>
      <c r="C930">
        <v>41256277</v>
      </c>
      <c r="D930">
        <f t="shared" si="15"/>
        <v>-8743723</v>
      </c>
    </row>
    <row r="931" spans="1:4" x14ac:dyDescent="0.35">
      <c r="A931" t="s">
        <v>25089</v>
      </c>
      <c r="B931">
        <v>45000000</v>
      </c>
      <c r="C931">
        <v>50740078</v>
      </c>
      <c r="D931">
        <f t="shared" si="15"/>
        <v>5740078</v>
      </c>
    </row>
    <row r="932" spans="1:4" x14ac:dyDescent="0.35">
      <c r="A932" t="s">
        <v>25090</v>
      </c>
      <c r="B932">
        <v>40000000</v>
      </c>
      <c r="C932">
        <v>40203020</v>
      </c>
      <c r="D932">
        <f t="shared" si="15"/>
        <v>203020</v>
      </c>
    </row>
    <row r="933" spans="1:4" x14ac:dyDescent="0.35">
      <c r="A933" t="s">
        <v>25091</v>
      </c>
      <c r="B933">
        <v>50000000</v>
      </c>
      <c r="C933">
        <v>40905277</v>
      </c>
      <c r="D933">
        <f t="shared" si="15"/>
        <v>-9094723</v>
      </c>
    </row>
    <row r="934" spans="1:4" x14ac:dyDescent="0.35">
      <c r="A934" t="s">
        <v>25092</v>
      </c>
      <c r="B934">
        <v>50000000</v>
      </c>
      <c r="C934">
        <v>38590500</v>
      </c>
      <c r="D934">
        <f t="shared" si="15"/>
        <v>-11409500</v>
      </c>
    </row>
    <row r="935" spans="1:4" x14ac:dyDescent="0.35">
      <c r="A935" t="s">
        <v>25093</v>
      </c>
      <c r="B935">
        <v>50000000</v>
      </c>
      <c r="C935">
        <v>39177541</v>
      </c>
      <c r="D935">
        <f t="shared" si="15"/>
        <v>-10822459</v>
      </c>
    </row>
    <row r="936" spans="1:4" x14ac:dyDescent="0.35">
      <c r="A936" t="s">
        <v>25094</v>
      </c>
      <c r="B936">
        <v>50000000</v>
      </c>
      <c r="C936">
        <v>39778599</v>
      </c>
      <c r="D936">
        <f t="shared" si="15"/>
        <v>-10221401</v>
      </c>
    </row>
    <row r="937" spans="1:4" x14ac:dyDescent="0.35">
      <c r="A937" t="s">
        <v>25095</v>
      </c>
      <c r="B937">
        <v>50000000</v>
      </c>
      <c r="C937">
        <v>37486138</v>
      </c>
      <c r="D937">
        <f t="shared" si="15"/>
        <v>-12513862</v>
      </c>
    </row>
    <row r="938" spans="1:4" x14ac:dyDescent="0.35">
      <c r="A938" t="s">
        <v>25096</v>
      </c>
      <c r="B938">
        <v>40000000</v>
      </c>
      <c r="C938">
        <v>38105077</v>
      </c>
      <c r="D938">
        <f t="shared" si="15"/>
        <v>-1894923</v>
      </c>
    </row>
    <row r="939" spans="1:4" x14ac:dyDescent="0.35">
      <c r="A939" t="s">
        <v>25097</v>
      </c>
      <c r="B939">
        <v>50000000</v>
      </c>
      <c r="C939">
        <v>35168395</v>
      </c>
      <c r="D939">
        <f t="shared" si="15"/>
        <v>-14831605</v>
      </c>
    </row>
    <row r="940" spans="1:4" x14ac:dyDescent="0.35">
      <c r="A940" t="s">
        <v>25098</v>
      </c>
      <c r="B940">
        <v>40000000</v>
      </c>
      <c r="C940">
        <v>32800000</v>
      </c>
      <c r="D940">
        <f t="shared" si="15"/>
        <v>-7200000</v>
      </c>
    </row>
    <row r="941" spans="1:4" x14ac:dyDescent="0.35">
      <c r="A941" t="s">
        <v>25099</v>
      </c>
      <c r="B941">
        <v>50000000</v>
      </c>
      <c r="C941">
        <v>33643461</v>
      </c>
      <c r="D941">
        <f t="shared" si="15"/>
        <v>-16356539</v>
      </c>
    </row>
    <row r="942" spans="1:4" x14ac:dyDescent="0.35">
      <c r="A942" t="s">
        <v>25100</v>
      </c>
      <c r="B942">
        <v>50000000</v>
      </c>
      <c r="C942">
        <v>32741596</v>
      </c>
      <c r="D942">
        <f t="shared" si="15"/>
        <v>-17258404</v>
      </c>
    </row>
    <row r="943" spans="1:4" x14ac:dyDescent="0.35">
      <c r="A943" t="s">
        <v>25101</v>
      </c>
      <c r="B943">
        <v>50000000</v>
      </c>
      <c r="C943">
        <v>31874869</v>
      </c>
      <c r="D943">
        <f t="shared" si="15"/>
        <v>-18125131</v>
      </c>
    </row>
    <row r="944" spans="1:4" x14ac:dyDescent="0.35">
      <c r="A944" t="s">
        <v>25102</v>
      </c>
      <c r="B944">
        <v>50000000</v>
      </c>
      <c r="C944">
        <v>30306268</v>
      </c>
      <c r="D944">
        <f t="shared" si="15"/>
        <v>-19693732</v>
      </c>
    </row>
    <row r="945" spans="1:4" x14ac:dyDescent="0.35">
      <c r="A945" t="s">
        <v>25103</v>
      </c>
      <c r="B945">
        <v>50000000</v>
      </c>
      <c r="C945">
        <v>27667947</v>
      </c>
      <c r="D945">
        <f t="shared" si="15"/>
        <v>-22332053</v>
      </c>
    </row>
    <row r="946" spans="1:4" x14ac:dyDescent="0.35">
      <c r="A946" t="s">
        <v>25104</v>
      </c>
      <c r="B946">
        <v>50000000</v>
      </c>
      <c r="C946">
        <v>27067160</v>
      </c>
      <c r="D946">
        <f t="shared" si="15"/>
        <v>-22932840</v>
      </c>
    </row>
    <row r="947" spans="1:4" x14ac:dyDescent="0.35">
      <c r="A947" t="s">
        <v>25105</v>
      </c>
      <c r="B947">
        <v>40000000</v>
      </c>
      <c r="C947">
        <v>26616999</v>
      </c>
      <c r="D947">
        <f t="shared" si="15"/>
        <v>-13383001</v>
      </c>
    </row>
    <row r="948" spans="1:4" x14ac:dyDescent="0.35">
      <c r="A948" t="s">
        <v>25106</v>
      </c>
      <c r="B948">
        <v>50000000</v>
      </c>
      <c r="C948">
        <v>26536120</v>
      </c>
      <c r="D948">
        <f t="shared" si="15"/>
        <v>-23463880</v>
      </c>
    </row>
    <row r="949" spans="1:4" x14ac:dyDescent="0.35">
      <c r="A949" t="s">
        <v>25107</v>
      </c>
      <c r="B949">
        <v>50000000</v>
      </c>
      <c r="C949">
        <v>26199517</v>
      </c>
      <c r="D949">
        <f t="shared" si="15"/>
        <v>-23800483</v>
      </c>
    </row>
    <row r="950" spans="1:4" x14ac:dyDescent="0.35">
      <c r="A950" t="s">
        <v>25108</v>
      </c>
      <c r="B950">
        <v>50000000</v>
      </c>
      <c r="C950">
        <v>25450527</v>
      </c>
      <c r="D950">
        <f t="shared" si="15"/>
        <v>-24549473</v>
      </c>
    </row>
    <row r="951" spans="1:4" x14ac:dyDescent="0.35">
      <c r="A951" t="s">
        <v>25109</v>
      </c>
      <c r="B951">
        <v>50000000</v>
      </c>
      <c r="C951">
        <v>25407250</v>
      </c>
      <c r="D951">
        <f t="shared" si="15"/>
        <v>-24592750</v>
      </c>
    </row>
    <row r="952" spans="1:4" x14ac:dyDescent="0.35">
      <c r="A952" t="s">
        <v>25110</v>
      </c>
      <c r="B952">
        <v>70000000</v>
      </c>
      <c r="C952">
        <v>23159305</v>
      </c>
      <c r="D952">
        <f t="shared" si="15"/>
        <v>-46840695</v>
      </c>
    </row>
    <row r="953" spans="1:4" x14ac:dyDescent="0.35">
      <c r="A953" t="s">
        <v>25111</v>
      </c>
      <c r="B953">
        <v>50000000</v>
      </c>
      <c r="C953">
        <v>24006726</v>
      </c>
      <c r="D953">
        <f t="shared" si="15"/>
        <v>-25993274</v>
      </c>
    </row>
    <row r="954" spans="1:4" x14ac:dyDescent="0.35">
      <c r="A954" t="s">
        <v>25112</v>
      </c>
      <c r="B954">
        <v>50000000</v>
      </c>
      <c r="C954">
        <v>20389967</v>
      </c>
      <c r="D954">
        <f t="shared" si="15"/>
        <v>-29610033</v>
      </c>
    </row>
    <row r="955" spans="1:4" x14ac:dyDescent="0.35">
      <c r="A955" t="s">
        <v>25113</v>
      </c>
      <c r="B955">
        <v>50000000</v>
      </c>
      <c r="C955">
        <v>19593740</v>
      </c>
      <c r="D955">
        <f t="shared" si="15"/>
        <v>-30406260</v>
      </c>
    </row>
    <row r="956" spans="1:4" x14ac:dyDescent="0.35">
      <c r="A956" t="s">
        <v>25114</v>
      </c>
      <c r="B956">
        <v>40000000</v>
      </c>
      <c r="C956">
        <v>19118247</v>
      </c>
      <c r="D956">
        <f t="shared" si="15"/>
        <v>-20881753</v>
      </c>
    </row>
    <row r="957" spans="1:4" x14ac:dyDescent="0.35">
      <c r="A957" t="s">
        <v>25115</v>
      </c>
      <c r="B957">
        <v>50000000</v>
      </c>
      <c r="C957">
        <v>26442251</v>
      </c>
      <c r="D957">
        <f t="shared" si="15"/>
        <v>-23557749</v>
      </c>
    </row>
    <row r="958" spans="1:4" x14ac:dyDescent="0.35">
      <c r="A958" t="s">
        <v>25116</v>
      </c>
      <c r="B958">
        <v>25000000</v>
      </c>
      <c r="C958">
        <v>17114882</v>
      </c>
      <c r="D958">
        <f t="shared" si="15"/>
        <v>-7885118</v>
      </c>
    </row>
    <row r="959" spans="1:4" x14ac:dyDescent="0.35">
      <c r="A959" t="s">
        <v>25117</v>
      </c>
      <c r="B959">
        <v>50000000</v>
      </c>
      <c r="C959">
        <v>18472363</v>
      </c>
      <c r="D959">
        <f t="shared" si="15"/>
        <v>-31527637</v>
      </c>
    </row>
    <row r="960" spans="1:4" x14ac:dyDescent="0.35">
      <c r="A960" t="s">
        <v>25118</v>
      </c>
      <c r="B960">
        <v>390000000</v>
      </c>
      <c r="C960">
        <v>14131298</v>
      </c>
      <c r="D960">
        <f t="shared" si="15"/>
        <v>-375868702</v>
      </c>
    </row>
    <row r="961" spans="1:4" x14ac:dyDescent="0.35">
      <c r="A961" t="s">
        <v>25119</v>
      </c>
      <c r="B961">
        <v>49900000</v>
      </c>
      <c r="C961">
        <v>21557240</v>
      </c>
      <c r="D961">
        <f t="shared" si="15"/>
        <v>-28342760</v>
      </c>
    </row>
    <row r="962" spans="1:4" x14ac:dyDescent="0.35">
      <c r="A962" t="s">
        <v>25120</v>
      </c>
      <c r="B962">
        <v>55000000</v>
      </c>
      <c r="C962">
        <v>21283440</v>
      </c>
      <c r="D962">
        <f t="shared" si="15"/>
        <v>-33716560</v>
      </c>
    </row>
    <row r="963" spans="1:4" x14ac:dyDescent="0.35">
      <c r="A963" t="s">
        <v>25121</v>
      </c>
      <c r="B963">
        <v>50000000</v>
      </c>
      <c r="C963">
        <v>10556196</v>
      </c>
      <c r="D963">
        <f t="shared" ref="D963:D1026" si="16">C963-B963</f>
        <v>-39443804</v>
      </c>
    </row>
    <row r="964" spans="1:4" x14ac:dyDescent="0.35">
      <c r="A964" t="s">
        <v>25122</v>
      </c>
      <c r="B964">
        <v>50000000</v>
      </c>
      <c r="C964">
        <v>16671505</v>
      </c>
      <c r="D964">
        <f t="shared" si="16"/>
        <v>-33328495</v>
      </c>
    </row>
    <row r="965" spans="1:4" x14ac:dyDescent="0.35">
      <c r="A965" t="s">
        <v>25123</v>
      </c>
      <c r="B965">
        <v>50000000</v>
      </c>
      <c r="C965">
        <v>10400000</v>
      </c>
      <c r="D965">
        <f t="shared" si="16"/>
        <v>-39600000</v>
      </c>
    </row>
    <row r="966" spans="1:4" x14ac:dyDescent="0.35">
      <c r="A966" t="s">
        <v>25124</v>
      </c>
      <c r="B966">
        <v>22000000</v>
      </c>
      <c r="C966">
        <v>9528092</v>
      </c>
      <c r="D966">
        <f t="shared" si="16"/>
        <v>-12471908</v>
      </c>
    </row>
    <row r="967" spans="1:4" x14ac:dyDescent="0.35">
      <c r="A967" t="s">
        <v>25125</v>
      </c>
      <c r="B967">
        <v>50000000</v>
      </c>
      <c r="C967">
        <v>10137232</v>
      </c>
      <c r="D967">
        <f t="shared" si="16"/>
        <v>-39862768</v>
      </c>
    </row>
    <row r="968" spans="1:4" x14ac:dyDescent="0.35">
      <c r="A968" t="s">
        <v>25126</v>
      </c>
      <c r="B968">
        <v>50000000</v>
      </c>
      <c r="C968">
        <v>9795017</v>
      </c>
      <c r="D968">
        <f t="shared" si="16"/>
        <v>-40204983</v>
      </c>
    </row>
    <row r="969" spans="1:4" x14ac:dyDescent="0.35">
      <c r="A969" t="s">
        <v>25127</v>
      </c>
      <c r="B969">
        <v>50000000</v>
      </c>
      <c r="C969">
        <v>20488579</v>
      </c>
      <c r="D969">
        <f t="shared" si="16"/>
        <v>-29511421</v>
      </c>
    </row>
    <row r="970" spans="1:4" x14ac:dyDescent="0.35">
      <c r="A970" t="s">
        <v>25128</v>
      </c>
      <c r="B970">
        <v>60000000</v>
      </c>
      <c r="C970">
        <v>19445217</v>
      </c>
      <c r="D970">
        <f t="shared" si="16"/>
        <v>-40554783</v>
      </c>
    </row>
    <row r="971" spans="1:4" x14ac:dyDescent="0.35">
      <c r="A971" t="s">
        <v>25129</v>
      </c>
      <c r="B971">
        <v>55000000</v>
      </c>
      <c r="C971">
        <v>8355815</v>
      </c>
      <c r="D971">
        <f t="shared" si="16"/>
        <v>-46644185</v>
      </c>
    </row>
    <row r="972" spans="1:4" x14ac:dyDescent="0.35">
      <c r="A972" t="s">
        <v>25130</v>
      </c>
      <c r="B972">
        <v>50000000</v>
      </c>
      <c r="C972">
        <v>28837115</v>
      </c>
      <c r="D972">
        <f t="shared" si="16"/>
        <v>-21162885</v>
      </c>
    </row>
    <row r="973" spans="1:4" x14ac:dyDescent="0.35">
      <c r="A973" t="s">
        <v>25131</v>
      </c>
      <c r="B973">
        <v>50000000</v>
      </c>
      <c r="C973">
        <v>6471394</v>
      </c>
      <c r="D973">
        <f t="shared" si="16"/>
        <v>-43528606</v>
      </c>
    </row>
    <row r="974" spans="1:4" x14ac:dyDescent="0.35">
      <c r="A974" t="s">
        <v>25132</v>
      </c>
      <c r="B974">
        <v>50000000</v>
      </c>
      <c r="C974">
        <v>6291602</v>
      </c>
      <c r="D974">
        <f t="shared" si="16"/>
        <v>-43708398</v>
      </c>
    </row>
    <row r="975" spans="1:4" x14ac:dyDescent="0.35">
      <c r="A975" t="s">
        <v>25133</v>
      </c>
      <c r="B975">
        <v>50000000</v>
      </c>
      <c r="C975">
        <v>10706786</v>
      </c>
      <c r="D975">
        <f t="shared" si="16"/>
        <v>-39293214</v>
      </c>
    </row>
    <row r="976" spans="1:4" x14ac:dyDescent="0.35">
      <c r="A976" t="s">
        <v>25134</v>
      </c>
      <c r="B976">
        <v>18000000</v>
      </c>
      <c r="C976">
        <v>8742261</v>
      </c>
      <c r="D976">
        <f t="shared" si="16"/>
        <v>-9257739</v>
      </c>
    </row>
    <row r="977" spans="1:4" x14ac:dyDescent="0.35">
      <c r="A977" t="s">
        <v>25135</v>
      </c>
      <c r="B977">
        <v>49000000</v>
      </c>
      <c r="C977">
        <v>43905746</v>
      </c>
      <c r="D977">
        <f t="shared" si="16"/>
        <v>-5094254</v>
      </c>
    </row>
    <row r="978" spans="1:4" x14ac:dyDescent="0.35">
      <c r="A978" t="s">
        <v>25136</v>
      </c>
      <c r="B978">
        <v>40000000</v>
      </c>
      <c r="C978">
        <v>21413502</v>
      </c>
      <c r="D978">
        <f t="shared" si="16"/>
        <v>-18586498</v>
      </c>
    </row>
    <row r="979" spans="1:4" x14ac:dyDescent="0.35">
      <c r="A979" t="s">
        <v>25137</v>
      </c>
      <c r="B979">
        <v>48000000</v>
      </c>
      <c r="C979">
        <v>124107476</v>
      </c>
      <c r="D979">
        <f t="shared" si="16"/>
        <v>76107476</v>
      </c>
    </row>
    <row r="980" spans="1:4" x14ac:dyDescent="0.35">
      <c r="A980" t="s">
        <v>25138</v>
      </c>
      <c r="B980">
        <v>48000000</v>
      </c>
      <c r="C980">
        <v>197171806</v>
      </c>
      <c r="D980">
        <f t="shared" si="16"/>
        <v>149171806</v>
      </c>
    </row>
    <row r="981" spans="1:4" x14ac:dyDescent="0.35">
      <c r="A981" t="s">
        <v>25139</v>
      </c>
      <c r="B981">
        <v>49000000</v>
      </c>
      <c r="C981">
        <v>31569268</v>
      </c>
      <c r="D981">
        <f t="shared" si="16"/>
        <v>-17430732</v>
      </c>
    </row>
    <row r="982" spans="1:4" x14ac:dyDescent="0.35">
      <c r="A982" t="s">
        <v>25140</v>
      </c>
      <c r="B982">
        <v>48000000</v>
      </c>
      <c r="C982">
        <v>66488090</v>
      </c>
      <c r="D982">
        <f t="shared" si="16"/>
        <v>18488090</v>
      </c>
    </row>
    <row r="983" spans="1:4" x14ac:dyDescent="0.35">
      <c r="A983" t="s">
        <v>25141</v>
      </c>
      <c r="B983">
        <v>48000000</v>
      </c>
      <c r="C983">
        <v>95308367</v>
      </c>
      <c r="D983">
        <f t="shared" si="16"/>
        <v>47308367</v>
      </c>
    </row>
    <row r="984" spans="1:4" x14ac:dyDescent="0.35">
      <c r="A984" t="s">
        <v>25142</v>
      </c>
      <c r="B984">
        <v>48000000</v>
      </c>
      <c r="C984">
        <v>60652036</v>
      </c>
      <c r="D984">
        <f t="shared" si="16"/>
        <v>12652036</v>
      </c>
    </row>
    <row r="985" spans="1:4" x14ac:dyDescent="0.35">
      <c r="A985" t="s">
        <v>25143</v>
      </c>
      <c r="B985">
        <v>50000000</v>
      </c>
      <c r="C985">
        <v>1206135</v>
      </c>
      <c r="D985">
        <f t="shared" si="16"/>
        <v>-48793865</v>
      </c>
    </row>
    <row r="986" spans="1:4" x14ac:dyDescent="0.35">
      <c r="A986" t="s">
        <v>25144</v>
      </c>
      <c r="B986">
        <v>48000000</v>
      </c>
      <c r="C986">
        <v>56607223</v>
      </c>
      <c r="D986">
        <f t="shared" si="16"/>
        <v>8607223</v>
      </c>
    </row>
    <row r="987" spans="1:4" x14ac:dyDescent="0.35">
      <c r="A987" t="s">
        <v>25145</v>
      </c>
      <c r="B987">
        <v>48000000</v>
      </c>
      <c r="C987">
        <v>50173190</v>
      </c>
      <c r="D987">
        <f t="shared" si="16"/>
        <v>2173190</v>
      </c>
    </row>
    <row r="988" spans="1:4" x14ac:dyDescent="0.35">
      <c r="A988" t="s">
        <v>25146</v>
      </c>
      <c r="B988">
        <v>48000000</v>
      </c>
      <c r="C988">
        <v>47095453</v>
      </c>
      <c r="D988">
        <f t="shared" si="16"/>
        <v>-904547</v>
      </c>
    </row>
    <row r="989" spans="1:4" x14ac:dyDescent="0.35">
      <c r="A989" t="s">
        <v>25147</v>
      </c>
      <c r="B989">
        <v>48000000</v>
      </c>
      <c r="C989">
        <v>37879996</v>
      </c>
      <c r="D989">
        <f t="shared" si="16"/>
        <v>-10120004</v>
      </c>
    </row>
    <row r="990" spans="1:4" x14ac:dyDescent="0.35">
      <c r="A990" t="s">
        <v>25148</v>
      </c>
      <c r="B990">
        <v>58000000</v>
      </c>
      <c r="C990">
        <v>25900000</v>
      </c>
      <c r="D990">
        <f t="shared" si="16"/>
        <v>-32100000</v>
      </c>
    </row>
    <row r="991" spans="1:4" x14ac:dyDescent="0.35">
      <c r="A991" t="s">
        <v>25149</v>
      </c>
      <c r="B991">
        <v>55000000</v>
      </c>
      <c r="C991">
        <v>53574088</v>
      </c>
      <c r="D991">
        <f t="shared" si="16"/>
        <v>-1425912</v>
      </c>
    </row>
    <row r="992" spans="1:4" x14ac:dyDescent="0.35">
      <c r="A992" t="s">
        <v>25150</v>
      </c>
      <c r="B992">
        <v>48000000</v>
      </c>
      <c r="C992">
        <v>89253340</v>
      </c>
      <c r="D992">
        <f t="shared" si="16"/>
        <v>41253340</v>
      </c>
    </row>
    <row r="993" spans="1:4" x14ac:dyDescent="0.35">
      <c r="A993" t="s">
        <v>25151</v>
      </c>
      <c r="B993">
        <v>48000000</v>
      </c>
      <c r="C993">
        <v>37339525</v>
      </c>
      <c r="D993">
        <f t="shared" si="16"/>
        <v>-10660475</v>
      </c>
    </row>
    <row r="994" spans="1:4" x14ac:dyDescent="0.35">
      <c r="A994" t="s">
        <v>25152</v>
      </c>
      <c r="B994">
        <v>47000000</v>
      </c>
      <c r="C994">
        <v>60154431</v>
      </c>
      <c r="D994">
        <f t="shared" si="16"/>
        <v>13154431</v>
      </c>
    </row>
    <row r="995" spans="1:4" x14ac:dyDescent="0.35">
      <c r="A995" t="s">
        <v>25153</v>
      </c>
      <c r="B995">
        <v>100000000</v>
      </c>
      <c r="C995">
        <v>103738726</v>
      </c>
      <c r="D995">
        <f t="shared" si="16"/>
        <v>3738726</v>
      </c>
    </row>
    <row r="996" spans="1:4" x14ac:dyDescent="0.35">
      <c r="A996" t="s">
        <v>25154</v>
      </c>
      <c r="B996">
        <v>48000000</v>
      </c>
      <c r="C996">
        <v>69304264</v>
      </c>
      <c r="D996">
        <f t="shared" si="16"/>
        <v>21304264</v>
      </c>
    </row>
    <row r="997" spans="1:4" x14ac:dyDescent="0.35">
      <c r="A997" t="s">
        <v>25155</v>
      </c>
      <c r="B997">
        <v>48000000</v>
      </c>
      <c r="C997">
        <v>29781453</v>
      </c>
      <c r="D997">
        <f t="shared" si="16"/>
        <v>-18218547</v>
      </c>
    </row>
    <row r="998" spans="1:4" x14ac:dyDescent="0.35">
      <c r="A998" t="s">
        <v>25156</v>
      </c>
      <c r="B998">
        <v>47000000</v>
      </c>
      <c r="C998">
        <v>15519841</v>
      </c>
      <c r="D998">
        <f t="shared" si="16"/>
        <v>-31480159</v>
      </c>
    </row>
    <row r="999" spans="1:4" x14ac:dyDescent="0.35">
      <c r="A999" t="s">
        <v>25157</v>
      </c>
      <c r="B999">
        <v>47000000</v>
      </c>
      <c r="C999">
        <v>5600000</v>
      </c>
      <c r="D999">
        <f t="shared" si="16"/>
        <v>-41400000</v>
      </c>
    </row>
    <row r="1000" spans="1:4" x14ac:dyDescent="0.35">
      <c r="A1000" t="s">
        <v>25158</v>
      </c>
      <c r="B1000">
        <v>46000000</v>
      </c>
      <c r="C1000">
        <v>126805112</v>
      </c>
      <c r="D1000">
        <f t="shared" si="16"/>
        <v>80805112</v>
      </c>
    </row>
    <row r="1001" spans="1:4" x14ac:dyDescent="0.35">
      <c r="A1001" t="s">
        <v>25159</v>
      </c>
      <c r="B1001">
        <v>48000000</v>
      </c>
      <c r="C1001">
        <v>93607673</v>
      </c>
      <c r="D1001">
        <f t="shared" si="16"/>
        <v>45607673</v>
      </c>
    </row>
    <row r="1002" spans="1:4" x14ac:dyDescent="0.35">
      <c r="A1002" t="s">
        <v>25160</v>
      </c>
      <c r="B1002">
        <v>46000000</v>
      </c>
      <c r="C1002">
        <v>67263182</v>
      </c>
      <c r="D1002">
        <f t="shared" si="16"/>
        <v>21263182</v>
      </c>
    </row>
    <row r="1003" spans="1:4" x14ac:dyDescent="0.35">
      <c r="A1003" t="s">
        <v>25161</v>
      </c>
      <c r="B1003">
        <v>45000000</v>
      </c>
      <c r="C1003">
        <v>92001027</v>
      </c>
      <c r="D1003">
        <f t="shared" si="16"/>
        <v>47001027</v>
      </c>
    </row>
    <row r="1004" spans="1:4" x14ac:dyDescent="0.35">
      <c r="A1004" t="s">
        <v>25162</v>
      </c>
      <c r="B1004">
        <v>47000000</v>
      </c>
      <c r="C1004">
        <v>10539414</v>
      </c>
      <c r="D1004">
        <f t="shared" si="16"/>
        <v>-36460586</v>
      </c>
    </row>
    <row r="1005" spans="1:4" x14ac:dyDescent="0.35">
      <c r="A1005" t="s">
        <v>25163</v>
      </c>
      <c r="B1005">
        <v>46000000</v>
      </c>
      <c r="C1005">
        <v>58918501</v>
      </c>
      <c r="D1005">
        <f t="shared" si="16"/>
        <v>12918501</v>
      </c>
    </row>
    <row r="1006" spans="1:4" x14ac:dyDescent="0.35">
      <c r="A1006" t="s">
        <v>25164</v>
      </c>
      <c r="B1006">
        <v>45000000</v>
      </c>
      <c r="C1006">
        <v>181395380</v>
      </c>
      <c r="D1006">
        <f t="shared" si="16"/>
        <v>136395380</v>
      </c>
    </row>
    <row r="1007" spans="1:4" x14ac:dyDescent="0.35">
      <c r="A1007" t="s">
        <v>25165</v>
      </c>
      <c r="B1007">
        <v>25000000</v>
      </c>
      <c r="C1007">
        <v>14946229</v>
      </c>
      <c r="D1007">
        <f t="shared" si="16"/>
        <v>-10053771</v>
      </c>
    </row>
    <row r="1008" spans="1:4" x14ac:dyDescent="0.35">
      <c r="A1008" t="s">
        <v>25166</v>
      </c>
      <c r="B1008">
        <v>45000000</v>
      </c>
      <c r="C1008">
        <v>130512915</v>
      </c>
      <c r="D1008">
        <f t="shared" si="16"/>
        <v>85512915</v>
      </c>
    </row>
    <row r="1009" spans="1:4" x14ac:dyDescent="0.35">
      <c r="A1009" t="s">
        <v>25167</v>
      </c>
      <c r="B1009">
        <v>45000000</v>
      </c>
      <c r="C1009">
        <v>139852971</v>
      </c>
      <c r="D1009">
        <f t="shared" si="16"/>
        <v>94852971</v>
      </c>
    </row>
    <row r="1010" spans="1:4" x14ac:dyDescent="0.35">
      <c r="A1010" t="s">
        <v>25168</v>
      </c>
      <c r="B1010">
        <v>48000000</v>
      </c>
      <c r="C1010">
        <v>110000082</v>
      </c>
      <c r="D1010">
        <f t="shared" si="16"/>
        <v>62000082</v>
      </c>
    </row>
    <row r="1011" spans="1:4" x14ac:dyDescent="0.35">
      <c r="A1011" t="s">
        <v>25169</v>
      </c>
      <c r="B1011">
        <v>45000000</v>
      </c>
      <c r="C1011">
        <v>106807667</v>
      </c>
      <c r="D1011">
        <f t="shared" si="16"/>
        <v>61807667</v>
      </c>
    </row>
    <row r="1012" spans="1:4" x14ac:dyDescent="0.35">
      <c r="A1012" t="s">
        <v>25170</v>
      </c>
      <c r="B1012">
        <v>45000000</v>
      </c>
      <c r="C1012">
        <v>101702060</v>
      </c>
      <c r="D1012">
        <f t="shared" si="16"/>
        <v>56702060</v>
      </c>
    </row>
    <row r="1013" spans="1:4" x14ac:dyDescent="0.35">
      <c r="A1013" t="s">
        <v>25171</v>
      </c>
      <c r="B1013">
        <v>40000000</v>
      </c>
      <c r="C1013">
        <v>95149435</v>
      </c>
      <c r="D1013">
        <f t="shared" si="16"/>
        <v>55149435</v>
      </c>
    </row>
    <row r="1014" spans="1:4" x14ac:dyDescent="0.35">
      <c r="A1014" t="s">
        <v>25172</v>
      </c>
      <c r="B1014">
        <v>45000000</v>
      </c>
      <c r="C1014">
        <v>100768056</v>
      </c>
      <c r="D1014">
        <f t="shared" si="16"/>
        <v>55768056</v>
      </c>
    </row>
    <row r="1015" spans="1:4" x14ac:dyDescent="0.35">
      <c r="A1015" t="s">
        <v>25173</v>
      </c>
      <c r="B1015">
        <v>45000000</v>
      </c>
      <c r="C1015">
        <v>92115211</v>
      </c>
      <c r="D1015">
        <f t="shared" si="16"/>
        <v>47115211</v>
      </c>
    </row>
    <row r="1016" spans="1:4" x14ac:dyDescent="0.35">
      <c r="A1016" t="s">
        <v>25174</v>
      </c>
      <c r="B1016">
        <v>45000000</v>
      </c>
      <c r="C1016">
        <v>93452056</v>
      </c>
      <c r="D1016">
        <f t="shared" si="16"/>
        <v>48452056</v>
      </c>
    </row>
    <row r="1017" spans="1:4" x14ac:dyDescent="0.35">
      <c r="A1017" t="s">
        <v>25175</v>
      </c>
      <c r="B1017">
        <v>45000000</v>
      </c>
      <c r="C1017">
        <v>83287363</v>
      </c>
      <c r="D1017">
        <f t="shared" si="16"/>
        <v>38287363</v>
      </c>
    </row>
    <row r="1018" spans="1:4" x14ac:dyDescent="0.35">
      <c r="A1018" t="s">
        <v>25176</v>
      </c>
      <c r="B1018">
        <v>60000000</v>
      </c>
      <c r="C1018">
        <v>82931301</v>
      </c>
      <c r="D1018">
        <f t="shared" si="16"/>
        <v>22931301</v>
      </c>
    </row>
    <row r="1019" spans="1:4" x14ac:dyDescent="0.35">
      <c r="A1019" t="s">
        <v>25177</v>
      </c>
      <c r="B1019">
        <v>46000000</v>
      </c>
      <c r="C1019">
        <v>60962878</v>
      </c>
      <c r="D1019">
        <f t="shared" si="16"/>
        <v>14962878</v>
      </c>
    </row>
    <row r="1020" spans="1:4" x14ac:dyDescent="0.35">
      <c r="A1020" t="s">
        <v>25178</v>
      </c>
      <c r="B1020">
        <v>45000000</v>
      </c>
      <c r="C1020">
        <v>76261036</v>
      </c>
      <c r="D1020">
        <f t="shared" si="16"/>
        <v>31261036</v>
      </c>
    </row>
    <row r="1021" spans="1:4" x14ac:dyDescent="0.35">
      <c r="A1021" t="s">
        <v>25179</v>
      </c>
      <c r="B1021">
        <v>45000000</v>
      </c>
      <c r="C1021">
        <v>71423726</v>
      </c>
      <c r="D1021">
        <f t="shared" si="16"/>
        <v>26423726</v>
      </c>
    </row>
    <row r="1022" spans="1:4" x14ac:dyDescent="0.35">
      <c r="A1022" t="s">
        <v>25180</v>
      </c>
      <c r="B1022">
        <v>45000000</v>
      </c>
      <c r="C1022">
        <v>71277420</v>
      </c>
      <c r="D1022">
        <f t="shared" si="16"/>
        <v>26277420</v>
      </c>
    </row>
    <row r="1023" spans="1:4" x14ac:dyDescent="0.35">
      <c r="A1023" t="s">
        <v>25181</v>
      </c>
      <c r="B1023">
        <v>45000000</v>
      </c>
      <c r="C1023">
        <v>88625922</v>
      </c>
      <c r="D1023">
        <f t="shared" si="16"/>
        <v>43625922</v>
      </c>
    </row>
    <row r="1024" spans="1:4" x14ac:dyDescent="0.35">
      <c r="A1024" t="s">
        <v>25182</v>
      </c>
      <c r="B1024">
        <v>45000000</v>
      </c>
      <c r="C1024">
        <v>70001065</v>
      </c>
      <c r="D1024">
        <f t="shared" si="16"/>
        <v>25001065</v>
      </c>
    </row>
    <row r="1025" spans="1:4" x14ac:dyDescent="0.35">
      <c r="A1025" t="s">
        <v>25183</v>
      </c>
      <c r="B1025">
        <v>30000000</v>
      </c>
      <c r="C1025">
        <v>67253092</v>
      </c>
      <c r="D1025">
        <f t="shared" si="16"/>
        <v>37253092</v>
      </c>
    </row>
    <row r="1026" spans="1:4" x14ac:dyDescent="0.35">
      <c r="A1026" t="s">
        <v>25184</v>
      </c>
      <c r="B1026">
        <v>45000000</v>
      </c>
      <c r="C1026">
        <v>66790248</v>
      </c>
      <c r="D1026">
        <f t="shared" si="16"/>
        <v>21790248</v>
      </c>
    </row>
    <row r="1027" spans="1:4" x14ac:dyDescent="0.35">
      <c r="A1027" t="s">
        <v>25185</v>
      </c>
      <c r="B1027">
        <v>45000000</v>
      </c>
      <c r="C1027">
        <v>65557989</v>
      </c>
      <c r="D1027">
        <f t="shared" ref="D1027:D1090" si="17">C1027-B1027</f>
        <v>20557989</v>
      </c>
    </row>
    <row r="1028" spans="1:4" x14ac:dyDescent="0.35">
      <c r="A1028" t="s">
        <v>25186</v>
      </c>
      <c r="B1028">
        <v>45000000</v>
      </c>
      <c r="C1028">
        <v>60786269</v>
      </c>
      <c r="D1028">
        <f t="shared" si="17"/>
        <v>15786269</v>
      </c>
    </row>
    <row r="1029" spans="1:4" x14ac:dyDescent="0.35">
      <c r="A1029" t="s">
        <v>25187</v>
      </c>
      <c r="B1029">
        <v>45000000</v>
      </c>
      <c r="C1029">
        <v>59365105</v>
      </c>
      <c r="D1029">
        <f t="shared" si="17"/>
        <v>14365105</v>
      </c>
    </row>
    <row r="1030" spans="1:4" x14ac:dyDescent="0.35">
      <c r="A1030" t="s">
        <v>25188</v>
      </c>
      <c r="B1030">
        <v>120000000</v>
      </c>
      <c r="C1030">
        <v>162792677</v>
      </c>
      <c r="D1030">
        <f t="shared" si="17"/>
        <v>42792677</v>
      </c>
    </row>
    <row r="1031" spans="1:4" x14ac:dyDescent="0.35">
      <c r="A1031" t="s">
        <v>25189</v>
      </c>
      <c r="B1031">
        <v>35000000</v>
      </c>
      <c r="C1031">
        <v>31598308</v>
      </c>
      <c r="D1031">
        <f t="shared" si="17"/>
        <v>-3401692</v>
      </c>
    </row>
    <row r="1032" spans="1:4" x14ac:dyDescent="0.35">
      <c r="A1032" t="s">
        <v>25190</v>
      </c>
      <c r="B1032">
        <v>45000000</v>
      </c>
      <c r="C1032">
        <v>57362581</v>
      </c>
      <c r="D1032">
        <f t="shared" si="17"/>
        <v>12362581</v>
      </c>
    </row>
    <row r="1033" spans="1:4" x14ac:dyDescent="0.35">
      <c r="A1033" t="s">
        <v>25191</v>
      </c>
      <c r="B1033">
        <v>45000000</v>
      </c>
      <c r="C1033">
        <v>53854588</v>
      </c>
      <c r="D1033">
        <f t="shared" si="17"/>
        <v>8854588</v>
      </c>
    </row>
    <row r="1034" spans="1:4" x14ac:dyDescent="0.35">
      <c r="A1034" t="s">
        <v>25192</v>
      </c>
      <c r="B1034">
        <v>45000000</v>
      </c>
      <c r="C1034">
        <v>52580895</v>
      </c>
      <c r="D1034">
        <f t="shared" si="17"/>
        <v>7580895</v>
      </c>
    </row>
    <row r="1035" spans="1:4" x14ac:dyDescent="0.35">
      <c r="A1035" t="s">
        <v>25193</v>
      </c>
      <c r="B1035">
        <v>50000000</v>
      </c>
      <c r="C1035">
        <v>51019112</v>
      </c>
      <c r="D1035">
        <f t="shared" si="17"/>
        <v>1019112</v>
      </c>
    </row>
    <row r="1036" spans="1:4" x14ac:dyDescent="0.35">
      <c r="A1036" t="s">
        <v>25194</v>
      </c>
      <c r="B1036">
        <v>26000000</v>
      </c>
      <c r="C1036">
        <v>48114556</v>
      </c>
      <c r="D1036">
        <f t="shared" si="17"/>
        <v>22114556</v>
      </c>
    </row>
    <row r="1037" spans="1:4" x14ac:dyDescent="0.35">
      <c r="A1037" t="s">
        <v>25195</v>
      </c>
      <c r="B1037">
        <v>45000000</v>
      </c>
      <c r="C1037">
        <v>50648679</v>
      </c>
      <c r="D1037">
        <f t="shared" si="17"/>
        <v>5648679</v>
      </c>
    </row>
    <row r="1038" spans="1:4" x14ac:dyDescent="0.35">
      <c r="A1038" t="s">
        <v>25196</v>
      </c>
      <c r="B1038">
        <v>40000000</v>
      </c>
      <c r="C1038">
        <v>46280507</v>
      </c>
      <c r="D1038">
        <f t="shared" si="17"/>
        <v>6280507</v>
      </c>
    </row>
    <row r="1039" spans="1:4" x14ac:dyDescent="0.35">
      <c r="A1039" t="s">
        <v>25197</v>
      </c>
      <c r="B1039">
        <v>45000000</v>
      </c>
      <c r="C1039">
        <v>38360195</v>
      </c>
      <c r="D1039">
        <f t="shared" si="17"/>
        <v>-6639805</v>
      </c>
    </row>
    <row r="1040" spans="1:4" x14ac:dyDescent="0.35">
      <c r="A1040" t="s">
        <v>25198</v>
      </c>
      <c r="B1040">
        <v>45000000</v>
      </c>
      <c r="C1040">
        <v>46815748</v>
      </c>
      <c r="D1040">
        <f t="shared" si="17"/>
        <v>1815748</v>
      </c>
    </row>
    <row r="1041" spans="1:4" x14ac:dyDescent="0.35">
      <c r="A1041" t="s">
        <v>25199</v>
      </c>
      <c r="B1041">
        <v>45000000</v>
      </c>
      <c r="C1041">
        <v>35617599</v>
      </c>
      <c r="D1041">
        <f t="shared" si="17"/>
        <v>-9382401</v>
      </c>
    </row>
    <row r="1042" spans="1:4" x14ac:dyDescent="0.35">
      <c r="A1042" t="s">
        <v>25200</v>
      </c>
      <c r="B1042">
        <v>45000000</v>
      </c>
      <c r="C1042">
        <v>47307550</v>
      </c>
      <c r="D1042">
        <f t="shared" si="17"/>
        <v>2307550</v>
      </c>
    </row>
    <row r="1043" spans="1:4" x14ac:dyDescent="0.35">
      <c r="A1043" t="s">
        <v>25201</v>
      </c>
      <c r="B1043">
        <v>25000000</v>
      </c>
      <c r="C1043">
        <v>32003620</v>
      </c>
      <c r="D1043">
        <f t="shared" si="17"/>
        <v>7003620</v>
      </c>
    </row>
    <row r="1044" spans="1:4" x14ac:dyDescent="0.35">
      <c r="A1044" t="s">
        <v>25202</v>
      </c>
      <c r="B1044">
        <v>35000000</v>
      </c>
      <c r="C1044">
        <v>27972410</v>
      </c>
      <c r="D1044">
        <f t="shared" si="17"/>
        <v>-7027590</v>
      </c>
    </row>
    <row r="1045" spans="1:4" x14ac:dyDescent="0.35">
      <c r="A1045" t="s">
        <v>25203</v>
      </c>
      <c r="B1045">
        <v>50000000</v>
      </c>
      <c r="C1045">
        <v>28133159</v>
      </c>
      <c r="D1045">
        <f t="shared" si="17"/>
        <v>-21866841</v>
      </c>
    </row>
    <row r="1046" spans="1:4" x14ac:dyDescent="0.35">
      <c r="A1046" t="s">
        <v>25204</v>
      </c>
      <c r="B1046">
        <v>40000000</v>
      </c>
      <c r="C1046">
        <v>27400000</v>
      </c>
      <c r="D1046">
        <f t="shared" si="17"/>
        <v>-12600000</v>
      </c>
    </row>
    <row r="1047" spans="1:4" x14ac:dyDescent="0.35">
      <c r="A1047" t="s">
        <v>25205</v>
      </c>
      <c r="B1047">
        <v>45000000</v>
      </c>
      <c r="C1047">
        <v>24343673</v>
      </c>
      <c r="D1047">
        <f t="shared" si="17"/>
        <v>-20656327</v>
      </c>
    </row>
    <row r="1048" spans="1:4" x14ac:dyDescent="0.35">
      <c r="A1048" t="s">
        <v>25206</v>
      </c>
      <c r="B1048">
        <v>35000000</v>
      </c>
      <c r="C1048">
        <v>22877808</v>
      </c>
      <c r="D1048">
        <f t="shared" si="17"/>
        <v>-12122192</v>
      </c>
    </row>
    <row r="1049" spans="1:4" x14ac:dyDescent="0.35">
      <c r="A1049" t="s">
        <v>25207</v>
      </c>
      <c r="B1049">
        <v>52000000</v>
      </c>
      <c r="C1049">
        <v>36883539</v>
      </c>
      <c r="D1049">
        <f t="shared" si="17"/>
        <v>-15116461</v>
      </c>
    </row>
    <row r="1050" spans="1:4" x14ac:dyDescent="0.35">
      <c r="A1050" t="s">
        <v>25208</v>
      </c>
      <c r="B1050">
        <v>70000000</v>
      </c>
      <c r="C1050">
        <v>22531698</v>
      </c>
      <c r="D1050">
        <f t="shared" si="17"/>
        <v>-47468302</v>
      </c>
    </row>
    <row r="1051" spans="1:4" x14ac:dyDescent="0.35">
      <c r="A1051" t="s">
        <v>25209</v>
      </c>
      <c r="B1051">
        <v>45000000</v>
      </c>
      <c r="C1051">
        <v>20400913</v>
      </c>
      <c r="D1051">
        <f t="shared" si="17"/>
        <v>-24599087</v>
      </c>
    </row>
    <row r="1052" spans="1:4" x14ac:dyDescent="0.35">
      <c r="A1052" t="s">
        <v>25210</v>
      </c>
      <c r="B1052">
        <v>45000000</v>
      </c>
      <c r="C1052">
        <v>20101861</v>
      </c>
      <c r="D1052">
        <f t="shared" si="17"/>
        <v>-24898139</v>
      </c>
    </row>
    <row r="1053" spans="1:4" x14ac:dyDescent="0.35">
      <c r="A1053" t="s">
        <v>25211</v>
      </c>
      <c r="B1053">
        <v>45000000</v>
      </c>
      <c r="C1053">
        <v>25200412</v>
      </c>
      <c r="D1053">
        <f t="shared" si="17"/>
        <v>-19799588</v>
      </c>
    </row>
    <row r="1054" spans="1:4" x14ac:dyDescent="0.35">
      <c r="A1054" t="s">
        <v>25212</v>
      </c>
      <c r="B1054">
        <v>45000000</v>
      </c>
      <c r="C1054">
        <v>19719930</v>
      </c>
      <c r="D1054">
        <f t="shared" si="17"/>
        <v>-25280070</v>
      </c>
    </row>
    <row r="1055" spans="1:4" x14ac:dyDescent="0.35">
      <c r="A1055" t="s">
        <v>25213</v>
      </c>
      <c r="B1055">
        <v>45000000</v>
      </c>
      <c r="C1055">
        <v>19377727</v>
      </c>
      <c r="D1055">
        <f t="shared" si="17"/>
        <v>-25622273</v>
      </c>
    </row>
    <row r="1056" spans="1:4" x14ac:dyDescent="0.35">
      <c r="A1056" t="s">
        <v>25214</v>
      </c>
      <c r="B1056">
        <v>45000000</v>
      </c>
      <c r="C1056">
        <v>17300889</v>
      </c>
      <c r="D1056">
        <f t="shared" si="17"/>
        <v>-27699111</v>
      </c>
    </row>
    <row r="1057" spans="1:4" x14ac:dyDescent="0.35">
      <c r="A1057" t="s">
        <v>25215</v>
      </c>
      <c r="B1057">
        <v>57000000</v>
      </c>
      <c r="C1057">
        <v>15527125</v>
      </c>
      <c r="D1057">
        <f t="shared" si="17"/>
        <v>-41472875</v>
      </c>
    </row>
    <row r="1058" spans="1:4" x14ac:dyDescent="0.35">
      <c r="A1058" t="s">
        <v>25216</v>
      </c>
      <c r="B1058">
        <v>50000000</v>
      </c>
      <c r="C1058">
        <v>13560960</v>
      </c>
      <c r="D1058">
        <f t="shared" si="17"/>
        <v>-36439040</v>
      </c>
    </row>
    <row r="1059" spans="1:4" x14ac:dyDescent="0.35">
      <c r="A1059" t="s">
        <v>25217</v>
      </c>
      <c r="B1059">
        <v>45000000</v>
      </c>
      <c r="C1059">
        <v>15523168</v>
      </c>
      <c r="D1059">
        <f t="shared" si="17"/>
        <v>-29476832</v>
      </c>
    </row>
    <row r="1060" spans="1:4" x14ac:dyDescent="0.35">
      <c r="A1060" t="s">
        <v>25218</v>
      </c>
      <c r="B1060">
        <v>45000000</v>
      </c>
      <c r="C1060">
        <v>11146409</v>
      </c>
      <c r="D1060">
        <f t="shared" si="17"/>
        <v>-33853591</v>
      </c>
    </row>
    <row r="1061" spans="1:4" x14ac:dyDescent="0.35">
      <c r="A1061" t="s">
        <v>25219</v>
      </c>
      <c r="B1061">
        <v>45000000</v>
      </c>
      <c r="C1061">
        <v>7916887</v>
      </c>
      <c r="D1061">
        <f t="shared" si="17"/>
        <v>-37083113</v>
      </c>
    </row>
    <row r="1062" spans="1:4" x14ac:dyDescent="0.35">
      <c r="A1062" t="s">
        <v>25220</v>
      </c>
      <c r="B1062">
        <v>45000000</v>
      </c>
      <c r="C1062">
        <v>6565495</v>
      </c>
      <c r="D1062">
        <f t="shared" si="17"/>
        <v>-38434505</v>
      </c>
    </row>
    <row r="1063" spans="1:4" x14ac:dyDescent="0.35">
      <c r="A1063" t="s">
        <v>25221</v>
      </c>
      <c r="B1063">
        <v>40000000</v>
      </c>
      <c r="C1063">
        <v>15279680</v>
      </c>
      <c r="D1063">
        <f t="shared" si="17"/>
        <v>-24720320</v>
      </c>
    </row>
    <row r="1064" spans="1:4" x14ac:dyDescent="0.35">
      <c r="A1064" t="s">
        <v>25222</v>
      </c>
      <c r="B1064">
        <v>40000000</v>
      </c>
      <c r="C1064">
        <v>7262288</v>
      </c>
      <c r="D1064">
        <f t="shared" si="17"/>
        <v>-32737712</v>
      </c>
    </row>
    <row r="1065" spans="1:4" x14ac:dyDescent="0.35">
      <c r="A1065" t="s">
        <v>25223</v>
      </c>
      <c r="B1065">
        <v>45000000</v>
      </c>
      <c r="C1065">
        <v>4584886</v>
      </c>
      <c r="D1065">
        <f t="shared" si="17"/>
        <v>-40415114</v>
      </c>
    </row>
    <row r="1066" spans="1:4" x14ac:dyDescent="0.35">
      <c r="A1066" t="s">
        <v>25224</v>
      </c>
      <c r="B1066">
        <v>45000000</v>
      </c>
      <c r="C1066">
        <v>2154540</v>
      </c>
      <c r="D1066">
        <f t="shared" si="17"/>
        <v>-42845460</v>
      </c>
    </row>
    <row r="1067" spans="1:4" x14ac:dyDescent="0.35">
      <c r="A1067" t="s">
        <v>25225</v>
      </c>
      <c r="B1067">
        <v>45000000</v>
      </c>
      <c r="C1067">
        <v>8129455</v>
      </c>
      <c r="D1067">
        <f t="shared" si="17"/>
        <v>-36870545</v>
      </c>
    </row>
    <row r="1068" spans="1:4" x14ac:dyDescent="0.35">
      <c r="A1068" t="s">
        <v>25226</v>
      </c>
      <c r="B1068">
        <v>44500000</v>
      </c>
      <c r="C1068">
        <v>136019448</v>
      </c>
      <c r="D1068">
        <f t="shared" si="17"/>
        <v>91519448</v>
      </c>
    </row>
    <row r="1069" spans="1:4" x14ac:dyDescent="0.35">
      <c r="A1069" t="s">
        <v>25227</v>
      </c>
      <c r="B1069">
        <v>44000000</v>
      </c>
      <c r="C1069">
        <v>183875760</v>
      </c>
      <c r="D1069">
        <f t="shared" si="17"/>
        <v>139875760</v>
      </c>
    </row>
    <row r="1070" spans="1:4" x14ac:dyDescent="0.35">
      <c r="A1070" t="s">
        <v>25228</v>
      </c>
      <c r="B1070">
        <v>40000000</v>
      </c>
      <c r="C1070">
        <v>67061228</v>
      </c>
      <c r="D1070">
        <f t="shared" si="17"/>
        <v>27061228</v>
      </c>
    </row>
    <row r="1071" spans="1:4" x14ac:dyDescent="0.35">
      <c r="A1071" t="s">
        <v>25229</v>
      </c>
      <c r="B1071">
        <v>44000000</v>
      </c>
      <c r="C1071">
        <v>53300852</v>
      </c>
      <c r="D1071">
        <f t="shared" si="17"/>
        <v>9300852</v>
      </c>
    </row>
    <row r="1072" spans="1:4" x14ac:dyDescent="0.35">
      <c r="A1072" t="s">
        <v>25230</v>
      </c>
      <c r="B1072">
        <v>44000000</v>
      </c>
      <c r="C1072">
        <v>150415432</v>
      </c>
      <c r="D1072">
        <f t="shared" si="17"/>
        <v>106415432</v>
      </c>
    </row>
    <row r="1073" spans="1:4" x14ac:dyDescent="0.35">
      <c r="A1073" t="s">
        <v>25231</v>
      </c>
      <c r="B1073">
        <v>44000000</v>
      </c>
      <c r="C1073">
        <v>44834712</v>
      </c>
      <c r="D1073">
        <f t="shared" si="17"/>
        <v>834712</v>
      </c>
    </row>
    <row r="1074" spans="1:4" x14ac:dyDescent="0.35">
      <c r="A1074" t="s">
        <v>25232</v>
      </c>
      <c r="B1074">
        <v>2600000</v>
      </c>
      <c r="C1074">
        <v>84300000</v>
      </c>
      <c r="D1074">
        <f t="shared" si="17"/>
        <v>81700000</v>
      </c>
    </row>
    <row r="1075" spans="1:4" x14ac:dyDescent="0.35">
      <c r="A1075" t="s">
        <v>25233</v>
      </c>
      <c r="B1075">
        <v>44000000</v>
      </c>
      <c r="C1075">
        <v>1500000</v>
      </c>
      <c r="D1075">
        <f t="shared" si="17"/>
        <v>-42500000</v>
      </c>
    </row>
    <row r="1076" spans="1:4" x14ac:dyDescent="0.35">
      <c r="A1076" t="s">
        <v>25234</v>
      </c>
      <c r="B1076">
        <v>50000000</v>
      </c>
      <c r="C1076">
        <v>62318875</v>
      </c>
      <c r="D1076">
        <f t="shared" si="17"/>
        <v>12318875</v>
      </c>
    </row>
    <row r="1077" spans="1:4" x14ac:dyDescent="0.35">
      <c r="A1077" t="s">
        <v>25235</v>
      </c>
      <c r="B1077">
        <v>40000000</v>
      </c>
      <c r="C1077">
        <v>5773519</v>
      </c>
      <c r="D1077">
        <f t="shared" si="17"/>
        <v>-34226481</v>
      </c>
    </row>
    <row r="1078" spans="1:4" x14ac:dyDescent="0.35">
      <c r="A1078" t="s">
        <v>25236</v>
      </c>
      <c r="B1078">
        <v>43000000</v>
      </c>
      <c r="C1078">
        <v>51768623</v>
      </c>
      <c r="D1078">
        <f t="shared" si="17"/>
        <v>8768623</v>
      </c>
    </row>
    <row r="1079" spans="1:4" x14ac:dyDescent="0.35">
      <c r="A1079" t="s">
        <v>25237</v>
      </c>
      <c r="B1079">
        <v>43000000</v>
      </c>
      <c r="C1079">
        <v>37035515</v>
      </c>
      <c r="D1079">
        <f t="shared" si="17"/>
        <v>-5964485</v>
      </c>
    </row>
    <row r="1080" spans="1:4" x14ac:dyDescent="0.35">
      <c r="A1080" t="s">
        <v>25238</v>
      </c>
      <c r="B1080">
        <v>45000000</v>
      </c>
      <c r="C1080">
        <v>24520892</v>
      </c>
      <c r="D1080">
        <f t="shared" si="17"/>
        <v>-20479108</v>
      </c>
    </row>
    <row r="1081" spans="1:4" x14ac:dyDescent="0.35">
      <c r="A1081" t="s">
        <v>25239</v>
      </c>
      <c r="B1081">
        <v>43000000</v>
      </c>
      <c r="C1081">
        <v>24430272</v>
      </c>
      <c r="D1081">
        <f t="shared" si="17"/>
        <v>-18569728</v>
      </c>
    </row>
    <row r="1082" spans="1:4" x14ac:dyDescent="0.35">
      <c r="A1082" t="s">
        <v>25240</v>
      </c>
      <c r="B1082">
        <v>42000000</v>
      </c>
      <c r="C1082">
        <v>158348400</v>
      </c>
      <c r="D1082">
        <f t="shared" si="17"/>
        <v>116348400</v>
      </c>
    </row>
    <row r="1083" spans="1:4" x14ac:dyDescent="0.35">
      <c r="A1083" t="s">
        <v>25241</v>
      </c>
      <c r="B1083">
        <v>44000000</v>
      </c>
      <c r="C1083">
        <v>31136950</v>
      </c>
      <c r="D1083">
        <f t="shared" si="17"/>
        <v>-12863050</v>
      </c>
    </row>
    <row r="1084" spans="1:4" x14ac:dyDescent="0.35">
      <c r="A1084" t="s">
        <v>25242</v>
      </c>
      <c r="B1084">
        <v>40000000</v>
      </c>
      <c r="C1084">
        <v>29113588</v>
      </c>
      <c r="D1084">
        <f t="shared" si="17"/>
        <v>-10886412</v>
      </c>
    </row>
    <row r="1085" spans="1:4" x14ac:dyDescent="0.35">
      <c r="A1085" t="s">
        <v>25243</v>
      </c>
      <c r="B1085">
        <v>42000000</v>
      </c>
      <c r="C1085">
        <v>138447667</v>
      </c>
      <c r="D1085">
        <f t="shared" si="17"/>
        <v>96447667</v>
      </c>
    </row>
    <row r="1086" spans="1:4" x14ac:dyDescent="0.35">
      <c r="A1086" t="s">
        <v>25244</v>
      </c>
      <c r="B1086">
        <v>42000000</v>
      </c>
      <c r="C1086">
        <v>116006080</v>
      </c>
      <c r="D1086">
        <f t="shared" si="17"/>
        <v>74006080</v>
      </c>
    </row>
    <row r="1087" spans="1:4" x14ac:dyDescent="0.35">
      <c r="A1087" t="s">
        <v>25245</v>
      </c>
      <c r="B1087">
        <v>45000000</v>
      </c>
      <c r="C1087">
        <v>106793915</v>
      </c>
      <c r="D1087">
        <f t="shared" si="17"/>
        <v>61793915</v>
      </c>
    </row>
    <row r="1088" spans="1:4" x14ac:dyDescent="0.35">
      <c r="A1088" t="s">
        <v>25246</v>
      </c>
      <c r="B1088">
        <v>42000000</v>
      </c>
      <c r="C1088">
        <v>87856565</v>
      </c>
      <c r="D1088">
        <f t="shared" si="17"/>
        <v>45856565</v>
      </c>
    </row>
    <row r="1089" spans="1:4" x14ac:dyDescent="0.35">
      <c r="A1089" t="s">
        <v>25247</v>
      </c>
      <c r="B1089">
        <v>40000000</v>
      </c>
      <c r="C1089">
        <v>70100000</v>
      </c>
      <c r="D1089">
        <f t="shared" si="17"/>
        <v>30100000</v>
      </c>
    </row>
    <row r="1090" spans="1:4" x14ac:dyDescent="0.35">
      <c r="A1090" t="s">
        <v>25248</v>
      </c>
      <c r="B1090">
        <v>43000000</v>
      </c>
      <c r="C1090">
        <v>159578352</v>
      </c>
      <c r="D1090">
        <f t="shared" si="17"/>
        <v>116578352</v>
      </c>
    </row>
    <row r="1091" spans="1:4" x14ac:dyDescent="0.35">
      <c r="A1091" t="s">
        <v>25249</v>
      </c>
      <c r="B1091">
        <v>31115000</v>
      </c>
      <c r="C1091">
        <v>57750000</v>
      </c>
      <c r="D1091">
        <f t="shared" ref="D1091:D1154" si="18">C1091-B1091</f>
        <v>26635000</v>
      </c>
    </row>
    <row r="1092" spans="1:4" x14ac:dyDescent="0.35">
      <c r="A1092" t="s">
        <v>25250</v>
      </c>
      <c r="B1092">
        <v>42000000</v>
      </c>
      <c r="C1092">
        <v>45290318</v>
      </c>
      <c r="D1092">
        <f t="shared" si="18"/>
        <v>3290318</v>
      </c>
    </row>
    <row r="1093" spans="1:4" x14ac:dyDescent="0.35">
      <c r="A1093" t="s">
        <v>25251</v>
      </c>
      <c r="B1093">
        <v>42000000</v>
      </c>
      <c r="C1093">
        <v>41543207</v>
      </c>
      <c r="D1093">
        <f t="shared" si="18"/>
        <v>-456793</v>
      </c>
    </row>
    <row r="1094" spans="1:4" x14ac:dyDescent="0.35">
      <c r="A1094" t="s">
        <v>25252</v>
      </c>
      <c r="B1094">
        <v>42000000</v>
      </c>
      <c r="C1094">
        <v>41252428</v>
      </c>
      <c r="D1094">
        <f t="shared" si="18"/>
        <v>-747572</v>
      </c>
    </row>
    <row r="1095" spans="1:4" x14ac:dyDescent="0.35">
      <c r="A1095" t="s">
        <v>25253</v>
      </c>
      <c r="B1095">
        <v>32000000</v>
      </c>
      <c r="C1095">
        <v>35228696</v>
      </c>
      <c r="D1095">
        <f t="shared" si="18"/>
        <v>3228696</v>
      </c>
    </row>
    <row r="1096" spans="1:4" x14ac:dyDescent="0.35">
      <c r="A1096" t="s">
        <v>25254</v>
      </c>
      <c r="B1096">
        <v>42000000</v>
      </c>
      <c r="C1096">
        <v>59992760</v>
      </c>
      <c r="D1096">
        <f t="shared" si="18"/>
        <v>17992760</v>
      </c>
    </row>
    <row r="1097" spans="1:4" x14ac:dyDescent="0.35">
      <c r="A1097" t="s">
        <v>25255</v>
      </c>
      <c r="B1097">
        <v>32000000</v>
      </c>
      <c r="C1097">
        <v>34667015</v>
      </c>
      <c r="D1097">
        <f t="shared" si="18"/>
        <v>2667015</v>
      </c>
    </row>
    <row r="1098" spans="1:4" x14ac:dyDescent="0.35">
      <c r="A1098" t="s">
        <v>25256</v>
      </c>
      <c r="B1098">
        <v>42000000</v>
      </c>
      <c r="C1098">
        <v>37652565</v>
      </c>
      <c r="D1098">
        <f t="shared" si="18"/>
        <v>-4347435</v>
      </c>
    </row>
    <row r="1099" spans="1:4" x14ac:dyDescent="0.35">
      <c r="A1099" t="s">
        <v>25257</v>
      </c>
      <c r="B1099">
        <v>42000000</v>
      </c>
      <c r="C1099">
        <v>24375436</v>
      </c>
      <c r="D1099">
        <f t="shared" si="18"/>
        <v>-17624564</v>
      </c>
    </row>
    <row r="1100" spans="1:4" x14ac:dyDescent="0.35">
      <c r="A1100" t="s">
        <v>25258</v>
      </c>
      <c r="B1100">
        <v>42000000</v>
      </c>
      <c r="C1100">
        <v>20915465</v>
      </c>
      <c r="D1100">
        <f t="shared" si="18"/>
        <v>-21084535</v>
      </c>
    </row>
    <row r="1101" spans="1:4" x14ac:dyDescent="0.35">
      <c r="A1101" t="s">
        <v>25259</v>
      </c>
      <c r="B1101">
        <v>50000000</v>
      </c>
      <c r="C1101">
        <v>24127895</v>
      </c>
      <c r="D1101">
        <f t="shared" si="18"/>
        <v>-25872105</v>
      </c>
    </row>
    <row r="1102" spans="1:4" x14ac:dyDescent="0.35">
      <c r="A1102" t="s">
        <v>25260</v>
      </c>
      <c r="B1102">
        <v>31000000</v>
      </c>
      <c r="C1102">
        <v>84961</v>
      </c>
      <c r="D1102">
        <f t="shared" si="18"/>
        <v>-30915039</v>
      </c>
    </row>
    <row r="1103" spans="1:4" x14ac:dyDescent="0.35">
      <c r="A1103" t="s">
        <v>25261</v>
      </c>
      <c r="B1103">
        <v>40000000</v>
      </c>
      <c r="C1103">
        <v>26404753</v>
      </c>
      <c r="D1103">
        <f t="shared" si="18"/>
        <v>-13595247</v>
      </c>
    </row>
    <row r="1104" spans="1:4" x14ac:dyDescent="0.35">
      <c r="A1104" t="s">
        <v>25262</v>
      </c>
      <c r="B1104">
        <v>44000000</v>
      </c>
      <c r="C1104">
        <v>6105175</v>
      </c>
      <c r="D1104">
        <f t="shared" si="18"/>
        <v>-37894825</v>
      </c>
    </row>
    <row r="1105" spans="1:4" x14ac:dyDescent="0.35">
      <c r="A1105" t="s">
        <v>25263</v>
      </c>
      <c r="B1105">
        <v>45000000</v>
      </c>
      <c r="C1105">
        <v>5664251</v>
      </c>
      <c r="D1105">
        <f t="shared" si="18"/>
        <v>-39335749</v>
      </c>
    </row>
    <row r="1106" spans="1:4" x14ac:dyDescent="0.35">
      <c r="A1106" t="s">
        <v>25264</v>
      </c>
      <c r="B1106">
        <v>27000000</v>
      </c>
      <c r="C1106">
        <v>1260917</v>
      </c>
      <c r="D1106">
        <f t="shared" si="18"/>
        <v>-25739083</v>
      </c>
    </row>
    <row r="1107" spans="1:4" x14ac:dyDescent="0.35">
      <c r="A1107" t="s">
        <v>25265</v>
      </c>
      <c r="B1107">
        <v>41000000</v>
      </c>
      <c r="C1107">
        <v>116724075</v>
      </c>
      <c r="D1107">
        <f t="shared" si="18"/>
        <v>75724075</v>
      </c>
    </row>
    <row r="1108" spans="1:4" x14ac:dyDescent="0.35">
      <c r="A1108" t="s">
        <v>25266</v>
      </c>
      <c r="B1108">
        <v>65000000</v>
      </c>
      <c r="C1108">
        <v>56083966</v>
      </c>
      <c r="D1108">
        <f t="shared" si="18"/>
        <v>-8916034</v>
      </c>
    </row>
    <row r="1109" spans="1:4" x14ac:dyDescent="0.35">
      <c r="A1109" t="s">
        <v>25267</v>
      </c>
      <c r="B1109">
        <v>41000000</v>
      </c>
      <c r="C1109">
        <v>22108977</v>
      </c>
      <c r="D1109">
        <f t="shared" si="18"/>
        <v>-18891023</v>
      </c>
    </row>
    <row r="1110" spans="1:4" x14ac:dyDescent="0.35">
      <c r="A1110" t="s">
        <v>25268</v>
      </c>
      <c r="B1110">
        <v>40000000</v>
      </c>
      <c r="C1110">
        <v>293501675</v>
      </c>
      <c r="D1110">
        <f t="shared" si="18"/>
        <v>253501675</v>
      </c>
    </row>
    <row r="1111" spans="1:4" x14ac:dyDescent="0.35">
      <c r="A1111" t="s">
        <v>25269</v>
      </c>
      <c r="B1111">
        <v>42000000</v>
      </c>
      <c r="C1111">
        <v>18600911</v>
      </c>
      <c r="D1111">
        <f t="shared" si="18"/>
        <v>-23399089</v>
      </c>
    </row>
    <row r="1112" spans="1:4" x14ac:dyDescent="0.35">
      <c r="A1112" t="s">
        <v>25270</v>
      </c>
      <c r="B1112">
        <v>41000000</v>
      </c>
      <c r="C1112">
        <v>7204138</v>
      </c>
      <c r="D1112">
        <f t="shared" si="18"/>
        <v>-33795862</v>
      </c>
    </row>
    <row r="1113" spans="1:4" x14ac:dyDescent="0.35">
      <c r="A1113" t="s">
        <v>25271</v>
      </c>
      <c r="B1113">
        <v>8000000</v>
      </c>
      <c r="C1113">
        <v>90800000</v>
      </c>
      <c r="D1113">
        <f t="shared" si="18"/>
        <v>82800000</v>
      </c>
    </row>
    <row r="1114" spans="1:4" x14ac:dyDescent="0.35">
      <c r="A1114" t="s">
        <v>25272</v>
      </c>
      <c r="B1114">
        <v>40000000</v>
      </c>
      <c r="C1114">
        <v>150117807</v>
      </c>
      <c r="D1114">
        <f t="shared" si="18"/>
        <v>110117807</v>
      </c>
    </row>
    <row r="1115" spans="1:4" x14ac:dyDescent="0.35">
      <c r="A1115" t="s">
        <v>25273</v>
      </c>
      <c r="B1115">
        <v>40000000</v>
      </c>
      <c r="C1115">
        <v>163947053</v>
      </c>
      <c r="D1115">
        <f t="shared" si="18"/>
        <v>123947053</v>
      </c>
    </row>
    <row r="1116" spans="1:4" x14ac:dyDescent="0.35">
      <c r="A1116" t="s">
        <v>25274</v>
      </c>
      <c r="B1116">
        <v>70000000</v>
      </c>
      <c r="C1116">
        <v>116735231</v>
      </c>
      <c r="D1116">
        <f t="shared" si="18"/>
        <v>46735231</v>
      </c>
    </row>
    <row r="1117" spans="1:4" x14ac:dyDescent="0.35">
      <c r="A1117" t="s">
        <v>25275</v>
      </c>
      <c r="B1117">
        <v>40000000</v>
      </c>
      <c r="C1117">
        <v>118500000</v>
      </c>
      <c r="D1117">
        <f t="shared" si="18"/>
        <v>78500000</v>
      </c>
    </row>
    <row r="1118" spans="1:4" x14ac:dyDescent="0.35">
      <c r="A1118" t="s">
        <v>23046</v>
      </c>
      <c r="B1118">
        <v>40000000</v>
      </c>
      <c r="C1118">
        <v>126546825</v>
      </c>
      <c r="D1118">
        <f t="shared" si="18"/>
        <v>86546825</v>
      </c>
    </row>
    <row r="1119" spans="1:4" x14ac:dyDescent="0.35">
      <c r="A1119" t="s">
        <v>25276</v>
      </c>
      <c r="B1119">
        <v>40000000</v>
      </c>
      <c r="C1119">
        <v>166147885</v>
      </c>
      <c r="D1119">
        <f t="shared" si="18"/>
        <v>126147885</v>
      </c>
    </row>
    <row r="1120" spans="1:4" x14ac:dyDescent="0.35">
      <c r="A1120" t="s">
        <v>25277</v>
      </c>
      <c r="B1120">
        <v>38000000</v>
      </c>
      <c r="C1120">
        <v>111760631</v>
      </c>
      <c r="D1120">
        <f t="shared" si="18"/>
        <v>73760631</v>
      </c>
    </row>
    <row r="1121" spans="1:4" x14ac:dyDescent="0.35">
      <c r="A1121" t="s">
        <v>25278</v>
      </c>
      <c r="B1121">
        <v>40000000</v>
      </c>
      <c r="C1121">
        <v>108706165</v>
      </c>
      <c r="D1121">
        <f t="shared" si="18"/>
        <v>68706165</v>
      </c>
    </row>
    <row r="1122" spans="1:4" x14ac:dyDescent="0.35">
      <c r="A1122" t="s">
        <v>25279</v>
      </c>
      <c r="B1122">
        <v>40000000</v>
      </c>
      <c r="C1122">
        <v>138614544</v>
      </c>
      <c r="D1122">
        <f t="shared" si="18"/>
        <v>98614544</v>
      </c>
    </row>
    <row r="1123" spans="1:4" x14ac:dyDescent="0.35">
      <c r="A1123" t="s">
        <v>25280</v>
      </c>
      <c r="B1123">
        <v>40000000</v>
      </c>
      <c r="C1123">
        <v>125069696</v>
      </c>
      <c r="D1123">
        <f t="shared" si="18"/>
        <v>85069696</v>
      </c>
    </row>
    <row r="1124" spans="1:4" x14ac:dyDescent="0.35">
      <c r="A1124" t="s">
        <v>25281</v>
      </c>
      <c r="B1124">
        <v>40000000</v>
      </c>
      <c r="C1124">
        <v>107458785</v>
      </c>
      <c r="D1124">
        <f t="shared" si="18"/>
        <v>67458785</v>
      </c>
    </row>
    <row r="1125" spans="1:4" x14ac:dyDescent="0.35">
      <c r="A1125" t="s">
        <v>25282</v>
      </c>
      <c r="B1125">
        <v>40000000</v>
      </c>
      <c r="C1125">
        <v>102310175</v>
      </c>
      <c r="D1125">
        <f t="shared" si="18"/>
        <v>62310175</v>
      </c>
    </row>
    <row r="1126" spans="1:4" x14ac:dyDescent="0.35">
      <c r="A1126" t="s">
        <v>25283</v>
      </c>
      <c r="B1126">
        <v>40000000</v>
      </c>
      <c r="C1126">
        <v>96917897</v>
      </c>
      <c r="D1126">
        <f t="shared" si="18"/>
        <v>56917897</v>
      </c>
    </row>
    <row r="1127" spans="1:4" x14ac:dyDescent="0.35">
      <c r="A1127" t="s">
        <v>25284</v>
      </c>
      <c r="B1127">
        <v>40000000</v>
      </c>
      <c r="C1127">
        <v>93952276</v>
      </c>
      <c r="D1127">
        <f t="shared" si="18"/>
        <v>53952276</v>
      </c>
    </row>
    <row r="1128" spans="1:4" x14ac:dyDescent="0.35">
      <c r="A1128" t="s">
        <v>25285</v>
      </c>
      <c r="B1128">
        <v>45000000</v>
      </c>
      <c r="C1128">
        <v>90703745</v>
      </c>
      <c r="D1128">
        <f t="shared" si="18"/>
        <v>45703745</v>
      </c>
    </row>
    <row r="1129" spans="1:4" x14ac:dyDescent="0.35">
      <c r="A1129" t="s">
        <v>25286</v>
      </c>
      <c r="B1129">
        <v>40000000</v>
      </c>
      <c r="C1129">
        <v>89138076</v>
      </c>
      <c r="D1129">
        <f t="shared" si="18"/>
        <v>49138076</v>
      </c>
    </row>
    <row r="1130" spans="1:4" x14ac:dyDescent="0.35">
      <c r="A1130" t="s">
        <v>25287</v>
      </c>
      <c r="B1130">
        <v>40000000</v>
      </c>
      <c r="C1130">
        <v>87666629</v>
      </c>
      <c r="D1130">
        <f t="shared" si="18"/>
        <v>47666629</v>
      </c>
    </row>
    <row r="1131" spans="1:4" x14ac:dyDescent="0.35">
      <c r="A1131" t="s">
        <v>25288</v>
      </c>
      <c r="B1131">
        <v>40000000</v>
      </c>
      <c r="C1131">
        <v>90353764</v>
      </c>
      <c r="D1131">
        <f t="shared" si="18"/>
        <v>50353764</v>
      </c>
    </row>
    <row r="1132" spans="1:4" x14ac:dyDescent="0.35">
      <c r="A1132" t="s">
        <v>25289</v>
      </c>
      <c r="B1132">
        <v>40000000</v>
      </c>
      <c r="C1132">
        <v>82522790</v>
      </c>
      <c r="D1132">
        <f t="shared" si="18"/>
        <v>42522790</v>
      </c>
    </row>
    <row r="1133" spans="1:4" x14ac:dyDescent="0.35">
      <c r="A1133" t="s">
        <v>25290</v>
      </c>
      <c r="B1133">
        <v>40000000</v>
      </c>
      <c r="C1133">
        <v>94125426</v>
      </c>
      <c r="D1133">
        <f t="shared" si="18"/>
        <v>54125426</v>
      </c>
    </row>
    <row r="1134" spans="1:4" x14ac:dyDescent="0.35">
      <c r="A1134">
        <v>42</v>
      </c>
      <c r="B1134">
        <v>40000000</v>
      </c>
      <c r="C1134">
        <v>95001343</v>
      </c>
      <c r="D1134">
        <f t="shared" si="18"/>
        <v>55001343</v>
      </c>
    </row>
    <row r="1135" spans="1:4" x14ac:dyDescent="0.35">
      <c r="A1135" t="s">
        <v>25291</v>
      </c>
      <c r="B1135">
        <v>40000000</v>
      </c>
      <c r="C1135">
        <v>81292135</v>
      </c>
      <c r="D1135">
        <f t="shared" si="18"/>
        <v>41292135</v>
      </c>
    </row>
    <row r="1136" spans="1:4" x14ac:dyDescent="0.35">
      <c r="A1136" t="s">
        <v>25292</v>
      </c>
      <c r="B1136">
        <v>35000000</v>
      </c>
      <c r="C1136">
        <v>86208010</v>
      </c>
      <c r="D1136">
        <f t="shared" si="18"/>
        <v>51208010</v>
      </c>
    </row>
    <row r="1137" spans="1:4" x14ac:dyDescent="0.35">
      <c r="A1137" t="s">
        <v>25293</v>
      </c>
      <c r="B1137">
        <v>40000000</v>
      </c>
      <c r="C1137">
        <v>81593527</v>
      </c>
      <c r="D1137">
        <f t="shared" si="18"/>
        <v>41593527</v>
      </c>
    </row>
    <row r="1138" spans="1:4" x14ac:dyDescent="0.35">
      <c r="A1138" t="s">
        <v>25294</v>
      </c>
      <c r="B1138">
        <v>35000000</v>
      </c>
      <c r="C1138">
        <v>75274748</v>
      </c>
      <c r="D1138">
        <f t="shared" si="18"/>
        <v>40274748</v>
      </c>
    </row>
    <row r="1139" spans="1:4" x14ac:dyDescent="0.35">
      <c r="A1139" t="s">
        <v>25295</v>
      </c>
      <c r="B1139">
        <v>40000000</v>
      </c>
      <c r="C1139">
        <v>90835030</v>
      </c>
      <c r="D1139">
        <f t="shared" si="18"/>
        <v>50835030</v>
      </c>
    </row>
    <row r="1140" spans="1:4" x14ac:dyDescent="0.35">
      <c r="A1140" t="s">
        <v>25296</v>
      </c>
      <c r="B1140">
        <v>40000000</v>
      </c>
      <c r="C1140">
        <v>72455275</v>
      </c>
      <c r="D1140">
        <f t="shared" si="18"/>
        <v>32455275</v>
      </c>
    </row>
    <row r="1141" spans="1:4" x14ac:dyDescent="0.35">
      <c r="A1141" t="s">
        <v>25297</v>
      </c>
      <c r="B1141">
        <v>40000000</v>
      </c>
      <c r="C1141">
        <v>75305995</v>
      </c>
      <c r="D1141">
        <f t="shared" si="18"/>
        <v>35305995</v>
      </c>
    </row>
    <row r="1142" spans="1:4" x14ac:dyDescent="0.35">
      <c r="A1142" t="s">
        <v>25298</v>
      </c>
      <c r="B1142">
        <v>40000000</v>
      </c>
      <c r="C1142">
        <v>74098862</v>
      </c>
      <c r="D1142">
        <f t="shared" si="18"/>
        <v>34098862</v>
      </c>
    </row>
    <row r="1143" spans="1:4" x14ac:dyDescent="0.35">
      <c r="A1143" t="s">
        <v>25299</v>
      </c>
      <c r="B1143">
        <v>40000000</v>
      </c>
      <c r="C1143">
        <v>72266306</v>
      </c>
      <c r="D1143">
        <f t="shared" si="18"/>
        <v>32266306</v>
      </c>
    </row>
    <row r="1144" spans="1:4" x14ac:dyDescent="0.35">
      <c r="A1144" t="s">
        <v>25300</v>
      </c>
      <c r="B1144">
        <v>40000000</v>
      </c>
      <c r="C1144">
        <v>71347010</v>
      </c>
      <c r="D1144">
        <f t="shared" si="18"/>
        <v>31347010</v>
      </c>
    </row>
    <row r="1145" spans="1:4" x14ac:dyDescent="0.35">
      <c r="A1145" t="s">
        <v>25301</v>
      </c>
      <c r="B1145">
        <v>40000000</v>
      </c>
      <c r="C1145">
        <v>70836296</v>
      </c>
      <c r="D1145">
        <f t="shared" si="18"/>
        <v>30836296</v>
      </c>
    </row>
    <row r="1146" spans="1:4" x14ac:dyDescent="0.35">
      <c r="A1146" t="s">
        <v>25302</v>
      </c>
      <c r="B1146">
        <v>40000000</v>
      </c>
      <c r="C1146">
        <v>70405498</v>
      </c>
      <c r="D1146">
        <f t="shared" si="18"/>
        <v>30405498</v>
      </c>
    </row>
    <row r="1147" spans="1:4" x14ac:dyDescent="0.35">
      <c r="A1147" t="s">
        <v>25303</v>
      </c>
      <c r="B1147">
        <v>40000000</v>
      </c>
      <c r="C1147">
        <v>70163652</v>
      </c>
      <c r="D1147">
        <f t="shared" si="18"/>
        <v>30163652</v>
      </c>
    </row>
    <row r="1148" spans="1:4" x14ac:dyDescent="0.35">
      <c r="A1148" t="s">
        <v>25304</v>
      </c>
      <c r="B1148">
        <v>34000000</v>
      </c>
      <c r="C1148">
        <v>66808615</v>
      </c>
      <c r="D1148">
        <f t="shared" si="18"/>
        <v>32808615</v>
      </c>
    </row>
    <row r="1149" spans="1:4" x14ac:dyDescent="0.35">
      <c r="A1149" t="s">
        <v>25305</v>
      </c>
      <c r="B1149">
        <v>20000000</v>
      </c>
      <c r="C1149">
        <v>64149837</v>
      </c>
      <c r="D1149">
        <f t="shared" si="18"/>
        <v>44149837</v>
      </c>
    </row>
    <row r="1150" spans="1:4" x14ac:dyDescent="0.35">
      <c r="A1150" t="s">
        <v>25306</v>
      </c>
      <c r="B1150">
        <v>40000000</v>
      </c>
      <c r="C1150">
        <v>83906114</v>
      </c>
      <c r="D1150">
        <f t="shared" si="18"/>
        <v>43906114</v>
      </c>
    </row>
    <row r="1151" spans="1:4" x14ac:dyDescent="0.35">
      <c r="A1151" t="s">
        <v>25307</v>
      </c>
      <c r="B1151">
        <v>40000000</v>
      </c>
      <c r="C1151">
        <v>66466372</v>
      </c>
      <c r="D1151">
        <f t="shared" si="18"/>
        <v>26466372</v>
      </c>
    </row>
    <row r="1152" spans="1:4" x14ac:dyDescent="0.35">
      <c r="A1152" t="s">
        <v>25308</v>
      </c>
      <c r="B1152">
        <v>40000000</v>
      </c>
      <c r="C1152">
        <v>72306065</v>
      </c>
      <c r="D1152">
        <f t="shared" si="18"/>
        <v>32306065</v>
      </c>
    </row>
    <row r="1153" spans="1:4" x14ac:dyDescent="0.35">
      <c r="A1153" t="s">
        <v>25309</v>
      </c>
      <c r="B1153">
        <v>40000000</v>
      </c>
      <c r="C1153">
        <v>59068786</v>
      </c>
      <c r="D1153">
        <f t="shared" si="18"/>
        <v>19068786</v>
      </c>
    </row>
    <row r="1154" spans="1:4" x14ac:dyDescent="0.35">
      <c r="A1154" t="s">
        <v>25310</v>
      </c>
      <c r="B1154">
        <v>50000000</v>
      </c>
      <c r="C1154">
        <v>57887882</v>
      </c>
      <c r="D1154">
        <f t="shared" si="18"/>
        <v>7887882</v>
      </c>
    </row>
    <row r="1155" spans="1:4" x14ac:dyDescent="0.35">
      <c r="A1155" t="s">
        <v>25311</v>
      </c>
      <c r="B1155">
        <v>40000000</v>
      </c>
      <c r="C1155">
        <v>53955614</v>
      </c>
      <c r="D1155">
        <f t="shared" ref="D1155:D1218" si="19">C1155-B1155</f>
        <v>13955614</v>
      </c>
    </row>
    <row r="1156" spans="1:4" x14ac:dyDescent="0.35">
      <c r="A1156" t="s">
        <v>25312</v>
      </c>
      <c r="B1156">
        <v>40000000</v>
      </c>
      <c r="C1156">
        <v>54967359</v>
      </c>
      <c r="D1156">
        <f t="shared" si="19"/>
        <v>14967359</v>
      </c>
    </row>
    <row r="1157" spans="1:4" x14ac:dyDescent="0.35">
      <c r="A1157" t="s">
        <v>25313</v>
      </c>
      <c r="B1157">
        <v>35000000</v>
      </c>
      <c r="C1157">
        <v>54228104</v>
      </c>
      <c r="D1157">
        <f t="shared" si="19"/>
        <v>19228104</v>
      </c>
    </row>
    <row r="1158" spans="1:4" x14ac:dyDescent="0.35">
      <c r="A1158" t="s">
        <v>25314</v>
      </c>
      <c r="B1158">
        <v>40000000</v>
      </c>
      <c r="C1158">
        <v>57981889</v>
      </c>
      <c r="D1158">
        <f t="shared" si="19"/>
        <v>17981889</v>
      </c>
    </row>
    <row r="1159" spans="1:4" x14ac:dyDescent="0.35">
      <c r="A1159" t="s">
        <v>25315</v>
      </c>
      <c r="B1159">
        <v>30000000</v>
      </c>
      <c r="C1159">
        <v>61094903</v>
      </c>
      <c r="D1159">
        <f t="shared" si="19"/>
        <v>31094903</v>
      </c>
    </row>
    <row r="1160" spans="1:4" x14ac:dyDescent="0.35">
      <c r="A1160" t="s">
        <v>25316</v>
      </c>
      <c r="B1160">
        <v>40000000</v>
      </c>
      <c r="C1160">
        <v>53082743</v>
      </c>
      <c r="D1160">
        <f t="shared" si="19"/>
        <v>13082743</v>
      </c>
    </row>
    <row r="1161" spans="1:4" x14ac:dyDescent="0.35">
      <c r="A1161" t="s">
        <v>25317</v>
      </c>
      <c r="B1161">
        <v>42000000</v>
      </c>
      <c r="C1161">
        <v>54414716</v>
      </c>
      <c r="D1161">
        <f t="shared" si="19"/>
        <v>12414716</v>
      </c>
    </row>
    <row r="1162" spans="1:4" x14ac:dyDescent="0.35">
      <c r="A1162" t="s">
        <v>25318</v>
      </c>
      <c r="B1162">
        <v>40000000</v>
      </c>
      <c r="C1162">
        <v>57011847</v>
      </c>
      <c r="D1162">
        <f t="shared" si="19"/>
        <v>17011847</v>
      </c>
    </row>
    <row r="1163" spans="1:4" x14ac:dyDescent="0.35">
      <c r="A1163" t="s">
        <v>25319</v>
      </c>
      <c r="B1163">
        <v>40000000</v>
      </c>
      <c r="C1163">
        <v>50859889</v>
      </c>
      <c r="D1163">
        <f t="shared" si="19"/>
        <v>10859889</v>
      </c>
    </row>
    <row r="1164" spans="1:4" x14ac:dyDescent="0.35">
      <c r="A1164" t="s">
        <v>25320</v>
      </c>
      <c r="B1164">
        <v>30000000</v>
      </c>
      <c r="C1164">
        <v>51185897</v>
      </c>
      <c r="D1164">
        <f t="shared" si="19"/>
        <v>21185897</v>
      </c>
    </row>
    <row r="1165" spans="1:4" x14ac:dyDescent="0.35">
      <c r="A1165" t="s">
        <v>25321</v>
      </c>
      <c r="B1165">
        <v>40000000</v>
      </c>
      <c r="C1165">
        <v>52000688</v>
      </c>
      <c r="D1165">
        <f t="shared" si="19"/>
        <v>12000688</v>
      </c>
    </row>
    <row r="1166" spans="1:4" x14ac:dyDescent="0.35">
      <c r="A1166" t="s">
        <v>25322</v>
      </c>
      <c r="B1166">
        <v>40000000</v>
      </c>
      <c r="C1166">
        <v>49851591</v>
      </c>
      <c r="D1166">
        <f t="shared" si="19"/>
        <v>9851591</v>
      </c>
    </row>
    <row r="1167" spans="1:4" x14ac:dyDescent="0.35">
      <c r="A1167" t="s">
        <v>25323</v>
      </c>
      <c r="B1167">
        <v>40000000</v>
      </c>
      <c r="C1167">
        <v>47781388</v>
      </c>
      <c r="D1167">
        <f t="shared" si="19"/>
        <v>7781388</v>
      </c>
    </row>
    <row r="1168" spans="1:4" x14ac:dyDescent="0.35">
      <c r="A1168" t="s">
        <v>25324</v>
      </c>
      <c r="B1168">
        <v>40000000</v>
      </c>
      <c r="C1168">
        <v>52320979</v>
      </c>
      <c r="D1168">
        <f t="shared" si="19"/>
        <v>12320979</v>
      </c>
    </row>
    <row r="1169" spans="1:4" x14ac:dyDescent="0.35">
      <c r="A1169" t="s">
        <v>25325</v>
      </c>
      <c r="B1169">
        <v>43000000</v>
      </c>
      <c r="C1169">
        <v>47806295</v>
      </c>
      <c r="D1169">
        <f t="shared" si="19"/>
        <v>4806295</v>
      </c>
    </row>
    <row r="1170" spans="1:4" x14ac:dyDescent="0.35">
      <c r="A1170" t="s">
        <v>25326</v>
      </c>
      <c r="B1170">
        <v>25000000</v>
      </c>
      <c r="C1170">
        <v>51853450</v>
      </c>
      <c r="D1170">
        <f t="shared" si="19"/>
        <v>26853450</v>
      </c>
    </row>
    <row r="1171" spans="1:4" x14ac:dyDescent="0.35">
      <c r="A1171" t="s">
        <v>25327</v>
      </c>
      <c r="B1171">
        <v>40000000</v>
      </c>
      <c r="C1171">
        <v>46012734</v>
      </c>
      <c r="D1171">
        <f t="shared" si="19"/>
        <v>6012734</v>
      </c>
    </row>
    <row r="1172" spans="1:4" x14ac:dyDescent="0.35">
      <c r="A1172" t="s">
        <v>25328</v>
      </c>
      <c r="B1172">
        <v>40000000</v>
      </c>
      <c r="C1172">
        <v>47034272</v>
      </c>
      <c r="D1172">
        <f t="shared" si="19"/>
        <v>7034272</v>
      </c>
    </row>
    <row r="1173" spans="1:4" x14ac:dyDescent="0.35">
      <c r="A1173" t="s">
        <v>25329</v>
      </c>
      <c r="B1173">
        <v>40000000</v>
      </c>
      <c r="C1173">
        <v>45856732</v>
      </c>
      <c r="D1173">
        <f t="shared" si="19"/>
        <v>5856732</v>
      </c>
    </row>
    <row r="1174" spans="1:4" x14ac:dyDescent="0.35">
      <c r="A1174" t="s">
        <v>25330</v>
      </c>
      <c r="B1174">
        <v>40000000</v>
      </c>
      <c r="C1174">
        <v>59588068</v>
      </c>
      <c r="D1174">
        <f t="shared" si="19"/>
        <v>19588068</v>
      </c>
    </row>
    <row r="1175" spans="1:4" x14ac:dyDescent="0.35">
      <c r="A1175" t="s">
        <v>25331</v>
      </c>
      <c r="B1175">
        <v>36000000</v>
      </c>
      <c r="C1175">
        <v>44175394</v>
      </c>
      <c r="D1175">
        <f t="shared" si="19"/>
        <v>8175394</v>
      </c>
    </row>
    <row r="1176" spans="1:4" x14ac:dyDescent="0.35">
      <c r="A1176" t="s">
        <v>25332</v>
      </c>
      <c r="B1176">
        <v>40000000</v>
      </c>
      <c r="C1176">
        <v>45500797</v>
      </c>
      <c r="D1176">
        <f t="shared" si="19"/>
        <v>5500797</v>
      </c>
    </row>
    <row r="1177" spans="1:4" x14ac:dyDescent="0.35">
      <c r="A1177" t="s">
        <v>25333</v>
      </c>
      <c r="B1177">
        <v>40000000</v>
      </c>
      <c r="C1177">
        <v>41797066</v>
      </c>
      <c r="D1177">
        <f t="shared" si="19"/>
        <v>1797066</v>
      </c>
    </row>
    <row r="1178" spans="1:4" x14ac:dyDescent="0.35">
      <c r="A1178" t="s">
        <v>25334</v>
      </c>
      <c r="B1178">
        <v>40000000</v>
      </c>
      <c r="C1178">
        <v>38087756</v>
      </c>
      <c r="D1178">
        <f t="shared" si="19"/>
        <v>-1912244</v>
      </c>
    </row>
    <row r="1179" spans="1:4" x14ac:dyDescent="0.35">
      <c r="A1179" t="s">
        <v>25335</v>
      </c>
      <c r="B1179">
        <v>40000000</v>
      </c>
      <c r="C1179">
        <v>37752931</v>
      </c>
      <c r="D1179">
        <f t="shared" si="19"/>
        <v>-2247069</v>
      </c>
    </row>
    <row r="1180" spans="1:4" x14ac:dyDescent="0.35">
      <c r="A1180" t="s">
        <v>25336</v>
      </c>
      <c r="B1180">
        <v>40000000</v>
      </c>
      <c r="C1180">
        <v>37371385</v>
      </c>
      <c r="D1180">
        <f t="shared" si="19"/>
        <v>-2628615</v>
      </c>
    </row>
    <row r="1181" spans="1:4" x14ac:dyDescent="0.35">
      <c r="A1181" t="s">
        <v>25337</v>
      </c>
      <c r="B1181">
        <v>40000000</v>
      </c>
      <c r="C1181">
        <v>37101011</v>
      </c>
      <c r="D1181">
        <f t="shared" si="19"/>
        <v>-2898989</v>
      </c>
    </row>
    <row r="1182" spans="1:4" x14ac:dyDescent="0.35">
      <c r="A1182" t="s">
        <v>25338</v>
      </c>
      <c r="B1182">
        <v>40000000</v>
      </c>
      <c r="C1182">
        <v>38176892</v>
      </c>
      <c r="D1182">
        <f t="shared" si="19"/>
        <v>-1823108</v>
      </c>
    </row>
    <row r="1183" spans="1:4" x14ac:dyDescent="0.35">
      <c r="A1183" t="s">
        <v>25339</v>
      </c>
      <c r="B1183">
        <v>40000000</v>
      </c>
      <c r="C1183">
        <v>36283504</v>
      </c>
      <c r="D1183">
        <f t="shared" si="19"/>
        <v>-3716496</v>
      </c>
    </row>
    <row r="1184" spans="1:4" x14ac:dyDescent="0.35">
      <c r="A1184" t="s">
        <v>25340</v>
      </c>
      <c r="B1184">
        <v>38000000</v>
      </c>
      <c r="C1184">
        <v>35183792</v>
      </c>
      <c r="D1184">
        <f t="shared" si="19"/>
        <v>-2816208</v>
      </c>
    </row>
    <row r="1185" spans="1:4" x14ac:dyDescent="0.35">
      <c r="A1185" t="s">
        <v>25341</v>
      </c>
      <c r="B1185">
        <v>40000000</v>
      </c>
      <c r="C1185">
        <v>38543473</v>
      </c>
      <c r="D1185">
        <f t="shared" si="19"/>
        <v>-1456527</v>
      </c>
    </row>
    <row r="1186" spans="1:4" x14ac:dyDescent="0.35">
      <c r="A1186" t="s">
        <v>25342</v>
      </c>
      <c r="B1186">
        <v>60000000</v>
      </c>
      <c r="C1186">
        <v>36037909</v>
      </c>
      <c r="D1186">
        <f t="shared" si="19"/>
        <v>-23962091</v>
      </c>
    </row>
    <row r="1187" spans="1:4" x14ac:dyDescent="0.35">
      <c r="A1187" t="s">
        <v>25343</v>
      </c>
      <c r="B1187">
        <v>40000000</v>
      </c>
      <c r="C1187">
        <v>42575718</v>
      </c>
      <c r="D1187">
        <f t="shared" si="19"/>
        <v>2575718</v>
      </c>
    </row>
    <row r="1188" spans="1:4" x14ac:dyDescent="0.35">
      <c r="A1188" t="s">
        <v>25344</v>
      </c>
      <c r="B1188">
        <v>40000000</v>
      </c>
      <c r="C1188">
        <v>33864342</v>
      </c>
      <c r="D1188">
        <f t="shared" si="19"/>
        <v>-6135658</v>
      </c>
    </row>
    <row r="1189" spans="1:4" x14ac:dyDescent="0.35">
      <c r="A1189" t="s">
        <v>25345</v>
      </c>
      <c r="B1189">
        <v>40000000</v>
      </c>
      <c r="C1189">
        <v>33508922</v>
      </c>
      <c r="D1189">
        <f t="shared" si="19"/>
        <v>-6491078</v>
      </c>
    </row>
    <row r="1190" spans="1:4" x14ac:dyDescent="0.35">
      <c r="A1190" t="s">
        <v>25346</v>
      </c>
      <c r="B1190">
        <v>30000000</v>
      </c>
      <c r="C1190">
        <v>42071069</v>
      </c>
      <c r="D1190">
        <f t="shared" si="19"/>
        <v>12071069</v>
      </c>
    </row>
    <row r="1191" spans="1:4" x14ac:dyDescent="0.35">
      <c r="A1191" t="s">
        <v>25347</v>
      </c>
      <c r="B1191">
        <v>40000000</v>
      </c>
      <c r="C1191">
        <v>32853640</v>
      </c>
      <c r="D1191">
        <f t="shared" si="19"/>
        <v>-7146360</v>
      </c>
    </row>
    <row r="1192" spans="1:4" x14ac:dyDescent="0.35">
      <c r="A1192" t="s">
        <v>25348</v>
      </c>
      <c r="B1192">
        <v>40000000</v>
      </c>
      <c r="C1192">
        <v>42615685</v>
      </c>
      <c r="D1192">
        <f t="shared" si="19"/>
        <v>2615685</v>
      </c>
    </row>
    <row r="1193" spans="1:4" x14ac:dyDescent="0.35">
      <c r="A1193" t="s">
        <v>25349</v>
      </c>
      <c r="B1193">
        <v>25000000</v>
      </c>
      <c r="C1193">
        <v>32055248</v>
      </c>
      <c r="D1193">
        <f t="shared" si="19"/>
        <v>7055248</v>
      </c>
    </row>
    <row r="1194" spans="1:4" x14ac:dyDescent="0.35">
      <c r="A1194" t="s">
        <v>25350</v>
      </c>
      <c r="B1194">
        <v>40000000</v>
      </c>
      <c r="C1194">
        <v>31836745</v>
      </c>
      <c r="D1194">
        <f t="shared" si="19"/>
        <v>-8163255</v>
      </c>
    </row>
    <row r="1195" spans="1:4" x14ac:dyDescent="0.35">
      <c r="A1195" t="s">
        <v>25351</v>
      </c>
      <c r="B1195">
        <v>40000000</v>
      </c>
      <c r="C1195">
        <v>30993544</v>
      </c>
      <c r="D1195">
        <f t="shared" si="19"/>
        <v>-9006456</v>
      </c>
    </row>
    <row r="1196" spans="1:4" x14ac:dyDescent="0.35">
      <c r="A1196" t="s">
        <v>25352</v>
      </c>
      <c r="B1196">
        <v>40000000</v>
      </c>
      <c r="C1196">
        <v>30981850</v>
      </c>
      <c r="D1196">
        <f t="shared" si="19"/>
        <v>-9018150</v>
      </c>
    </row>
    <row r="1197" spans="1:4" x14ac:dyDescent="0.35">
      <c r="A1197" t="s">
        <v>25353</v>
      </c>
      <c r="B1197">
        <v>40000000</v>
      </c>
      <c r="C1197">
        <v>30199105</v>
      </c>
      <c r="D1197">
        <f t="shared" si="19"/>
        <v>-9800895</v>
      </c>
    </row>
    <row r="1198" spans="1:4" x14ac:dyDescent="0.35">
      <c r="A1198" t="s">
        <v>25354</v>
      </c>
      <c r="B1198">
        <v>40000000</v>
      </c>
      <c r="C1198">
        <v>29077547</v>
      </c>
      <c r="D1198">
        <f t="shared" si="19"/>
        <v>-10922453</v>
      </c>
    </row>
    <row r="1199" spans="1:4" x14ac:dyDescent="0.35">
      <c r="A1199" t="s">
        <v>25355</v>
      </c>
      <c r="B1199">
        <v>40000000</v>
      </c>
      <c r="C1199">
        <v>29374178</v>
      </c>
      <c r="D1199">
        <f t="shared" si="19"/>
        <v>-10625822</v>
      </c>
    </row>
    <row r="1200" spans="1:4" x14ac:dyDescent="0.35">
      <c r="A1200" t="s">
        <v>25356</v>
      </c>
      <c r="B1200">
        <v>40000000</v>
      </c>
      <c r="C1200">
        <v>28535768</v>
      </c>
      <c r="D1200">
        <f t="shared" si="19"/>
        <v>-11464232</v>
      </c>
    </row>
    <row r="1201" spans="1:4" x14ac:dyDescent="0.35">
      <c r="A1201" t="s">
        <v>25357</v>
      </c>
      <c r="B1201">
        <v>40000000</v>
      </c>
      <c r="C1201">
        <v>27663982</v>
      </c>
      <c r="D1201">
        <f t="shared" si="19"/>
        <v>-12336018</v>
      </c>
    </row>
    <row r="1202" spans="1:4" x14ac:dyDescent="0.35">
      <c r="A1202" t="s">
        <v>25358</v>
      </c>
      <c r="B1202">
        <v>40000000</v>
      </c>
      <c r="C1202">
        <v>27053815</v>
      </c>
      <c r="D1202">
        <f t="shared" si="19"/>
        <v>-12946185</v>
      </c>
    </row>
    <row r="1203" spans="1:4" x14ac:dyDescent="0.35">
      <c r="A1203" t="s">
        <v>25359</v>
      </c>
      <c r="B1203">
        <v>35000000</v>
      </c>
      <c r="C1203">
        <v>26814957</v>
      </c>
      <c r="D1203">
        <f t="shared" si="19"/>
        <v>-8185043</v>
      </c>
    </row>
    <row r="1204" spans="1:4" x14ac:dyDescent="0.35">
      <c r="A1204" t="s">
        <v>25360</v>
      </c>
      <c r="B1204">
        <v>40000000</v>
      </c>
      <c r="C1204">
        <v>25178165</v>
      </c>
      <c r="D1204">
        <f t="shared" si="19"/>
        <v>-14821835</v>
      </c>
    </row>
    <row r="1205" spans="1:4" x14ac:dyDescent="0.35">
      <c r="A1205" t="s">
        <v>25361</v>
      </c>
      <c r="B1205">
        <v>40000000</v>
      </c>
      <c r="C1205">
        <v>25117498</v>
      </c>
      <c r="D1205">
        <f t="shared" si="19"/>
        <v>-14882502</v>
      </c>
    </row>
    <row r="1206" spans="1:4" x14ac:dyDescent="0.35">
      <c r="A1206" t="s">
        <v>25362</v>
      </c>
      <c r="B1206">
        <v>500000</v>
      </c>
      <c r="C1206">
        <v>32645</v>
      </c>
      <c r="D1206">
        <f t="shared" si="19"/>
        <v>-467355</v>
      </c>
    </row>
    <row r="1207" spans="1:4" x14ac:dyDescent="0.35">
      <c r="A1207" t="s">
        <v>25363</v>
      </c>
      <c r="B1207">
        <v>40000000</v>
      </c>
      <c r="C1207">
        <v>24332324</v>
      </c>
      <c r="D1207">
        <f t="shared" si="19"/>
        <v>-15667676</v>
      </c>
    </row>
    <row r="1208" spans="1:4" x14ac:dyDescent="0.35">
      <c r="A1208" t="s">
        <v>25364</v>
      </c>
      <c r="B1208">
        <v>40000000</v>
      </c>
      <c r="C1208">
        <v>36665854</v>
      </c>
      <c r="D1208">
        <f t="shared" si="19"/>
        <v>-3334146</v>
      </c>
    </row>
    <row r="1209" spans="1:4" x14ac:dyDescent="0.35">
      <c r="A1209" t="s">
        <v>25365</v>
      </c>
      <c r="B1209">
        <v>40000000</v>
      </c>
      <c r="C1209">
        <v>22717758</v>
      </c>
      <c r="D1209">
        <f t="shared" si="19"/>
        <v>-17282242</v>
      </c>
    </row>
    <row r="1210" spans="1:4" x14ac:dyDescent="0.35">
      <c r="A1210" t="s">
        <v>25366</v>
      </c>
      <c r="B1210">
        <v>60000000</v>
      </c>
      <c r="C1210">
        <v>22433915</v>
      </c>
      <c r="D1210">
        <f t="shared" si="19"/>
        <v>-37566085</v>
      </c>
    </row>
    <row r="1211" spans="1:4" x14ac:dyDescent="0.35">
      <c r="A1211" t="s">
        <v>25367</v>
      </c>
      <c r="B1211">
        <v>60000000</v>
      </c>
      <c r="C1211">
        <v>22326247</v>
      </c>
      <c r="D1211">
        <f t="shared" si="19"/>
        <v>-37673753</v>
      </c>
    </row>
    <row r="1212" spans="1:4" x14ac:dyDescent="0.35">
      <c r="A1212" t="s">
        <v>25368</v>
      </c>
      <c r="B1212">
        <v>40000000</v>
      </c>
      <c r="C1212">
        <v>21176322</v>
      </c>
      <c r="D1212">
        <f t="shared" si="19"/>
        <v>-18823678</v>
      </c>
    </row>
    <row r="1213" spans="1:4" x14ac:dyDescent="0.35">
      <c r="A1213" t="s">
        <v>25369</v>
      </c>
      <c r="B1213">
        <v>40000000</v>
      </c>
      <c r="C1213">
        <v>20300000</v>
      </c>
      <c r="D1213">
        <f t="shared" si="19"/>
        <v>-19700000</v>
      </c>
    </row>
    <row r="1214" spans="1:4" x14ac:dyDescent="0.35">
      <c r="A1214" t="s">
        <v>25370</v>
      </c>
      <c r="B1214">
        <v>45000000</v>
      </c>
      <c r="C1214">
        <v>20302961</v>
      </c>
      <c r="D1214">
        <f t="shared" si="19"/>
        <v>-24697039</v>
      </c>
    </row>
    <row r="1215" spans="1:4" x14ac:dyDescent="0.35">
      <c r="A1215" t="s">
        <v>25371</v>
      </c>
      <c r="B1215">
        <v>40000000</v>
      </c>
      <c r="C1215">
        <v>15962471</v>
      </c>
      <c r="D1215">
        <f t="shared" si="19"/>
        <v>-24037529</v>
      </c>
    </row>
    <row r="1216" spans="1:4" x14ac:dyDescent="0.35">
      <c r="A1216" t="s">
        <v>25372</v>
      </c>
      <c r="B1216">
        <v>40000000</v>
      </c>
      <c r="C1216">
        <v>14942422</v>
      </c>
      <c r="D1216">
        <f t="shared" si="19"/>
        <v>-25057578</v>
      </c>
    </row>
    <row r="1217" spans="1:4" x14ac:dyDescent="0.35">
      <c r="A1217" t="s">
        <v>25373</v>
      </c>
      <c r="B1217">
        <v>40000000</v>
      </c>
      <c r="C1217">
        <v>14967182</v>
      </c>
      <c r="D1217">
        <f t="shared" si="19"/>
        <v>-25032818</v>
      </c>
    </row>
    <row r="1218" spans="1:4" x14ac:dyDescent="0.35">
      <c r="A1218" t="s">
        <v>25374</v>
      </c>
      <c r="B1218">
        <v>45000000</v>
      </c>
      <c r="C1218">
        <v>18996755</v>
      </c>
      <c r="D1218">
        <f t="shared" si="19"/>
        <v>-26003245</v>
      </c>
    </row>
    <row r="1219" spans="1:4" x14ac:dyDescent="0.35">
      <c r="A1219" t="s">
        <v>25375</v>
      </c>
      <c r="B1219">
        <v>51000000</v>
      </c>
      <c r="C1219">
        <v>14375181</v>
      </c>
      <c r="D1219">
        <f t="shared" ref="D1219:D1282" si="20">C1219-B1219</f>
        <v>-36624819</v>
      </c>
    </row>
    <row r="1220" spans="1:4" x14ac:dyDescent="0.35">
      <c r="A1220" t="s">
        <v>25376</v>
      </c>
      <c r="B1220">
        <v>40000000</v>
      </c>
      <c r="C1220">
        <v>20999103</v>
      </c>
      <c r="D1220">
        <f t="shared" si="20"/>
        <v>-19000897</v>
      </c>
    </row>
    <row r="1221" spans="1:4" x14ac:dyDescent="0.35">
      <c r="A1221" t="s">
        <v>25377</v>
      </c>
      <c r="B1221">
        <v>40000000</v>
      </c>
      <c r="C1221">
        <v>14448589</v>
      </c>
      <c r="D1221">
        <f t="shared" si="20"/>
        <v>-25551411</v>
      </c>
    </row>
    <row r="1222" spans="1:4" x14ac:dyDescent="0.35">
      <c r="A1222" t="s">
        <v>25378</v>
      </c>
      <c r="B1222">
        <v>40000000</v>
      </c>
      <c r="C1222">
        <v>14358033</v>
      </c>
      <c r="D1222">
        <f t="shared" si="20"/>
        <v>-25641967</v>
      </c>
    </row>
    <row r="1223" spans="1:4" x14ac:dyDescent="0.35">
      <c r="A1223" t="s">
        <v>25379</v>
      </c>
      <c r="B1223">
        <v>77000000</v>
      </c>
      <c r="C1223">
        <v>33201661</v>
      </c>
      <c r="D1223">
        <f t="shared" si="20"/>
        <v>-43798339</v>
      </c>
    </row>
    <row r="1224" spans="1:4" x14ac:dyDescent="0.35">
      <c r="A1224" t="s">
        <v>25380</v>
      </c>
      <c r="B1224">
        <v>30000000</v>
      </c>
      <c r="C1224">
        <v>14018364</v>
      </c>
      <c r="D1224">
        <f t="shared" si="20"/>
        <v>-15981636</v>
      </c>
    </row>
    <row r="1225" spans="1:4" x14ac:dyDescent="0.35">
      <c r="A1225" t="s">
        <v>25381</v>
      </c>
      <c r="B1225">
        <v>60000000</v>
      </c>
      <c r="C1225">
        <v>13395939</v>
      </c>
      <c r="D1225">
        <f t="shared" si="20"/>
        <v>-46604061</v>
      </c>
    </row>
    <row r="1226" spans="1:4" x14ac:dyDescent="0.35">
      <c r="A1226" t="s">
        <v>25382</v>
      </c>
      <c r="B1226">
        <v>40000000</v>
      </c>
      <c r="C1226">
        <v>20113965</v>
      </c>
      <c r="D1226">
        <f t="shared" si="20"/>
        <v>-19886035</v>
      </c>
    </row>
    <row r="1227" spans="1:4" x14ac:dyDescent="0.35">
      <c r="A1227" t="s">
        <v>25383</v>
      </c>
      <c r="B1227">
        <v>40000000</v>
      </c>
      <c r="C1227">
        <v>13376506</v>
      </c>
      <c r="D1227">
        <f t="shared" si="20"/>
        <v>-26623494</v>
      </c>
    </row>
    <row r="1228" spans="1:4" x14ac:dyDescent="0.35">
      <c r="A1228" t="s">
        <v>25384</v>
      </c>
      <c r="B1228">
        <v>42000000</v>
      </c>
      <c r="C1228">
        <v>13208023</v>
      </c>
      <c r="D1228">
        <f t="shared" si="20"/>
        <v>-28791977</v>
      </c>
    </row>
    <row r="1229" spans="1:4" x14ac:dyDescent="0.35">
      <c r="A1229" t="s">
        <v>25385</v>
      </c>
      <c r="B1229">
        <v>40000000</v>
      </c>
      <c r="C1229">
        <v>13838130</v>
      </c>
      <c r="D1229">
        <f t="shared" si="20"/>
        <v>-26161870</v>
      </c>
    </row>
    <row r="1230" spans="1:4" x14ac:dyDescent="0.35">
      <c r="A1230" t="s">
        <v>25386</v>
      </c>
      <c r="B1230">
        <v>40000000</v>
      </c>
      <c r="C1230">
        <v>9652000</v>
      </c>
      <c r="D1230">
        <f t="shared" si="20"/>
        <v>-30348000</v>
      </c>
    </row>
    <row r="1231" spans="1:4" x14ac:dyDescent="0.35">
      <c r="A1231" t="s">
        <v>25387</v>
      </c>
      <c r="B1231">
        <v>36000000</v>
      </c>
      <c r="C1231">
        <v>7000000</v>
      </c>
      <c r="D1231">
        <f t="shared" si="20"/>
        <v>-29000000</v>
      </c>
    </row>
    <row r="1232" spans="1:4" x14ac:dyDescent="0.35">
      <c r="A1232" t="s">
        <v>25388</v>
      </c>
      <c r="B1232">
        <v>24000000</v>
      </c>
      <c r="C1232">
        <v>10431220</v>
      </c>
      <c r="D1232">
        <f t="shared" si="20"/>
        <v>-13568780</v>
      </c>
    </row>
    <row r="1233" spans="1:4" x14ac:dyDescent="0.35">
      <c r="A1233" t="s">
        <v>25389</v>
      </c>
      <c r="B1233">
        <v>33000000</v>
      </c>
      <c r="C1233">
        <v>10326062</v>
      </c>
      <c r="D1233">
        <f t="shared" si="20"/>
        <v>-22673938</v>
      </c>
    </row>
    <row r="1234" spans="1:4" x14ac:dyDescent="0.35">
      <c r="A1234" t="s">
        <v>25390</v>
      </c>
      <c r="B1234">
        <v>40000000</v>
      </c>
      <c r="C1234">
        <v>6114237</v>
      </c>
      <c r="D1234">
        <f t="shared" si="20"/>
        <v>-33885763</v>
      </c>
    </row>
    <row r="1235" spans="1:4" x14ac:dyDescent="0.35">
      <c r="A1235" t="s">
        <v>25391</v>
      </c>
      <c r="B1235">
        <v>40000000</v>
      </c>
      <c r="C1235">
        <v>4835968</v>
      </c>
      <c r="D1235">
        <f t="shared" si="20"/>
        <v>-35164032</v>
      </c>
    </row>
    <row r="1236" spans="1:4" x14ac:dyDescent="0.35">
      <c r="A1236" t="s">
        <v>25392</v>
      </c>
      <c r="B1236">
        <v>40000000</v>
      </c>
      <c r="C1236">
        <v>4777007</v>
      </c>
      <c r="D1236">
        <f t="shared" si="20"/>
        <v>-35222993</v>
      </c>
    </row>
    <row r="1237" spans="1:4" x14ac:dyDescent="0.35">
      <c r="A1237" t="s">
        <v>25393</v>
      </c>
      <c r="B1237">
        <v>26000000</v>
      </c>
      <c r="C1237">
        <v>3675072</v>
      </c>
      <c r="D1237">
        <f t="shared" si="20"/>
        <v>-22324928</v>
      </c>
    </row>
    <row r="1238" spans="1:4" x14ac:dyDescent="0.35">
      <c r="A1238" t="s">
        <v>25394</v>
      </c>
      <c r="B1238">
        <v>40000000</v>
      </c>
      <c r="C1238">
        <v>18438149</v>
      </c>
      <c r="D1238">
        <f t="shared" si="20"/>
        <v>-21561851</v>
      </c>
    </row>
    <row r="1239" spans="1:4" x14ac:dyDescent="0.35">
      <c r="A1239" t="s">
        <v>25395</v>
      </c>
      <c r="B1239">
        <v>40000000</v>
      </c>
      <c r="C1239">
        <v>511920</v>
      </c>
      <c r="D1239">
        <f t="shared" si="20"/>
        <v>-39488080</v>
      </c>
    </row>
    <row r="1240" spans="1:4" x14ac:dyDescent="0.35">
      <c r="A1240" t="s">
        <v>25396</v>
      </c>
      <c r="B1240">
        <v>40000000</v>
      </c>
      <c r="C1240">
        <v>10640645</v>
      </c>
      <c r="D1240">
        <f t="shared" si="20"/>
        <v>-29359355</v>
      </c>
    </row>
    <row r="1241" spans="1:4" x14ac:dyDescent="0.35">
      <c r="A1241" t="s">
        <v>25397</v>
      </c>
      <c r="B1241">
        <v>40000000</v>
      </c>
      <c r="C1241">
        <v>652526</v>
      </c>
      <c r="D1241">
        <f t="shared" si="20"/>
        <v>-39347474</v>
      </c>
    </row>
    <row r="1242" spans="1:4" x14ac:dyDescent="0.35">
      <c r="A1242" t="s">
        <v>25398</v>
      </c>
      <c r="B1242">
        <v>20000000</v>
      </c>
      <c r="C1242">
        <v>80050171</v>
      </c>
      <c r="D1242">
        <f t="shared" si="20"/>
        <v>60050171</v>
      </c>
    </row>
    <row r="1243" spans="1:4" x14ac:dyDescent="0.35">
      <c r="A1243" t="s">
        <v>25399</v>
      </c>
      <c r="B1243">
        <v>20000000</v>
      </c>
      <c r="C1243">
        <v>7564000</v>
      </c>
      <c r="D1243">
        <f t="shared" si="20"/>
        <v>-12436000</v>
      </c>
    </row>
    <row r="1244" spans="1:4" x14ac:dyDescent="0.35">
      <c r="A1244" t="s">
        <v>25400</v>
      </c>
      <c r="B1244">
        <v>25000000</v>
      </c>
      <c r="C1244">
        <v>876671</v>
      </c>
      <c r="D1244">
        <f t="shared" si="20"/>
        <v>-24123329</v>
      </c>
    </row>
    <row r="1245" spans="1:4" x14ac:dyDescent="0.35">
      <c r="A1245" t="s">
        <v>25401</v>
      </c>
      <c r="B1245">
        <v>30000000</v>
      </c>
      <c r="C1245">
        <v>2869369</v>
      </c>
      <c r="D1245">
        <f t="shared" si="20"/>
        <v>-27130631</v>
      </c>
    </row>
    <row r="1246" spans="1:4" x14ac:dyDescent="0.35">
      <c r="A1246" t="s">
        <v>25402</v>
      </c>
      <c r="B1246">
        <v>40000000</v>
      </c>
      <c r="C1246">
        <v>128978</v>
      </c>
      <c r="D1246">
        <f t="shared" si="20"/>
        <v>-39871022</v>
      </c>
    </row>
    <row r="1247" spans="1:4" x14ac:dyDescent="0.35">
      <c r="A1247" t="s">
        <v>25403</v>
      </c>
      <c r="B1247">
        <v>25000000</v>
      </c>
      <c r="C1247">
        <v>77231</v>
      </c>
      <c r="D1247">
        <f t="shared" si="20"/>
        <v>-24922769</v>
      </c>
    </row>
    <row r="1248" spans="1:4" x14ac:dyDescent="0.35">
      <c r="A1248" t="s">
        <v>25404</v>
      </c>
      <c r="B1248">
        <v>39200000</v>
      </c>
      <c r="C1248">
        <v>4563029</v>
      </c>
      <c r="D1248">
        <f t="shared" si="20"/>
        <v>-34636971</v>
      </c>
    </row>
    <row r="1249" spans="1:4" x14ac:dyDescent="0.35">
      <c r="A1249" t="s">
        <v>25405</v>
      </c>
      <c r="B1249">
        <v>23000000</v>
      </c>
      <c r="C1249">
        <v>50693162</v>
      </c>
      <c r="D1249">
        <f t="shared" si="20"/>
        <v>27693162</v>
      </c>
    </row>
    <row r="1250" spans="1:4" x14ac:dyDescent="0.35">
      <c r="A1250" t="s">
        <v>25406</v>
      </c>
      <c r="B1250">
        <v>18026148</v>
      </c>
      <c r="C1250">
        <v>6498000</v>
      </c>
      <c r="D1250">
        <f t="shared" si="20"/>
        <v>-11528148</v>
      </c>
    </row>
    <row r="1251" spans="1:4" x14ac:dyDescent="0.35">
      <c r="A1251" t="s">
        <v>25407</v>
      </c>
      <c r="B1251">
        <v>39000000</v>
      </c>
      <c r="C1251">
        <v>63411478</v>
      </c>
      <c r="D1251">
        <f t="shared" si="20"/>
        <v>24411478</v>
      </c>
    </row>
    <row r="1252" spans="1:4" x14ac:dyDescent="0.35">
      <c r="A1252" t="s">
        <v>25408</v>
      </c>
      <c r="B1252">
        <v>39000000</v>
      </c>
      <c r="C1252">
        <v>35287788</v>
      </c>
      <c r="D1252">
        <f t="shared" si="20"/>
        <v>-3712212</v>
      </c>
    </row>
    <row r="1253" spans="1:4" x14ac:dyDescent="0.35">
      <c r="A1253" t="s">
        <v>25409</v>
      </c>
      <c r="B1253">
        <v>40000000</v>
      </c>
      <c r="C1253">
        <v>25335935</v>
      </c>
      <c r="D1253">
        <f t="shared" si="20"/>
        <v>-14664065</v>
      </c>
    </row>
    <row r="1254" spans="1:4" x14ac:dyDescent="0.35">
      <c r="A1254" t="s">
        <v>25410</v>
      </c>
      <c r="B1254">
        <v>39000000</v>
      </c>
      <c r="C1254">
        <v>5881504</v>
      </c>
      <c r="D1254">
        <f t="shared" si="20"/>
        <v>-33118496</v>
      </c>
    </row>
    <row r="1255" spans="1:4" x14ac:dyDescent="0.35">
      <c r="A1255" t="s">
        <v>25411</v>
      </c>
      <c r="B1255">
        <v>39000000</v>
      </c>
      <c r="C1255">
        <v>60000000</v>
      </c>
      <c r="D1255">
        <f t="shared" si="20"/>
        <v>21000000</v>
      </c>
    </row>
    <row r="1256" spans="1:4" x14ac:dyDescent="0.35">
      <c r="A1256" t="s">
        <v>25412</v>
      </c>
      <c r="B1256">
        <v>40000000</v>
      </c>
      <c r="C1256">
        <v>29802761</v>
      </c>
      <c r="D1256">
        <f t="shared" si="20"/>
        <v>-10197239</v>
      </c>
    </row>
    <row r="1257" spans="1:4" x14ac:dyDescent="0.35">
      <c r="A1257" t="s">
        <v>25413</v>
      </c>
      <c r="B1257">
        <v>553632000</v>
      </c>
      <c r="C1257">
        <v>626809</v>
      </c>
      <c r="D1257">
        <f t="shared" si="20"/>
        <v>-553005191</v>
      </c>
    </row>
    <row r="1258" spans="1:4" x14ac:dyDescent="0.35">
      <c r="A1258" t="s">
        <v>25414</v>
      </c>
      <c r="B1258">
        <v>38000000</v>
      </c>
      <c r="C1258">
        <v>127214072</v>
      </c>
      <c r="D1258">
        <f t="shared" si="20"/>
        <v>89214072</v>
      </c>
    </row>
    <row r="1259" spans="1:4" x14ac:dyDescent="0.35">
      <c r="A1259" t="s">
        <v>25415</v>
      </c>
      <c r="B1259">
        <v>38000000</v>
      </c>
      <c r="C1259">
        <v>88915214</v>
      </c>
      <c r="D1259">
        <f t="shared" si="20"/>
        <v>50915214</v>
      </c>
    </row>
    <row r="1260" spans="1:4" x14ac:dyDescent="0.35">
      <c r="A1260" t="s">
        <v>25416</v>
      </c>
      <c r="B1260">
        <v>39000000</v>
      </c>
      <c r="C1260">
        <v>30400000</v>
      </c>
      <c r="D1260">
        <f t="shared" si="20"/>
        <v>-8600000</v>
      </c>
    </row>
    <row r="1261" spans="1:4" x14ac:dyDescent="0.35">
      <c r="A1261" t="s">
        <v>25417</v>
      </c>
      <c r="B1261">
        <v>38000000</v>
      </c>
      <c r="C1261">
        <v>85570368</v>
      </c>
      <c r="D1261">
        <f t="shared" si="20"/>
        <v>47570368</v>
      </c>
    </row>
    <row r="1262" spans="1:4" x14ac:dyDescent="0.35">
      <c r="A1262" t="s">
        <v>25418</v>
      </c>
      <c r="B1262">
        <v>35000000</v>
      </c>
      <c r="C1262">
        <v>75668868</v>
      </c>
      <c r="D1262">
        <f t="shared" si="20"/>
        <v>40668868</v>
      </c>
    </row>
    <row r="1263" spans="1:4" x14ac:dyDescent="0.35">
      <c r="A1263" t="s">
        <v>25419</v>
      </c>
      <c r="B1263">
        <v>38600000</v>
      </c>
      <c r="C1263">
        <v>6594136</v>
      </c>
      <c r="D1263">
        <f t="shared" si="20"/>
        <v>-32005864</v>
      </c>
    </row>
    <row r="1264" spans="1:4" x14ac:dyDescent="0.35">
      <c r="A1264" t="s">
        <v>25420</v>
      </c>
      <c r="B1264">
        <v>38000000</v>
      </c>
      <c r="C1264">
        <v>58700247</v>
      </c>
      <c r="D1264">
        <f t="shared" si="20"/>
        <v>20700247</v>
      </c>
    </row>
    <row r="1265" spans="1:4" x14ac:dyDescent="0.35">
      <c r="A1265" t="s">
        <v>25421</v>
      </c>
      <c r="B1265">
        <v>38000000</v>
      </c>
      <c r="C1265">
        <v>50668906</v>
      </c>
      <c r="D1265">
        <f t="shared" si="20"/>
        <v>12668906</v>
      </c>
    </row>
    <row r="1266" spans="1:4" x14ac:dyDescent="0.35">
      <c r="A1266" t="s">
        <v>25422</v>
      </c>
      <c r="B1266">
        <v>38000000</v>
      </c>
      <c r="C1266">
        <v>39177215</v>
      </c>
      <c r="D1266">
        <f t="shared" si="20"/>
        <v>1177215</v>
      </c>
    </row>
    <row r="1267" spans="1:4" x14ac:dyDescent="0.35">
      <c r="A1267" t="s">
        <v>25423</v>
      </c>
      <c r="B1267">
        <v>35000000</v>
      </c>
      <c r="C1267">
        <v>40334024</v>
      </c>
      <c r="D1267">
        <f t="shared" si="20"/>
        <v>5334024</v>
      </c>
    </row>
    <row r="1268" spans="1:4" x14ac:dyDescent="0.35">
      <c r="A1268" t="s">
        <v>25424</v>
      </c>
      <c r="B1268">
        <v>30000000</v>
      </c>
      <c r="C1268">
        <v>71038190</v>
      </c>
      <c r="D1268">
        <f t="shared" si="20"/>
        <v>41038190</v>
      </c>
    </row>
    <row r="1269" spans="1:4" x14ac:dyDescent="0.35">
      <c r="A1269" t="s">
        <v>25425</v>
      </c>
      <c r="B1269">
        <v>38000000</v>
      </c>
      <c r="C1269">
        <v>24044532</v>
      </c>
      <c r="D1269">
        <f t="shared" si="20"/>
        <v>-13955468</v>
      </c>
    </row>
    <row r="1270" spans="1:4" x14ac:dyDescent="0.35">
      <c r="A1270" t="s">
        <v>25426</v>
      </c>
      <c r="B1270">
        <v>38000000</v>
      </c>
      <c r="C1270">
        <v>22770864</v>
      </c>
      <c r="D1270">
        <f t="shared" si="20"/>
        <v>-15229136</v>
      </c>
    </row>
    <row r="1271" spans="1:4" x14ac:dyDescent="0.35">
      <c r="A1271" t="s">
        <v>25427</v>
      </c>
      <c r="B1271">
        <v>38000000</v>
      </c>
      <c r="C1271">
        <v>18653746</v>
      </c>
      <c r="D1271">
        <f t="shared" si="20"/>
        <v>-19346254</v>
      </c>
    </row>
    <row r="1272" spans="1:4" x14ac:dyDescent="0.35">
      <c r="A1272" t="s">
        <v>25428</v>
      </c>
      <c r="B1272">
        <v>38000000</v>
      </c>
      <c r="C1272">
        <v>17305211</v>
      </c>
      <c r="D1272">
        <f t="shared" si="20"/>
        <v>-20694789</v>
      </c>
    </row>
    <row r="1273" spans="1:4" x14ac:dyDescent="0.35">
      <c r="A1273" t="s">
        <v>25429</v>
      </c>
      <c r="B1273">
        <v>57000000</v>
      </c>
      <c r="C1273">
        <v>16991902</v>
      </c>
      <c r="D1273">
        <f t="shared" si="20"/>
        <v>-40008098</v>
      </c>
    </row>
    <row r="1274" spans="1:4" x14ac:dyDescent="0.35">
      <c r="A1274" t="s">
        <v>25430</v>
      </c>
      <c r="B1274">
        <v>10000000</v>
      </c>
      <c r="C1274">
        <v>47536959</v>
      </c>
      <c r="D1274">
        <f t="shared" si="20"/>
        <v>37536959</v>
      </c>
    </row>
    <row r="1275" spans="1:4" x14ac:dyDescent="0.35">
      <c r="A1275" t="s">
        <v>25431</v>
      </c>
      <c r="B1275">
        <v>38000000</v>
      </c>
      <c r="C1275">
        <v>10300000</v>
      </c>
      <c r="D1275">
        <f t="shared" si="20"/>
        <v>-27700000</v>
      </c>
    </row>
    <row r="1276" spans="1:4" x14ac:dyDescent="0.35">
      <c r="A1276" t="s">
        <v>25432</v>
      </c>
      <c r="B1276">
        <v>15000000</v>
      </c>
      <c r="C1276">
        <v>13782838</v>
      </c>
      <c r="D1276">
        <f t="shared" si="20"/>
        <v>-1217162</v>
      </c>
    </row>
    <row r="1277" spans="1:4" x14ac:dyDescent="0.35">
      <c r="A1277" t="s">
        <v>25433</v>
      </c>
      <c r="B1277">
        <v>38000000</v>
      </c>
      <c r="C1277">
        <v>41997790</v>
      </c>
      <c r="D1277">
        <f t="shared" si="20"/>
        <v>3997790</v>
      </c>
    </row>
    <row r="1278" spans="1:4" x14ac:dyDescent="0.35">
      <c r="A1278" t="s">
        <v>25434</v>
      </c>
      <c r="B1278">
        <v>37000000</v>
      </c>
      <c r="C1278">
        <v>6482195</v>
      </c>
      <c r="D1278">
        <f t="shared" si="20"/>
        <v>-30517805</v>
      </c>
    </row>
    <row r="1279" spans="1:4" x14ac:dyDescent="0.35">
      <c r="A1279" t="s">
        <v>25435</v>
      </c>
      <c r="B1279">
        <v>38000000</v>
      </c>
      <c r="C1279">
        <v>623374</v>
      </c>
      <c r="D1279">
        <f t="shared" si="20"/>
        <v>-37376626</v>
      </c>
    </row>
    <row r="1280" spans="1:4" x14ac:dyDescent="0.35">
      <c r="A1280" t="s">
        <v>25436</v>
      </c>
      <c r="B1280">
        <v>55000000</v>
      </c>
      <c r="C1280">
        <v>7871693</v>
      </c>
      <c r="D1280">
        <f t="shared" si="20"/>
        <v>-47128307</v>
      </c>
    </row>
    <row r="1281" spans="1:4" x14ac:dyDescent="0.35">
      <c r="A1281" t="s">
        <v>25437</v>
      </c>
      <c r="B1281">
        <v>32000000</v>
      </c>
      <c r="C1281">
        <v>16377274</v>
      </c>
      <c r="D1281">
        <f t="shared" si="20"/>
        <v>-15622726</v>
      </c>
    </row>
    <row r="1282" spans="1:4" x14ac:dyDescent="0.35">
      <c r="A1282" t="s">
        <v>25438</v>
      </c>
      <c r="B1282">
        <v>40000000</v>
      </c>
      <c r="C1282">
        <v>9589875</v>
      </c>
      <c r="D1282">
        <f t="shared" si="20"/>
        <v>-30410125</v>
      </c>
    </row>
    <row r="1283" spans="1:4" x14ac:dyDescent="0.35">
      <c r="A1283" t="s">
        <v>25439</v>
      </c>
      <c r="B1283">
        <v>38000000</v>
      </c>
      <c r="C1283">
        <v>34912982</v>
      </c>
      <c r="D1283">
        <f t="shared" ref="D1283:D1346" si="21">C1283-B1283</f>
        <v>-3087018</v>
      </c>
    </row>
    <row r="1284" spans="1:4" x14ac:dyDescent="0.35">
      <c r="A1284" t="s">
        <v>25440</v>
      </c>
      <c r="B1284">
        <v>35000000</v>
      </c>
      <c r="C1284">
        <v>109712885</v>
      </c>
      <c r="D1284">
        <f t="shared" si="21"/>
        <v>74712885</v>
      </c>
    </row>
    <row r="1285" spans="1:4" x14ac:dyDescent="0.35">
      <c r="A1285" t="s">
        <v>25441</v>
      </c>
      <c r="B1285">
        <v>37000000</v>
      </c>
      <c r="C1285">
        <v>92173235</v>
      </c>
      <c r="D1285">
        <f t="shared" si="21"/>
        <v>55173235</v>
      </c>
    </row>
    <row r="1286" spans="1:4" x14ac:dyDescent="0.35">
      <c r="A1286" t="s">
        <v>25442</v>
      </c>
      <c r="B1286">
        <v>40000000</v>
      </c>
      <c r="C1286">
        <v>41102171</v>
      </c>
      <c r="D1286">
        <f t="shared" si="21"/>
        <v>1102171</v>
      </c>
    </row>
    <row r="1287" spans="1:4" x14ac:dyDescent="0.35">
      <c r="A1287" t="s">
        <v>25443</v>
      </c>
      <c r="B1287">
        <v>37000000</v>
      </c>
      <c r="C1287">
        <v>60338891</v>
      </c>
      <c r="D1287">
        <f t="shared" si="21"/>
        <v>23338891</v>
      </c>
    </row>
    <row r="1288" spans="1:4" x14ac:dyDescent="0.35">
      <c r="A1288" t="s">
        <v>25444</v>
      </c>
      <c r="B1288">
        <v>37000000</v>
      </c>
      <c r="C1288">
        <v>48006503</v>
      </c>
      <c r="D1288">
        <f t="shared" si="21"/>
        <v>11006503</v>
      </c>
    </row>
    <row r="1289" spans="1:4" x14ac:dyDescent="0.35">
      <c r="A1289" t="s">
        <v>25445</v>
      </c>
      <c r="B1289">
        <v>38000000</v>
      </c>
      <c r="C1289">
        <v>26903709</v>
      </c>
      <c r="D1289">
        <f t="shared" si="21"/>
        <v>-11096291</v>
      </c>
    </row>
    <row r="1290" spans="1:4" x14ac:dyDescent="0.35">
      <c r="A1290" t="s">
        <v>25446</v>
      </c>
      <c r="B1290">
        <v>37000000</v>
      </c>
      <c r="C1290">
        <v>22450975</v>
      </c>
      <c r="D1290">
        <f t="shared" si="21"/>
        <v>-14549025</v>
      </c>
    </row>
    <row r="1291" spans="1:4" x14ac:dyDescent="0.35">
      <c r="A1291" t="s">
        <v>25447</v>
      </c>
      <c r="B1291">
        <v>37000000</v>
      </c>
      <c r="C1291">
        <v>44867349</v>
      </c>
      <c r="D1291">
        <f t="shared" si="21"/>
        <v>7867349</v>
      </c>
    </row>
    <row r="1292" spans="1:4" x14ac:dyDescent="0.35">
      <c r="A1292" t="s">
        <v>25448</v>
      </c>
      <c r="B1292">
        <v>38000000</v>
      </c>
      <c r="C1292">
        <v>46813366</v>
      </c>
      <c r="D1292">
        <f t="shared" si="21"/>
        <v>8813366</v>
      </c>
    </row>
    <row r="1293" spans="1:4" x14ac:dyDescent="0.35">
      <c r="A1293" t="s">
        <v>25449</v>
      </c>
      <c r="B1293">
        <v>37000000</v>
      </c>
      <c r="C1293">
        <v>72279690</v>
      </c>
      <c r="D1293">
        <f t="shared" si="21"/>
        <v>35279690</v>
      </c>
    </row>
    <row r="1294" spans="1:4" x14ac:dyDescent="0.35">
      <c r="A1294" t="s">
        <v>25450</v>
      </c>
      <c r="B1294">
        <v>37000000</v>
      </c>
      <c r="C1294">
        <v>191449475</v>
      </c>
      <c r="D1294">
        <f t="shared" si="21"/>
        <v>154449475</v>
      </c>
    </row>
    <row r="1295" spans="1:4" x14ac:dyDescent="0.35">
      <c r="A1295" t="s">
        <v>25451</v>
      </c>
      <c r="B1295">
        <v>36000000</v>
      </c>
      <c r="C1295">
        <v>71026631</v>
      </c>
      <c r="D1295">
        <f t="shared" si="21"/>
        <v>35026631</v>
      </c>
    </row>
    <row r="1296" spans="1:4" x14ac:dyDescent="0.35">
      <c r="A1296" t="s">
        <v>25452</v>
      </c>
      <c r="B1296">
        <v>65000000</v>
      </c>
      <c r="C1296">
        <v>68208190</v>
      </c>
      <c r="D1296">
        <f t="shared" si="21"/>
        <v>3208190</v>
      </c>
    </row>
    <row r="1297" spans="1:4" x14ac:dyDescent="0.35">
      <c r="A1297" t="s">
        <v>25453</v>
      </c>
      <c r="B1297">
        <v>37000000</v>
      </c>
      <c r="C1297">
        <v>150368971</v>
      </c>
      <c r="D1297">
        <f t="shared" si="21"/>
        <v>113368971</v>
      </c>
    </row>
    <row r="1298" spans="1:4" x14ac:dyDescent="0.35">
      <c r="A1298" t="s">
        <v>25454</v>
      </c>
      <c r="B1298">
        <v>36000000</v>
      </c>
      <c r="C1298">
        <v>50129186</v>
      </c>
      <c r="D1298">
        <f t="shared" si="21"/>
        <v>14129186</v>
      </c>
    </row>
    <row r="1299" spans="1:4" x14ac:dyDescent="0.35">
      <c r="A1299" t="s">
        <v>25455</v>
      </c>
      <c r="B1299">
        <v>36000000</v>
      </c>
      <c r="C1299">
        <v>55500000</v>
      </c>
      <c r="D1299">
        <f t="shared" si="21"/>
        <v>19500000</v>
      </c>
    </row>
    <row r="1300" spans="1:4" x14ac:dyDescent="0.35">
      <c r="A1300" t="s">
        <v>25456</v>
      </c>
      <c r="B1300">
        <v>36000000</v>
      </c>
      <c r="C1300">
        <v>50213619</v>
      </c>
      <c r="D1300">
        <f t="shared" si="21"/>
        <v>14213619</v>
      </c>
    </row>
    <row r="1301" spans="1:4" x14ac:dyDescent="0.35">
      <c r="A1301" t="s">
        <v>25457</v>
      </c>
      <c r="B1301">
        <v>36000000</v>
      </c>
      <c r="C1301">
        <v>42019483</v>
      </c>
      <c r="D1301">
        <f t="shared" si="21"/>
        <v>6019483</v>
      </c>
    </row>
    <row r="1302" spans="1:4" x14ac:dyDescent="0.35">
      <c r="A1302" t="s">
        <v>25458</v>
      </c>
      <c r="B1302">
        <v>34000000</v>
      </c>
      <c r="C1302">
        <v>23360779</v>
      </c>
      <c r="D1302">
        <f t="shared" si="21"/>
        <v>-10639221</v>
      </c>
    </row>
    <row r="1303" spans="1:4" x14ac:dyDescent="0.35">
      <c r="A1303" t="s">
        <v>25459</v>
      </c>
      <c r="B1303">
        <v>36000000</v>
      </c>
      <c r="C1303">
        <v>26183197</v>
      </c>
      <c r="D1303">
        <f t="shared" si="21"/>
        <v>-9816803</v>
      </c>
    </row>
    <row r="1304" spans="1:4" x14ac:dyDescent="0.35">
      <c r="A1304" t="s">
        <v>25460</v>
      </c>
      <c r="B1304">
        <v>37000000</v>
      </c>
      <c r="C1304">
        <v>20991497</v>
      </c>
      <c r="D1304">
        <f t="shared" si="21"/>
        <v>-16008503</v>
      </c>
    </row>
    <row r="1305" spans="1:4" x14ac:dyDescent="0.35">
      <c r="A1305" t="s">
        <v>25461</v>
      </c>
      <c r="B1305">
        <v>36000000</v>
      </c>
      <c r="C1305">
        <v>13052741</v>
      </c>
      <c r="D1305">
        <f t="shared" si="21"/>
        <v>-22947259</v>
      </c>
    </row>
    <row r="1306" spans="1:4" x14ac:dyDescent="0.35">
      <c r="A1306" t="s">
        <v>25462</v>
      </c>
      <c r="B1306">
        <v>36000000</v>
      </c>
      <c r="C1306">
        <v>14378353</v>
      </c>
      <c r="D1306">
        <f t="shared" si="21"/>
        <v>-21621647</v>
      </c>
    </row>
    <row r="1307" spans="1:4" x14ac:dyDescent="0.35">
      <c r="A1307" t="s">
        <v>25463</v>
      </c>
      <c r="B1307">
        <v>37000000</v>
      </c>
      <c r="C1307">
        <v>33037754</v>
      </c>
      <c r="D1307">
        <f t="shared" si="21"/>
        <v>-3962246</v>
      </c>
    </row>
    <row r="1308" spans="1:4" x14ac:dyDescent="0.35">
      <c r="A1308" t="s">
        <v>25464</v>
      </c>
      <c r="B1308">
        <v>36000000</v>
      </c>
      <c r="C1308">
        <v>12339633</v>
      </c>
      <c r="D1308">
        <f t="shared" si="21"/>
        <v>-23660367</v>
      </c>
    </row>
    <row r="1309" spans="1:4" x14ac:dyDescent="0.35">
      <c r="A1309" t="s">
        <v>25465</v>
      </c>
      <c r="B1309">
        <v>36000000</v>
      </c>
      <c r="C1309">
        <v>2954405</v>
      </c>
      <c r="D1309">
        <f t="shared" si="21"/>
        <v>-33045595</v>
      </c>
    </row>
    <row r="1310" spans="1:4" x14ac:dyDescent="0.35">
      <c r="A1310" t="s">
        <v>25466</v>
      </c>
      <c r="B1310">
        <v>37000000</v>
      </c>
      <c r="C1310">
        <v>30105968</v>
      </c>
      <c r="D1310">
        <f t="shared" si="21"/>
        <v>-6894032</v>
      </c>
    </row>
    <row r="1311" spans="1:4" x14ac:dyDescent="0.35">
      <c r="A1311" t="s">
        <v>25467</v>
      </c>
      <c r="B1311">
        <v>35200000</v>
      </c>
      <c r="C1311">
        <v>37788228</v>
      </c>
      <c r="D1311">
        <f t="shared" si="21"/>
        <v>2588228</v>
      </c>
    </row>
    <row r="1312" spans="1:4" x14ac:dyDescent="0.35">
      <c r="A1312" t="s">
        <v>25468</v>
      </c>
      <c r="B1312">
        <v>35000000</v>
      </c>
      <c r="C1312">
        <v>277313371</v>
      </c>
      <c r="D1312">
        <f t="shared" si="21"/>
        <v>242313371</v>
      </c>
    </row>
    <row r="1313" spans="1:4" x14ac:dyDescent="0.35">
      <c r="A1313" t="s">
        <v>25469</v>
      </c>
      <c r="B1313">
        <v>36000000</v>
      </c>
      <c r="C1313">
        <v>2126511</v>
      </c>
      <c r="D1313">
        <f t="shared" si="21"/>
        <v>-33873489</v>
      </c>
    </row>
    <row r="1314" spans="1:4" x14ac:dyDescent="0.35">
      <c r="A1314" t="s">
        <v>25470</v>
      </c>
      <c r="B1314">
        <v>33000000</v>
      </c>
      <c r="C1314">
        <v>205399422</v>
      </c>
      <c r="D1314">
        <f t="shared" si="21"/>
        <v>172399422</v>
      </c>
    </row>
    <row r="1315" spans="1:4" x14ac:dyDescent="0.35">
      <c r="A1315" t="s">
        <v>25471</v>
      </c>
      <c r="B1315">
        <v>35000000</v>
      </c>
      <c r="C1315">
        <v>251188924</v>
      </c>
      <c r="D1315">
        <f t="shared" si="21"/>
        <v>216188924</v>
      </c>
    </row>
    <row r="1316" spans="1:4" x14ac:dyDescent="0.35">
      <c r="A1316" t="s">
        <v>25472</v>
      </c>
      <c r="B1316">
        <v>36000000</v>
      </c>
      <c r="C1316">
        <v>1068392</v>
      </c>
      <c r="D1316">
        <f t="shared" si="21"/>
        <v>-34931608</v>
      </c>
    </row>
    <row r="1317" spans="1:4" x14ac:dyDescent="0.35">
      <c r="A1317" t="s">
        <v>25473</v>
      </c>
      <c r="B1317">
        <v>35000000</v>
      </c>
      <c r="C1317">
        <v>144731527</v>
      </c>
      <c r="D1317">
        <f t="shared" si="21"/>
        <v>109731527</v>
      </c>
    </row>
    <row r="1318" spans="1:4" x14ac:dyDescent="0.35">
      <c r="A1318" t="s">
        <v>25474</v>
      </c>
      <c r="B1318">
        <v>29000000</v>
      </c>
      <c r="C1318">
        <v>255950375</v>
      </c>
      <c r="D1318">
        <f t="shared" si="21"/>
        <v>226950375</v>
      </c>
    </row>
    <row r="1319" spans="1:4" x14ac:dyDescent="0.35">
      <c r="A1319" t="s">
        <v>25475</v>
      </c>
      <c r="B1319">
        <v>35000000</v>
      </c>
      <c r="C1319">
        <v>112692062</v>
      </c>
      <c r="D1319">
        <f t="shared" si="21"/>
        <v>77692062</v>
      </c>
    </row>
    <row r="1320" spans="1:4" x14ac:dyDescent="0.35">
      <c r="A1320" t="s">
        <v>25476</v>
      </c>
      <c r="B1320">
        <v>35000000</v>
      </c>
      <c r="C1320">
        <v>117528646</v>
      </c>
      <c r="D1320">
        <f t="shared" si="21"/>
        <v>82528646</v>
      </c>
    </row>
    <row r="1321" spans="1:4" x14ac:dyDescent="0.35">
      <c r="A1321" t="s">
        <v>25477</v>
      </c>
      <c r="B1321">
        <v>38000000</v>
      </c>
      <c r="C1321">
        <v>171031347</v>
      </c>
      <c r="D1321">
        <f t="shared" si="21"/>
        <v>133031347</v>
      </c>
    </row>
    <row r="1322" spans="1:4" x14ac:dyDescent="0.35">
      <c r="A1322" t="s">
        <v>25478</v>
      </c>
      <c r="B1322">
        <v>35000000</v>
      </c>
      <c r="C1322">
        <v>124732962</v>
      </c>
      <c r="D1322">
        <f t="shared" si="21"/>
        <v>89732962</v>
      </c>
    </row>
    <row r="1323" spans="1:4" x14ac:dyDescent="0.35">
      <c r="A1323" t="s">
        <v>25479</v>
      </c>
      <c r="B1323">
        <v>35000000</v>
      </c>
      <c r="C1323">
        <v>82300000</v>
      </c>
      <c r="D1323">
        <f t="shared" si="21"/>
        <v>47300000</v>
      </c>
    </row>
    <row r="1324" spans="1:4" x14ac:dyDescent="0.35">
      <c r="A1324" t="s">
        <v>25480</v>
      </c>
      <c r="B1324">
        <v>35000000</v>
      </c>
      <c r="C1324">
        <v>134455175</v>
      </c>
      <c r="D1324">
        <f t="shared" si="21"/>
        <v>99455175</v>
      </c>
    </row>
    <row r="1325" spans="1:4" x14ac:dyDescent="0.35">
      <c r="A1325" t="s">
        <v>25481</v>
      </c>
      <c r="B1325">
        <v>35000000</v>
      </c>
      <c r="C1325">
        <v>79100000</v>
      </c>
      <c r="D1325">
        <f t="shared" si="21"/>
        <v>44100000</v>
      </c>
    </row>
    <row r="1326" spans="1:4" x14ac:dyDescent="0.35">
      <c r="A1326">
        <v>21</v>
      </c>
      <c r="B1326">
        <v>35000000</v>
      </c>
      <c r="C1326">
        <v>81159365</v>
      </c>
      <c r="D1326">
        <f t="shared" si="21"/>
        <v>46159365</v>
      </c>
    </row>
    <row r="1327" spans="1:4" x14ac:dyDescent="0.35">
      <c r="A1327" t="s">
        <v>25482</v>
      </c>
      <c r="B1327">
        <v>35000000</v>
      </c>
      <c r="C1327">
        <v>110008260</v>
      </c>
      <c r="D1327">
        <f t="shared" si="21"/>
        <v>75008260</v>
      </c>
    </row>
    <row r="1328" spans="1:4" x14ac:dyDescent="0.35">
      <c r="A1328" t="s">
        <v>25483</v>
      </c>
      <c r="B1328">
        <v>35000000</v>
      </c>
      <c r="C1328">
        <v>67962333</v>
      </c>
      <c r="D1328">
        <f t="shared" si="21"/>
        <v>32962333</v>
      </c>
    </row>
    <row r="1329" spans="1:4" x14ac:dyDescent="0.35">
      <c r="A1329" t="s">
        <v>25484</v>
      </c>
      <c r="B1329">
        <v>27000000</v>
      </c>
      <c r="C1329">
        <v>78651430</v>
      </c>
      <c r="D1329">
        <f t="shared" si="21"/>
        <v>51651430</v>
      </c>
    </row>
    <row r="1330" spans="1:4" x14ac:dyDescent="0.35">
      <c r="A1330" t="s">
        <v>25485</v>
      </c>
      <c r="B1330">
        <v>35000000</v>
      </c>
      <c r="C1330">
        <v>64604977</v>
      </c>
      <c r="D1330">
        <f t="shared" si="21"/>
        <v>29604977</v>
      </c>
    </row>
    <row r="1331" spans="1:4" x14ac:dyDescent="0.35">
      <c r="A1331" t="s">
        <v>25486</v>
      </c>
      <c r="B1331">
        <v>35000000</v>
      </c>
      <c r="C1331">
        <v>63939454</v>
      </c>
      <c r="D1331">
        <f t="shared" si="21"/>
        <v>28939454</v>
      </c>
    </row>
    <row r="1332" spans="1:4" x14ac:dyDescent="0.35">
      <c r="A1332" t="s">
        <v>25487</v>
      </c>
      <c r="B1332">
        <v>35000000</v>
      </c>
      <c r="C1332">
        <v>63826569</v>
      </c>
      <c r="D1332">
        <f t="shared" si="21"/>
        <v>28826569</v>
      </c>
    </row>
    <row r="1333" spans="1:4" x14ac:dyDescent="0.35">
      <c r="A1333" t="s">
        <v>25488</v>
      </c>
      <c r="B1333">
        <v>35000000</v>
      </c>
      <c r="C1333">
        <v>60054449</v>
      </c>
      <c r="D1333">
        <f t="shared" si="21"/>
        <v>25054449</v>
      </c>
    </row>
    <row r="1334" spans="1:4" x14ac:dyDescent="0.35">
      <c r="A1334" t="s">
        <v>25489</v>
      </c>
      <c r="B1334">
        <v>1800000</v>
      </c>
      <c r="C1334">
        <v>26505000</v>
      </c>
      <c r="D1334">
        <f t="shared" si="21"/>
        <v>24705000</v>
      </c>
    </row>
    <row r="1335" spans="1:4" x14ac:dyDescent="0.35">
      <c r="A1335" t="s">
        <v>25490</v>
      </c>
      <c r="B1335">
        <v>33000000</v>
      </c>
      <c r="C1335">
        <v>61280963</v>
      </c>
      <c r="D1335">
        <f t="shared" si="21"/>
        <v>28280963</v>
      </c>
    </row>
    <row r="1336" spans="1:4" x14ac:dyDescent="0.35">
      <c r="A1336" t="s">
        <v>25491</v>
      </c>
      <c r="B1336">
        <v>35000000</v>
      </c>
      <c r="C1336">
        <v>56876365</v>
      </c>
      <c r="D1336">
        <f t="shared" si="21"/>
        <v>21876365</v>
      </c>
    </row>
    <row r="1337" spans="1:4" x14ac:dyDescent="0.35">
      <c r="A1337" t="s">
        <v>25492</v>
      </c>
      <c r="B1337">
        <v>35000000</v>
      </c>
      <c r="C1337">
        <v>59699513</v>
      </c>
      <c r="D1337">
        <f t="shared" si="21"/>
        <v>24699513</v>
      </c>
    </row>
    <row r="1338" spans="1:4" x14ac:dyDescent="0.35">
      <c r="A1338" t="s">
        <v>25493</v>
      </c>
      <c r="B1338">
        <v>34000000</v>
      </c>
      <c r="C1338">
        <v>54132596</v>
      </c>
      <c r="D1338">
        <f t="shared" si="21"/>
        <v>20132596</v>
      </c>
    </row>
    <row r="1339" spans="1:4" x14ac:dyDescent="0.35">
      <c r="A1339" t="s">
        <v>25494</v>
      </c>
      <c r="B1339">
        <v>35000000</v>
      </c>
      <c r="C1339">
        <v>52277485</v>
      </c>
      <c r="D1339">
        <f t="shared" si="21"/>
        <v>17277485</v>
      </c>
    </row>
    <row r="1340" spans="1:4" x14ac:dyDescent="0.35">
      <c r="A1340" t="s">
        <v>25495</v>
      </c>
      <c r="B1340">
        <v>35000000</v>
      </c>
      <c r="C1340">
        <v>55802754</v>
      </c>
      <c r="D1340">
        <f t="shared" si="21"/>
        <v>20802754</v>
      </c>
    </row>
    <row r="1341" spans="1:4" x14ac:dyDescent="0.35">
      <c r="A1341" t="s">
        <v>25496</v>
      </c>
      <c r="B1341">
        <v>35000000</v>
      </c>
      <c r="C1341">
        <v>55291815</v>
      </c>
      <c r="D1341">
        <f t="shared" si="21"/>
        <v>20291815</v>
      </c>
    </row>
    <row r="1342" spans="1:4" x14ac:dyDescent="0.35">
      <c r="A1342" t="s">
        <v>25497</v>
      </c>
      <c r="B1342">
        <v>35000000</v>
      </c>
      <c r="C1342">
        <v>83299761</v>
      </c>
      <c r="D1342">
        <f t="shared" si="21"/>
        <v>48299761</v>
      </c>
    </row>
    <row r="1343" spans="1:4" x14ac:dyDescent="0.35">
      <c r="A1343" t="s">
        <v>25498</v>
      </c>
      <c r="B1343">
        <v>33000000</v>
      </c>
      <c r="C1343">
        <v>48169908</v>
      </c>
      <c r="D1343">
        <f t="shared" si="21"/>
        <v>15169908</v>
      </c>
    </row>
    <row r="1344" spans="1:4" x14ac:dyDescent="0.35">
      <c r="A1344" t="s">
        <v>25499</v>
      </c>
      <c r="B1344">
        <v>35000000</v>
      </c>
      <c r="C1344">
        <v>67523385</v>
      </c>
      <c r="D1344">
        <f t="shared" si="21"/>
        <v>32523385</v>
      </c>
    </row>
    <row r="1345" spans="1:4" x14ac:dyDescent="0.35">
      <c r="A1345" t="s">
        <v>25500</v>
      </c>
      <c r="B1345">
        <v>35000000</v>
      </c>
      <c r="C1345">
        <v>49474048</v>
      </c>
      <c r="D1345">
        <f t="shared" si="21"/>
        <v>14474048</v>
      </c>
    </row>
    <row r="1346" spans="1:4" x14ac:dyDescent="0.35">
      <c r="A1346" t="s">
        <v>25501</v>
      </c>
      <c r="B1346">
        <v>35000000</v>
      </c>
      <c r="C1346">
        <v>45802315</v>
      </c>
      <c r="D1346">
        <f t="shared" si="21"/>
        <v>10802315</v>
      </c>
    </row>
    <row r="1347" spans="1:4" x14ac:dyDescent="0.35">
      <c r="A1347" t="s">
        <v>25502</v>
      </c>
      <c r="B1347">
        <v>35000000</v>
      </c>
      <c r="C1347">
        <v>43792641</v>
      </c>
      <c r="D1347">
        <f t="shared" ref="D1347:D1410" si="22">C1347-B1347</f>
        <v>8792641</v>
      </c>
    </row>
    <row r="1348" spans="1:4" x14ac:dyDescent="0.35">
      <c r="A1348" t="s">
        <v>25503</v>
      </c>
      <c r="B1348">
        <v>33000000</v>
      </c>
      <c r="C1348">
        <v>57651794</v>
      </c>
      <c r="D1348">
        <f t="shared" si="22"/>
        <v>24651794</v>
      </c>
    </row>
    <row r="1349" spans="1:4" x14ac:dyDescent="0.35">
      <c r="A1349" t="s">
        <v>25504</v>
      </c>
      <c r="B1349">
        <v>30000000</v>
      </c>
      <c r="C1349">
        <v>43894863</v>
      </c>
      <c r="D1349">
        <f t="shared" si="22"/>
        <v>13894863</v>
      </c>
    </row>
    <row r="1350" spans="1:4" x14ac:dyDescent="0.35">
      <c r="A1350" t="s">
        <v>25505</v>
      </c>
      <c r="B1350">
        <v>35000000</v>
      </c>
      <c r="C1350">
        <v>41954997</v>
      </c>
      <c r="D1350">
        <f t="shared" si="22"/>
        <v>6954997</v>
      </c>
    </row>
    <row r="1351" spans="1:4" x14ac:dyDescent="0.35">
      <c r="A1351" t="s">
        <v>25506</v>
      </c>
      <c r="B1351">
        <v>33000000</v>
      </c>
      <c r="C1351">
        <v>39532308</v>
      </c>
      <c r="D1351">
        <f t="shared" si="22"/>
        <v>6532308</v>
      </c>
    </row>
    <row r="1352" spans="1:4" x14ac:dyDescent="0.35">
      <c r="A1352" t="s">
        <v>25507</v>
      </c>
      <c r="B1352">
        <v>10700000</v>
      </c>
      <c r="C1352">
        <v>76600000</v>
      </c>
      <c r="D1352">
        <f t="shared" si="22"/>
        <v>65900000</v>
      </c>
    </row>
    <row r="1353" spans="1:4" x14ac:dyDescent="0.35">
      <c r="A1353" t="s">
        <v>25508</v>
      </c>
      <c r="B1353">
        <v>35000000</v>
      </c>
      <c r="C1353">
        <v>39692139</v>
      </c>
      <c r="D1353">
        <f t="shared" si="22"/>
        <v>4692139</v>
      </c>
    </row>
    <row r="1354" spans="1:4" x14ac:dyDescent="0.35">
      <c r="A1354" t="s">
        <v>25509</v>
      </c>
      <c r="B1354">
        <v>35000000</v>
      </c>
      <c r="C1354">
        <v>40687294</v>
      </c>
      <c r="D1354">
        <f t="shared" si="22"/>
        <v>5687294</v>
      </c>
    </row>
    <row r="1355" spans="1:4" x14ac:dyDescent="0.35">
      <c r="A1355" t="s">
        <v>25510</v>
      </c>
      <c r="B1355">
        <v>40000000</v>
      </c>
      <c r="C1355">
        <v>37553932</v>
      </c>
      <c r="D1355">
        <f t="shared" si="22"/>
        <v>-2446068</v>
      </c>
    </row>
    <row r="1356" spans="1:4" x14ac:dyDescent="0.35">
      <c r="A1356" t="s">
        <v>25511</v>
      </c>
      <c r="B1356">
        <v>35000000</v>
      </c>
      <c r="C1356">
        <v>37481242</v>
      </c>
      <c r="D1356">
        <f t="shared" si="22"/>
        <v>2481242</v>
      </c>
    </row>
    <row r="1357" spans="1:4" x14ac:dyDescent="0.35">
      <c r="A1357" t="s">
        <v>25512</v>
      </c>
      <c r="B1357">
        <v>35000000</v>
      </c>
      <c r="C1357">
        <v>39026186</v>
      </c>
      <c r="D1357">
        <f t="shared" si="22"/>
        <v>4026186</v>
      </c>
    </row>
    <row r="1358" spans="1:4" x14ac:dyDescent="0.35">
      <c r="A1358" t="s">
        <v>25513</v>
      </c>
      <c r="B1358">
        <v>50000000</v>
      </c>
      <c r="C1358">
        <v>33422806</v>
      </c>
      <c r="D1358">
        <f t="shared" si="22"/>
        <v>-16577194</v>
      </c>
    </row>
    <row r="1359" spans="1:4" x14ac:dyDescent="0.35">
      <c r="A1359" t="s">
        <v>25514</v>
      </c>
      <c r="B1359">
        <v>35000000</v>
      </c>
      <c r="C1359">
        <v>33423521</v>
      </c>
      <c r="D1359">
        <f t="shared" si="22"/>
        <v>-1576479</v>
      </c>
    </row>
    <row r="1360" spans="1:4" x14ac:dyDescent="0.35">
      <c r="A1360" t="s">
        <v>25515</v>
      </c>
      <c r="B1360">
        <v>35000000</v>
      </c>
      <c r="C1360">
        <v>32519322</v>
      </c>
      <c r="D1360">
        <f t="shared" si="22"/>
        <v>-2480678</v>
      </c>
    </row>
    <row r="1361" spans="1:4" x14ac:dyDescent="0.35">
      <c r="A1361" t="s">
        <v>25516</v>
      </c>
      <c r="B1361">
        <v>30000000</v>
      </c>
      <c r="C1361">
        <v>37617947</v>
      </c>
      <c r="D1361">
        <f t="shared" si="22"/>
        <v>7617947</v>
      </c>
    </row>
    <row r="1362" spans="1:4" x14ac:dyDescent="0.35">
      <c r="A1362" t="s">
        <v>25517</v>
      </c>
      <c r="B1362">
        <v>30000000</v>
      </c>
      <c r="C1362">
        <v>32048809</v>
      </c>
      <c r="D1362">
        <f t="shared" si="22"/>
        <v>2048809</v>
      </c>
    </row>
    <row r="1363" spans="1:4" x14ac:dyDescent="0.35">
      <c r="A1363" t="s">
        <v>25518</v>
      </c>
      <c r="B1363">
        <v>27000000</v>
      </c>
      <c r="C1363">
        <v>33987757</v>
      </c>
      <c r="D1363">
        <f t="shared" si="22"/>
        <v>6987757</v>
      </c>
    </row>
    <row r="1364" spans="1:4" x14ac:dyDescent="0.35">
      <c r="A1364" t="s">
        <v>25519</v>
      </c>
      <c r="B1364">
        <v>35000000</v>
      </c>
      <c r="C1364">
        <v>37304950</v>
      </c>
      <c r="D1364">
        <f t="shared" si="22"/>
        <v>2304950</v>
      </c>
    </row>
    <row r="1365" spans="1:4" x14ac:dyDescent="0.35">
      <c r="A1365" t="s">
        <v>25520</v>
      </c>
      <c r="B1365">
        <v>35000000</v>
      </c>
      <c r="C1365">
        <v>30691439</v>
      </c>
      <c r="D1365">
        <f t="shared" si="22"/>
        <v>-4308561</v>
      </c>
    </row>
    <row r="1366" spans="1:4" x14ac:dyDescent="0.35">
      <c r="A1366" t="s">
        <v>25521</v>
      </c>
      <c r="B1366">
        <v>35000000</v>
      </c>
      <c r="C1366">
        <v>30307804</v>
      </c>
      <c r="D1366">
        <f t="shared" si="22"/>
        <v>-4692196</v>
      </c>
    </row>
    <row r="1367" spans="1:4" x14ac:dyDescent="0.35">
      <c r="A1367" t="s">
        <v>25522</v>
      </c>
      <c r="B1367">
        <v>35000000</v>
      </c>
      <c r="C1367">
        <v>30669413</v>
      </c>
      <c r="D1367">
        <f t="shared" si="22"/>
        <v>-4330587</v>
      </c>
    </row>
    <row r="1368" spans="1:4" x14ac:dyDescent="0.35">
      <c r="A1368" t="s">
        <v>25523</v>
      </c>
      <c r="B1368">
        <v>35000000</v>
      </c>
      <c r="C1368">
        <v>28687835</v>
      </c>
      <c r="D1368">
        <f t="shared" si="22"/>
        <v>-6312165</v>
      </c>
    </row>
    <row r="1369" spans="1:4" x14ac:dyDescent="0.35">
      <c r="A1369" t="s">
        <v>25524</v>
      </c>
      <c r="B1369">
        <v>35000000</v>
      </c>
      <c r="C1369">
        <v>26494611</v>
      </c>
      <c r="D1369">
        <f t="shared" si="22"/>
        <v>-8505389</v>
      </c>
    </row>
    <row r="1370" spans="1:4" x14ac:dyDescent="0.35">
      <c r="A1370" t="s">
        <v>25525</v>
      </c>
      <c r="B1370">
        <v>35000000</v>
      </c>
      <c r="C1370">
        <v>25266129</v>
      </c>
      <c r="D1370">
        <f t="shared" si="22"/>
        <v>-9733871</v>
      </c>
    </row>
    <row r="1371" spans="1:4" x14ac:dyDescent="0.35">
      <c r="A1371" t="s">
        <v>25526</v>
      </c>
      <c r="B1371">
        <v>35000000</v>
      </c>
      <c r="C1371">
        <v>25863915</v>
      </c>
      <c r="D1371">
        <f t="shared" si="22"/>
        <v>-9136085</v>
      </c>
    </row>
    <row r="1372" spans="1:4" x14ac:dyDescent="0.35">
      <c r="A1372" t="s">
        <v>25527</v>
      </c>
      <c r="B1372">
        <v>30000000</v>
      </c>
      <c r="C1372">
        <v>25078937</v>
      </c>
      <c r="D1372">
        <f t="shared" si="22"/>
        <v>-4921063</v>
      </c>
    </row>
    <row r="1373" spans="1:4" x14ac:dyDescent="0.35">
      <c r="A1373" t="s">
        <v>25528</v>
      </c>
      <c r="B1373">
        <v>35000000</v>
      </c>
      <c r="C1373">
        <v>28995450</v>
      </c>
      <c r="D1373">
        <f t="shared" si="22"/>
        <v>-6004550</v>
      </c>
    </row>
    <row r="1374" spans="1:4" x14ac:dyDescent="0.35">
      <c r="A1374" t="s">
        <v>25529</v>
      </c>
      <c r="B1374">
        <v>35000000</v>
      </c>
      <c r="C1374">
        <v>24276500</v>
      </c>
      <c r="D1374">
        <f t="shared" si="22"/>
        <v>-10723500</v>
      </c>
    </row>
    <row r="1375" spans="1:4" x14ac:dyDescent="0.35">
      <c r="A1375" t="s">
        <v>25530</v>
      </c>
      <c r="B1375">
        <v>30000000</v>
      </c>
      <c r="C1375">
        <v>20981633</v>
      </c>
      <c r="D1375">
        <f t="shared" si="22"/>
        <v>-9018367</v>
      </c>
    </row>
    <row r="1376" spans="1:4" x14ac:dyDescent="0.35">
      <c r="A1376" t="s">
        <v>25531</v>
      </c>
      <c r="B1376">
        <v>35000000</v>
      </c>
      <c r="C1376">
        <v>22913677</v>
      </c>
      <c r="D1376">
        <f t="shared" si="22"/>
        <v>-12086323</v>
      </c>
    </row>
    <row r="1377" spans="1:4" x14ac:dyDescent="0.35">
      <c r="A1377" t="s">
        <v>25532</v>
      </c>
      <c r="B1377">
        <v>35000000</v>
      </c>
      <c r="C1377">
        <v>34531832</v>
      </c>
      <c r="D1377">
        <f t="shared" si="22"/>
        <v>-468168</v>
      </c>
    </row>
    <row r="1378" spans="1:4" x14ac:dyDescent="0.35">
      <c r="A1378" t="s">
        <v>25533</v>
      </c>
      <c r="B1378">
        <v>35000000</v>
      </c>
      <c r="C1378">
        <v>28064226</v>
      </c>
      <c r="D1378">
        <f t="shared" si="22"/>
        <v>-6935774</v>
      </c>
    </row>
    <row r="1379" spans="1:4" x14ac:dyDescent="0.35">
      <c r="A1379" t="s">
        <v>25534</v>
      </c>
      <c r="B1379">
        <v>35000000</v>
      </c>
      <c r="C1379">
        <v>19447478</v>
      </c>
      <c r="D1379">
        <f t="shared" si="22"/>
        <v>-15552522</v>
      </c>
    </row>
    <row r="1380" spans="1:4" x14ac:dyDescent="0.35">
      <c r="A1380" t="s">
        <v>25535</v>
      </c>
      <c r="B1380">
        <v>55000000</v>
      </c>
      <c r="C1380">
        <v>19389454</v>
      </c>
      <c r="D1380">
        <f t="shared" si="22"/>
        <v>-35610546</v>
      </c>
    </row>
    <row r="1381" spans="1:4" x14ac:dyDescent="0.35">
      <c r="A1381" t="s">
        <v>25536</v>
      </c>
      <c r="B1381">
        <v>35000000</v>
      </c>
      <c r="C1381">
        <v>25871834</v>
      </c>
      <c r="D1381">
        <f t="shared" si="22"/>
        <v>-9128166</v>
      </c>
    </row>
    <row r="1382" spans="1:4" x14ac:dyDescent="0.35">
      <c r="A1382" t="s">
        <v>25537</v>
      </c>
      <c r="B1382">
        <v>35000000</v>
      </c>
      <c r="C1382">
        <v>19692608</v>
      </c>
      <c r="D1382">
        <f t="shared" si="22"/>
        <v>-15307392</v>
      </c>
    </row>
    <row r="1383" spans="1:4" x14ac:dyDescent="0.35">
      <c r="A1383" t="s">
        <v>25538</v>
      </c>
      <c r="B1383">
        <v>35000000</v>
      </c>
      <c r="C1383">
        <v>19294901</v>
      </c>
      <c r="D1383">
        <f t="shared" si="22"/>
        <v>-15705099</v>
      </c>
    </row>
    <row r="1384" spans="1:4" x14ac:dyDescent="0.35">
      <c r="A1384" t="s">
        <v>25539</v>
      </c>
      <c r="B1384">
        <v>35000000</v>
      </c>
      <c r="C1384">
        <v>20275446</v>
      </c>
      <c r="D1384">
        <f t="shared" si="22"/>
        <v>-14724554</v>
      </c>
    </row>
    <row r="1385" spans="1:4" x14ac:dyDescent="0.35">
      <c r="A1385" t="s">
        <v>25540</v>
      </c>
      <c r="B1385">
        <v>35000000</v>
      </c>
      <c r="C1385">
        <v>34507079</v>
      </c>
      <c r="D1385">
        <f t="shared" si="22"/>
        <v>-492921</v>
      </c>
    </row>
    <row r="1386" spans="1:4" x14ac:dyDescent="0.35">
      <c r="A1386" t="s">
        <v>25541</v>
      </c>
      <c r="B1386">
        <v>35000000</v>
      </c>
      <c r="C1386">
        <v>18306166</v>
      </c>
      <c r="D1386">
        <f t="shared" si="22"/>
        <v>-16693834</v>
      </c>
    </row>
    <row r="1387" spans="1:4" x14ac:dyDescent="0.35">
      <c r="A1387" t="s">
        <v>25542</v>
      </c>
      <c r="B1387">
        <v>35000000</v>
      </c>
      <c r="C1387">
        <v>17609982</v>
      </c>
      <c r="D1387">
        <f t="shared" si="22"/>
        <v>-17390018</v>
      </c>
    </row>
    <row r="1388" spans="1:4" x14ac:dyDescent="0.35">
      <c r="A1388" t="s">
        <v>25543</v>
      </c>
      <c r="B1388">
        <v>31000000</v>
      </c>
      <c r="C1388">
        <v>16831505</v>
      </c>
      <c r="D1388">
        <f t="shared" si="22"/>
        <v>-14168495</v>
      </c>
    </row>
    <row r="1389" spans="1:4" x14ac:dyDescent="0.35">
      <c r="A1389" t="s">
        <v>25544</v>
      </c>
      <c r="B1389">
        <v>35000000</v>
      </c>
      <c r="C1389">
        <v>17596256</v>
      </c>
      <c r="D1389">
        <f t="shared" si="22"/>
        <v>-17403744</v>
      </c>
    </row>
    <row r="1390" spans="1:4" x14ac:dyDescent="0.35">
      <c r="A1390" t="s">
        <v>25545</v>
      </c>
      <c r="B1390">
        <v>35000000</v>
      </c>
      <c r="C1390">
        <v>14998070</v>
      </c>
      <c r="D1390">
        <f t="shared" si="22"/>
        <v>-20001930</v>
      </c>
    </row>
    <row r="1391" spans="1:4" x14ac:dyDescent="0.35">
      <c r="A1391" t="s">
        <v>25546</v>
      </c>
      <c r="B1391">
        <v>35000000</v>
      </c>
      <c r="C1391">
        <v>14587732</v>
      </c>
      <c r="D1391">
        <f t="shared" si="22"/>
        <v>-20412268</v>
      </c>
    </row>
    <row r="1392" spans="1:4" x14ac:dyDescent="0.35">
      <c r="A1392" t="s">
        <v>25547</v>
      </c>
      <c r="B1392">
        <v>35000000</v>
      </c>
      <c r="C1392">
        <v>18317151</v>
      </c>
      <c r="D1392">
        <f t="shared" si="22"/>
        <v>-16682849</v>
      </c>
    </row>
    <row r="1393" spans="1:4" x14ac:dyDescent="0.35">
      <c r="A1393" t="s">
        <v>25548</v>
      </c>
      <c r="B1393">
        <v>35000000</v>
      </c>
      <c r="C1393">
        <v>11405825</v>
      </c>
      <c r="D1393">
        <f t="shared" si="22"/>
        <v>-23594175</v>
      </c>
    </row>
    <row r="1394" spans="1:4" x14ac:dyDescent="0.35">
      <c r="A1394" t="s">
        <v>25549</v>
      </c>
      <c r="B1394">
        <v>35000000</v>
      </c>
      <c r="C1394">
        <v>13264986</v>
      </c>
      <c r="D1394">
        <f t="shared" si="22"/>
        <v>-21735014</v>
      </c>
    </row>
    <row r="1395" spans="1:4" x14ac:dyDescent="0.35">
      <c r="A1395" t="s">
        <v>25550</v>
      </c>
      <c r="B1395">
        <v>35000000</v>
      </c>
      <c r="C1395">
        <v>10991381</v>
      </c>
      <c r="D1395">
        <f t="shared" si="22"/>
        <v>-24008619</v>
      </c>
    </row>
    <row r="1396" spans="1:4" x14ac:dyDescent="0.35">
      <c r="A1396" t="s">
        <v>25551</v>
      </c>
      <c r="B1396">
        <v>35000000</v>
      </c>
      <c r="C1396">
        <v>10268846</v>
      </c>
      <c r="D1396">
        <f t="shared" si="22"/>
        <v>-24731154</v>
      </c>
    </row>
    <row r="1397" spans="1:4" x14ac:dyDescent="0.35">
      <c r="A1397" t="s">
        <v>25552</v>
      </c>
      <c r="B1397">
        <v>32000000</v>
      </c>
      <c r="C1397">
        <v>13303319</v>
      </c>
      <c r="D1397">
        <f t="shared" si="22"/>
        <v>-18696681</v>
      </c>
    </row>
    <row r="1398" spans="1:4" x14ac:dyDescent="0.35">
      <c r="A1398" t="s">
        <v>25553</v>
      </c>
      <c r="B1398">
        <v>35000000</v>
      </c>
      <c r="C1398">
        <v>10076136</v>
      </c>
      <c r="D1398">
        <f t="shared" si="22"/>
        <v>-24923864</v>
      </c>
    </row>
    <row r="1399" spans="1:4" x14ac:dyDescent="0.35">
      <c r="A1399" t="s">
        <v>25554</v>
      </c>
      <c r="B1399">
        <v>35000000</v>
      </c>
      <c r="C1399">
        <v>10499968</v>
      </c>
      <c r="D1399">
        <f t="shared" si="22"/>
        <v>-24500032</v>
      </c>
    </row>
    <row r="1400" spans="1:4" x14ac:dyDescent="0.35">
      <c r="A1400" t="s">
        <v>25555</v>
      </c>
      <c r="B1400">
        <v>38000000</v>
      </c>
      <c r="C1400">
        <v>7659747</v>
      </c>
      <c r="D1400">
        <f t="shared" si="22"/>
        <v>-30340253</v>
      </c>
    </row>
    <row r="1401" spans="1:4" x14ac:dyDescent="0.35">
      <c r="A1401" t="s">
        <v>25556</v>
      </c>
      <c r="B1401">
        <v>35000000</v>
      </c>
      <c r="C1401">
        <v>7948159</v>
      </c>
      <c r="D1401">
        <f t="shared" si="22"/>
        <v>-27051841</v>
      </c>
    </row>
    <row r="1402" spans="1:4" x14ac:dyDescent="0.35">
      <c r="A1402" t="s">
        <v>25557</v>
      </c>
      <c r="B1402">
        <v>35000000</v>
      </c>
      <c r="C1402">
        <v>11631245</v>
      </c>
      <c r="D1402">
        <f t="shared" si="22"/>
        <v>-23368755</v>
      </c>
    </row>
    <row r="1403" spans="1:4" x14ac:dyDescent="0.35">
      <c r="A1403" t="s">
        <v>25558</v>
      </c>
      <c r="B1403">
        <v>35000000</v>
      </c>
      <c r="C1403">
        <v>10137502</v>
      </c>
      <c r="D1403">
        <f t="shared" si="22"/>
        <v>-24862498</v>
      </c>
    </row>
    <row r="1404" spans="1:4" x14ac:dyDescent="0.35">
      <c r="A1404" t="s">
        <v>25559</v>
      </c>
      <c r="B1404">
        <v>35000000</v>
      </c>
      <c r="C1404">
        <v>6448817</v>
      </c>
      <c r="D1404">
        <f t="shared" si="22"/>
        <v>-28551183</v>
      </c>
    </row>
    <row r="1405" spans="1:4" x14ac:dyDescent="0.35">
      <c r="A1405" t="s">
        <v>25560</v>
      </c>
      <c r="B1405">
        <v>35000000</v>
      </c>
      <c r="C1405">
        <v>7458269</v>
      </c>
      <c r="D1405">
        <f t="shared" si="22"/>
        <v>-27541731</v>
      </c>
    </row>
    <row r="1406" spans="1:4" x14ac:dyDescent="0.35">
      <c r="A1406" t="s">
        <v>25561</v>
      </c>
      <c r="B1406">
        <v>35000000</v>
      </c>
      <c r="C1406">
        <v>4651977</v>
      </c>
      <c r="D1406">
        <f t="shared" si="22"/>
        <v>-30348023</v>
      </c>
    </row>
    <row r="1407" spans="1:4" x14ac:dyDescent="0.35">
      <c r="A1407" t="s">
        <v>25562</v>
      </c>
      <c r="B1407">
        <v>35000000</v>
      </c>
      <c r="C1407">
        <v>4496583</v>
      </c>
      <c r="D1407">
        <f t="shared" si="22"/>
        <v>-30503417</v>
      </c>
    </row>
    <row r="1408" spans="1:4" x14ac:dyDescent="0.35">
      <c r="A1408" t="s">
        <v>25563</v>
      </c>
      <c r="B1408">
        <v>35000000</v>
      </c>
      <c r="C1408">
        <v>2221994</v>
      </c>
      <c r="D1408">
        <f t="shared" si="22"/>
        <v>-32778006</v>
      </c>
    </row>
    <row r="1409" spans="1:4" x14ac:dyDescent="0.35">
      <c r="A1409" t="s">
        <v>25564</v>
      </c>
      <c r="B1409">
        <v>35000000</v>
      </c>
      <c r="C1409">
        <v>6592103</v>
      </c>
      <c r="D1409">
        <f t="shared" si="22"/>
        <v>-28407897</v>
      </c>
    </row>
    <row r="1410" spans="1:4" x14ac:dyDescent="0.35">
      <c r="A1410" t="s">
        <v>25565</v>
      </c>
      <c r="B1410">
        <v>35000000</v>
      </c>
      <c r="C1410">
        <v>630779</v>
      </c>
      <c r="D1410">
        <f t="shared" si="22"/>
        <v>-34369221</v>
      </c>
    </row>
    <row r="1411" spans="1:4" x14ac:dyDescent="0.35">
      <c r="A1411" t="s">
        <v>25566</v>
      </c>
      <c r="B1411">
        <v>34000000</v>
      </c>
      <c r="C1411">
        <v>102413606</v>
      </c>
      <c r="D1411">
        <f t="shared" ref="D1411:D1474" si="23">C1411-B1411</f>
        <v>68413606</v>
      </c>
    </row>
    <row r="1412" spans="1:4" x14ac:dyDescent="0.35">
      <c r="A1412" t="s">
        <v>25567</v>
      </c>
      <c r="B1412">
        <v>35000000</v>
      </c>
      <c r="C1412">
        <v>10214013</v>
      </c>
      <c r="D1412">
        <f t="shared" si="23"/>
        <v>-24785987</v>
      </c>
    </row>
    <row r="1413" spans="1:4" x14ac:dyDescent="0.35">
      <c r="A1413" t="s">
        <v>25568</v>
      </c>
      <c r="B1413">
        <v>30000000</v>
      </c>
      <c r="C1413">
        <v>32000000</v>
      </c>
      <c r="D1413">
        <f t="shared" si="23"/>
        <v>2000000</v>
      </c>
    </row>
    <row r="1414" spans="1:4" x14ac:dyDescent="0.35">
      <c r="A1414" t="s">
        <v>25569</v>
      </c>
      <c r="B1414">
        <v>35000000</v>
      </c>
      <c r="C1414">
        <v>10139254</v>
      </c>
      <c r="D1414">
        <f t="shared" si="23"/>
        <v>-24860746</v>
      </c>
    </row>
    <row r="1415" spans="1:4" x14ac:dyDescent="0.35">
      <c r="A1415" t="s">
        <v>25570</v>
      </c>
      <c r="B1415">
        <v>34000000</v>
      </c>
      <c r="C1415">
        <v>11227940</v>
      </c>
      <c r="D1415">
        <f t="shared" si="23"/>
        <v>-22772060</v>
      </c>
    </row>
    <row r="1416" spans="1:4" x14ac:dyDescent="0.35">
      <c r="A1416" t="s">
        <v>25571</v>
      </c>
      <c r="B1416">
        <v>35000000</v>
      </c>
      <c r="C1416">
        <v>183125</v>
      </c>
      <c r="D1416">
        <f t="shared" si="23"/>
        <v>-34816875</v>
      </c>
    </row>
    <row r="1417" spans="1:4" x14ac:dyDescent="0.35">
      <c r="A1417" t="s">
        <v>25572</v>
      </c>
      <c r="B1417">
        <v>34000000</v>
      </c>
      <c r="C1417">
        <v>15081783</v>
      </c>
      <c r="D1417">
        <f t="shared" si="23"/>
        <v>-18918217</v>
      </c>
    </row>
    <row r="1418" spans="1:4" x14ac:dyDescent="0.35">
      <c r="A1418" t="s">
        <v>25573</v>
      </c>
      <c r="B1418">
        <v>34000000</v>
      </c>
      <c r="C1418">
        <v>37432299</v>
      </c>
      <c r="D1418">
        <f t="shared" si="23"/>
        <v>3432299</v>
      </c>
    </row>
    <row r="1419" spans="1:4" x14ac:dyDescent="0.35">
      <c r="A1419" t="s">
        <v>25574</v>
      </c>
      <c r="B1419">
        <v>34000000</v>
      </c>
      <c r="C1419">
        <v>10654581</v>
      </c>
      <c r="D1419">
        <f t="shared" si="23"/>
        <v>-23345419</v>
      </c>
    </row>
    <row r="1420" spans="1:4" x14ac:dyDescent="0.35">
      <c r="A1420" t="s">
        <v>25575</v>
      </c>
      <c r="B1420">
        <v>34000000</v>
      </c>
      <c r="C1420">
        <v>6543194</v>
      </c>
      <c r="D1420">
        <f t="shared" si="23"/>
        <v>-27456806</v>
      </c>
    </row>
    <row r="1421" spans="1:4" x14ac:dyDescent="0.35">
      <c r="A1421" t="s">
        <v>25576</v>
      </c>
      <c r="B1421">
        <v>35000000</v>
      </c>
      <c r="C1421">
        <v>13101142</v>
      </c>
      <c r="D1421">
        <f t="shared" si="23"/>
        <v>-21898858</v>
      </c>
    </row>
    <row r="1422" spans="1:4" x14ac:dyDescent="0.35">
      <c r="A1422" t="s">
        <v>25577</v>
      </c>
      <c r="B1422">
        <v>35000000</v>
      </c>
      <c r="C1422">
        <v>8324748</v>
      </c>
      <c r="D1422">
        <f t="shared" si="23"/>
        <v>-26675252</v>
      </c>
    </row>
    <row r="1423" spans="1:4" x14ac:dyDescent="0.35">
      <c r="A1423" t="s">
        <v>25578</v>
      </c>
      <c r="B1423">
        <v>40000000</v>
      </c>
      <c r="C1423">
        <v>141340178</v>
      </c>
      <c r="D1423">
        <f t="shared" si="23"/>
        <v>101340178</v>
      </c>
    </row>
    <row r="1424" spans="1:4" x14ac:dyDescent="0.35">
      <c r="A1424" t="s">
        <v>25579</v>
      </c>
      <c r="B1424">
        <v>33000000</v>
      </c>
      <c r="C1424">
        <v>51758599</v>
      </c>
      <c r="D1424">
        <f t="shared" si="23"/>
        <v>18758599</v>
      </c>
    </row>
    <row r="1425" spans="1:4" x14ac:dyDescent="0.35">
      <c r="A1425" t="s">
        <v>25580</v>
      </c>
      <c r="B1425">
        <v>30000000</v>
      </c>
      <c r="C1425">
        <v>117559438</v>
      </c>
      <c r="D1425">
        <f t="shared" si="23"/>
        <v>87559438</v>
      </c>
    </row>
    <row r="1426" spans="1:4" x14ac:dyDescent="0.35">
      <c r="A1426" t="s">
        <v>25581</v>
      </c>
      <c r="B1426">
        <v>34000000</v>
      </c>
      <c r="C1426">
        <v>4091</v>
      </c>
      <c r="D1426">
        <f t="shared" si="23"/>
        <v>-33995909</v>
      </c>
    </row>
    <row r="1427" spans="1:4" x14ac:dyDescent="0.35">
      <c r="A1427" t="s">
        <v>25582</v>
      </c>
      <c r="B1427">
        <v>30000000</v>
      </c>
      <c r="C1427">
        <v>21426805</v>
      </c>
      <c r="D1427">
        <f t="shared" si="23"/>
        <v>-8573195</v>
      </c>
    </row>
    <row r="1428" spans="1:4" x14ac:dyDescent="0.35">
      <c r="A1428" t="s">
        <v>25583</v>
      </c>
      <c r="B1428">
        <v>33000000</v>
      </c>
      <c r="C1428">
        <v>35057332</v>
      </c>
      <c r="D1428">
        <f t="shared" si="23"/>
        <v>2057332</v>
      </c>
    </row>
    <row r="1429" spans="1:4" x14ac:dyDescent="0.35">
      <c r="A1429" t="s">
        <v>25584</v>
      </c>
      <c r="B1429">
        <v>33000000</v>
      </c>
      <c r="C1429">
        <v>34014398</v>
      </c>
      <c r="D1429">
        <f t="shared" si="23"/>
        <v>1014398</v>
      </c>
    </row>
    <row r="1430" spans="1:4" x14ac:dyDescent="0.35">
      <c r="A1430" t="s">
        <v>25585</v>
      </c>
      <c r="B1430">
        <v>33000000</v>
      </c>
      <c r="C1430">
        <v>28927720</v>
      </c>
      <c r="D1430">
        <f t="shared" si="23"/>
        <v>-4072280</v>
      </c>
    </row>
    <row r="1431" spans="1:4" x14ac:dyDescent="0.35">
      <c r="A1431" t="s">
        <v>25586</v>
      </c>
      <c r="B1431">
        <v>33000000</v>
      </c>
      <c r="C1431">
        <v>33682273</v>
      </c>
      <c r="D1431">
        <f t="shared" si="23"/>
        <v>682273</v>
      </c>
    </row>
    <row r="1432" spans="1:4" x14ac:dyDescent="0.35">
      <c r="A1432" t="s">
        <v>25587</v>
      </c>
      <c r="B1432">
        <v>10000000</v>
      </c>
      <c r="C1432">
        <v>4280577</v>
      </c>
      <c r="D1432">
        <f t="shared" si="23"/>
        <v>-5719423</v>
      </c>
    </row>
    <row r="1433" spans="1:4" x14ac:dyDescent="0.35">
      <c r="A1433" t="s">
        <v>25588</v>
      </c>
      <c r="B1433">
        <v>30000000</v>
      </c>
      <c r="C1433">
        <v>17120019</v>
      </c>
      <c r="D1433">
        <f t="shared" si="23"/>
        <v>-12879981</v>
      </c>
    </row>
    <row r="1434" spans="1:4" x14ac:dyDescent="0.35">
      <c r="A1434" t="s">
        <v>25589</v>
      </c>
      <c r="B1434">
        <v>38000000</v>
      </c>
      <c r="C1434">
        <v>8406264</v>
      </c>
      <c r="D1434">
        <f t="shared" si="23"/>
        <v>-29593736</v>
      </c>
    </row>
    <row r="1435" spans="1:4" x14ac:dyDescent="0.35">
      <c r="A1435" t="s">
        <v>25590</v>
      </c>
      <c r="B1435">
        <v>32500000</v>
      </c>
      <c r="C1435">
        <v>309125409</v>
      </c>
      <c r="D1435">
        <f t="shared" si="23"/>
        <v>276625409</v>
      </c>
    </row>
    <row r="1436" spans="1:4" x14ac:dyDescent="0.35">
      <c r="A1436" t="s">
        <v>25591</v>
      </c>
      <c r="B1436">
        <v>30000000</v>
      </c>
      <c r="C1436">
        <v>10955425</v>
      </c>
      <c r="D1436">
        <f t="shared" si="23"/>
        <v>-19044575</v>
      </c>
    </row>
    <row r="1437" spans="1:4" x14ac:dyDescent="0.35">
      <c r="A1437" t="s">
        <v>25592</v>
      </c>
      <c r="B1437">
        <v>32000000</v>
      </c>
      <c r="C1437">
        <v>34180954</v>
      </c>
      <c r="D1437">
        <f t="shared" si="23"/>
        <v>2180954</v>
      </c>
    </row>
    <row r="1438" spans="1:4" x14ac:dyDescent="0.35">
      <c r="A1438" t="s">
        <v>25593</v>
      </c>
      <c r="B1438">
        <v>33000000</v>
      </c>
      <c r="C1438">
        <v>173381405</v>
      </c>
      <c r="D1438">
        <f t="shared" si="23"/>
        <v>140381405</v>
      </c>
    </row>
    <row r="1439" spans="1:4" x14ac:dyDescent="0.35">
      <c r="A1439" t="s">
        <v>25594</v>
      </c>
      <c r="B1439">
        <v>32000000</v>
      </c>
      <c r="C1439">
        <v>104632573</v>
      </c>
      <c r="D1439">
        <f t="shared" si="23"/>
        <v>72632573</v>
      </c>
    </row>
    <row r="1440" spans="1:4" x14ac:dyDescent="0.35">
      <c r="A1440" t="s">
        <v>25595</v>
      </c>
      <c r="B1440">
        <v>35000000</v>
      </c>
      <c r="C1440">
        <v>81150692</v>
      </c>
      <c r="D1440">
        <f t="shared" si="23"/>
        <v>46150692</v>
      </c>
    </row>
    <row r="1441" spans="1:4" x14ac:dyDescent="0.35">
      <c r="A1441" t="s">
        <v>25596</v>
      </c>
      <c r="B1441">
        <v>32000000</v>
      </c>
      <c r="C1441">
        <v>60328558</v>
      </c>
      <c r="D1441">
        <f t="shared" si="23"/>
        <v>28328558</v>
      </c>
    </row>
    <row r="1442" spans="1:4" x14ac:dyDescent="0.35">
      <c r="A1442" t="s">
        <v>25597</v>
      </c>
      <c r="B1442">
        <v>32000000</v>
      </c>
      <c r="C1442">
        <v>80197993</v>
      </c>
      <c r="D1442">
        <f t="shared" si="23"/>
        <v>48197993</v>
      </c>
    </row>
    <row r="1443" spans="1:4" x14ac:dyDescent="0.35">
      <c r="A1443" t="s">
        <v>25598</v>
      </c>
      <c r="B1443">
        <v>32500000</v>
      </c>
      <c r="C1443">
        <v>169076745</v>
      </c>
      <c r="D1443">
        <f t="shared" si="23"/>
        <v>136576745</v>
      </c>
    </row>
    <row r="1444" spans="1:4" x14ac:dyDescent="0.35">
      <c r="A1444" t="s">
        <v>25599</v>
      </c>
      <c r="B1444">
        <v>32000000</v>
      </c>
      <c r="C1444">
        <v>101470202</v>
      </c>
      <c r="D1444">
        <f t="shared" si="23"/>
        <v>69470202</v>
      </c>
    </row>
    <row r="1445" spans="1:4" x14ac:dyDescent="0.35">
      <c r="A1445" t="s">
        <v>25600</v>
      </c>
      <c r="B1445">
        <v>29000000</v>
      </c>
      <c r="C1445">
        <v>50041732</v>
      </c>
      <c r="D1445">
        <f t="shared" si="23"/>
        <v>21041732</v>
      </c>
    </row>
    <row r="1446" spans="1:4" x14ac:dyDescent="0.35">
      <c r="A1446" t="s">
        <v>25601</v>
      </c>
      <c r="B1446">
        <v>32000000</v>
      </c>
      <c r="C1446">
        <v>48814909</v>
      </c>
      <c r="D1446">
        <f t="shared" si="23"/>
        <v>16814909</v>
      </c>
    </row>
    <row r="1447" spans="1:4" x14ac:dyDescent="0.35">
      <c r="A1447" t="s">
        <v>25602</v>
      </c>
      <c r="B1447">
        <v>20000000</v>
      </c>
      <c r="C1447">
        <v>57744720</v>
      </c>
      <c r="D1447">
        <f t="shared" si="23"/>
        <v>37744720</v>
      </c>
    </row>
    <row r="1448" spans="1:4" x14ac:dyDescent="0.35">
      <c r="A1448" t="s">
        <v>25603</v>
      </c>
      <c r="B1448">
        <v>35000000</v>
      </c>
      <c r="C1448">
        <v>21784432</v>
      </c>
      <c r="D1448">
        <f t="shared" si="23"/>
        <v>-13215568</v>
      </c>
    </row>
    <row r="1449" spans="1:4" x14ac:dyDescent="0.35">
      <c r="A1449" t="s">
        <v>25604</v>
      </c>
      <c r="B1449">
        <v>32000000</v>
      </c>
      <c r="C1449">
        <v>37911876</v>
      </c>
      <c r="D1449">
        <f t="shared" si="23"/>
        <v>5911876</v>
      </c>
    </row>
    <row r="1450" spans="1:4" x14ac:dyDescent="0.35">
      <c r="A1450" t="s">
        <v>25605</v>
      </c>
      <c r="B1450">
        <v>32000000</v>
      </c>
      <c r="C1450">
        <v>54696902</v>
      </c>
      <c r="D1450">
        <f t="shared" si="23"/>
        <v>22696902</v>
      </c>
    </row>
    <row r="1451" spans="1:4" x14ac:dyDescent="0.35">
      <c r="A1451" t="s">
        <v>25606</v>
      </c>
      <c r="B1451">
        <v>32000000</v>
      </c>
      <c r="C1451">
        <v>36733909</v>
      </c>
      <c r="D1451">
        <f t="shared" si="23"/>
        <v>4733909</v>
      </c>
    </row>
    <row r="1452" spans="1:4" x14ac:dyDescent="0.35">
      <c r="A1452" t="s">
        <v>25607</v>
      </c>
      <c r="B1452">
        <v>32000000</v>
      </c>
      <c r="C1452">
        <v>35063732</v>
      </c>
      <c r="D1452">
        <f t="shared" si="23"/>
        <v>3063732</v>
      </c>
    </row>
    <row r="1453" spans="1:4" x14ac:dyDescent="0.35">
      <c r="A1453" t="s">
        <v>25608</v>
      </c>
      <c r="B1453">
        <v>33000000</v>
      </c>
      <c r="C1453">
        <v>99462</v>
      </c>
      <c r="D1453">
        <f t="shared" si="23"/>
        <v>-32900538</v>
      </c>
    </row>
    <row r="1454" spans="1:4" x14ac:dyDescent="0.35">
      <c r="A1454" t="s">
        <v>25609</v>
      </c>
      <c r="B1454">
        <v>32000000</v>
      </c>
      <c r="C1454">
        <v>32701088</v>
      </c>
      <c r="D1454">
        <f t="shared" si="23"/>
        <v>701088</v>
      </c>
    </row>
    <row r="1455" spans="1:4" x14ac:dyDescent="0.35">
      <c r="A1455" t="s">
        <v>25610</v>
      </c>
      <c r="B1455">
        <v>32000000</v>
      </c>
      <c r="C1455">
        <v>31493782</v>
      </c>
      <c r="D1455">
        <f t="shared" si="23"/>
        <v>-506218</v>
      </c>
    </row>
    <row r="1456" spans="1:4" x14ac:dyDescent="0.35">
      <c r="A1456" t="s">
        <v>25611</v>
      </c>
      <c r="B1456">
        <v>32000000</v>
      </c>
      <c r="C1456">
        <v>43095600</v>
      </c>
      <c r="D1456">
        <f t="shared" si="23"/>
        <v>11095600</v>
      </c>
    </row>
    <row r="1457" spans="1:4" x14ac:dyDescent="0.35">
      <c r="A1457" t="s">
        <v>25612</v>
      </c>
      <c r="B1457">
        <v>32000000</v>
      </c>
      <c r="C1457">
        <v>18636537</v>
      </c>
      <c r="D1457">
        <f t="shared" si="23"/>
        <v>-13363463</v>
      </c>
    </row>
    <row r="1458" spans="1:4" x14ac:dyDescent="0.35">
      <c r="A1458" t="s">
        <v>25613</v>
      </c>
      <c r="B1458">
        <v>28000000</v>
      </c>
      <c r="C1458">
        <v>17848322</v>
      </c>
      <c r="D1458">
        <f t="shared" si="23"/>
        <v>-10151678</v>
      </c>
    </row>
    <row r="1459" spans="1:4" x14ac:dyDescent="0.35">
      <c r="A1459" t="s">
        <v>25614</v>
      </c>
      <c r="B1459">
        <v>55000000</v>
      </c>
      <c r="C1459">
        <v>16640210</v>
      </c>
      <c r="D1459">
        <f t="shared" si="23"/>
        <v>-38359790</v>
      </c>
    </row>
    <row r="1460" spans="1:4" x14ac:dyDescent="0.35">
      <c r="A1460" t="s">
        <v>25615</v>
      </c>
      <c r="B1460">
        <v>32000000</v>
      </c>
      <c r="C1460">
        <v>13763130</v>
      </c>
      <c r="D1460">
        <f t="shared" si="23"/>
        <v>-18236870</v>
      </c>
    </row>
    <row r="1461" spans="1:4" x14ac:dyDescent="0.35">
      <c r="A1461" t="s">
        <v>25616</v>
      </c>
      <c r="B1461">
        <v>35000000</v>
      </c>
      <c r="C1461">
        <v>10956379</v>
      </c>
      <c r="D1461">
        <f t="shared" si="23"/>
        <v>-24043621</v>
      </c>
    </row>
    <row r="1462" spans="1:4" x14ac:dyDescent="0.35">
      <c r="A1462" t="s">
        <v>25617</v>
      </c>
      <c r="B1462">
        <v>30000000</v>
      </c>
      <c r="C1462">
        <v>4357000</v>
      </c>
      <c r="D1462">
        <f t="shared" si="23"/>
        <v>-25643000</v>
      </c>
    </row>
    <row r="1463" spans="1:4" x14ac:dyDescent="0.35">
      <c r="A1463" t="s">
        <v>25618</v>
      </c>
      <c r="B1463">
        <v>30000000</v>
      </c>
      <c r="C1463">
        <v>22525921</v>
      </c>
      <c r="D1463">
        <f t="shared" si="23"/>
        <v>-7474079</v>
      </c>
    </row>
    <row r="1464" spans="1:4" x14ac:dyDescent="0.35">
      <c r="A1464" t="s">
        <v>25619</v>
      </c>
      <c r="B1464">
        <v>32000000</v>
      </c>
      <c r="C1464">
        <v>3562749</v>
      </c>
      <c r="D1464">
        <f t="shared" si="23"/>
        <v>-28437251</v>
      </c>
    </row>
    <row r="1465" spans="1:4" x14ac:dyDescent="0.35">
      <c r="A1465" t="s">
        <v>25620</v>
      </c>
      <c r="B1465">
        <v>32000000</v>
      </c>
      <c r="C1465">
        <v>2899970</v>
      </c>
      <c r="D1465">
        <f t="shared" si="23"/>
        <v>-29100030</v>
      </c>
    </row>
    <row r="1466" spans="1:4" x14ac:dyDescent="0.35">
      <c r="A1466" t="s">
        <v>25621</v>
      </c>
      <c r="B1466">
        <v>32000000</v>
      </c>
      <c r="C1466">
        <v>1304837</v>
      </c>
      <c r="D1466">
        <f t="shared" si="23"/>
        <v>-30695163</v>
      </c>
    </row>
    <row r="1467" spans="1:4" x14ac:dyDescent="0.35">
      <c r="A1467" t="s">
        <v>25622</v>
      </c>
      <c r="B1467">
        <v>31500000</v>
      </c>
      <c r="C1467">
        <v>78800000</v>
      </c>
      <c r="D1467">
        <f t="shared" si="23"/>
        <v>47300000</v>
      </c>
    </row>
    <row r="1468" spans="1:4" x14ac:dyDescent="0.35">
      <c r="A1468" t="s">
        <v>25623</v>
      </c>
      <c r="B1468">
        <v>32000000</v>
      </c>
      <c r="C1468">
        <v>17797316</v>
      </c>
      <c r="D1468">
        <f t="shared" si="23"/>
        <v>-14202684</v>
      </c>
    </row>
    <row r="1469" spans="1:4" x14ac:dyDescent="0.35">
      <c r="A1469" t="s">
        <v>25624</v>
      </c>
      <c r="B1469">
        <v>6500000</v>
      </c>
      <c r="C1469">
        <v>82528097</v>
      </c>
      <c r="D1469">
        <f t="shared" si="23"/>
        <v>76028097</v>
      </c>
    </row>
    <row r="1470" spans="1:4" x14ac:dyDescent="0.35">
      <c r="A1470" t="s">
        <v>25625</v>
      </c>
      <c r="B1470">
        <v>31500000</v>
      </c>
      <c r="C1470">
        <v>14268533</v>
      </c>
      <c r="D1470">
        <f t="shared" si="23"/>
        <v>-17231467</v>
      </c>
    </row>
    <row r="1471" spans="1:4" x14ac:dyDescent="0.35">
      <c r="A1471" t="s">
        <v>25626</v>
      </c>
      <c r="B1471">
        <v>31000000</v>
      </c>
      <c r="C1471">
        <v>87100000</v>
      </c>
      <c r="D1471">
        <f t="shared" si="23"/>
        <v>56100000</v>
      </c>
    </row>
    <row r="1472" spans="1:4" x14ac:dyDescent="0.35">
      <c r="A1472" t="s">
        <v>25627</v>
      </c>
      <c r="B1472">
        <v>31000000</v>
      </c>
      <c r="C1472">
        <v>93749203</v>
      </c>
      <c r="D1472">
        <f t="shared" si="23"/>
        <v>62749203</v>
      </c>
    </row>
    <row r="1473" spans="1:4" x14ac:dyDescent="0.35">
      <c r="A1473" t="s">
        <v>25628</v>
      </c>
      <c r="B1473">
        <v>34000000</v>
      </c>
      <c r="C1473">
        <v>62700000</v>
      </c>
      <c r="D1473">
        <f t="shared" si="23"/>
        <v>28700000</v>
      </c>
    </row>
    <row r="1474" spans="1:4" x14ac:dyDescent="0.35">
      <c r="A1474" t="s">
        <v>25629</v>
      </c>
      <c r="B1474">
        <v>25000000</v>
      </c>
      <c r="C1474">
        <v>59073773</v>
      </c>
      <c r="D1474">
        <f t="shared" si="23"/>
        <v>34073773</v>
      </c>
    </row>
    <row r="1475" spans="1:4" x14ac:dyDescent="0.35">
      <c r="A1475" t="s">
        <v>25630</v>
      </c>
      <c r="B1475">
        <v>31000000</v>
      </c>
      <c r="C1475">
        <v>24185781</v>
      </c>
      <c r="D1475">
        <f t="shared" ref="D1475:D1538" si="24">C1475-B1475</f>
        <v>-6814219</v>
      </c>
    </row>
    <row r="1476" spans="1:4" x14ac:dyDescent="0.35">
      <c r="A1476" t="s">
        <v>25631</v>
      </c>
      <c r="B1476">
        <v>31000000</v>
      </c>
      <c r="C1476">
        <v>53133888</v>
      </c>
      <c r="D1476">
        <f t="shared" si="24"/>
        <v>22133888</v>
      </c>
    </row>
    <row r="1477" spans="1:4" x14ac:dyDescent="0.35">
      <c r="A1477" t="s">
        <v>25632</v>
      </c>
      <c r="B1477">
        <v>31000000</v>
      </c>
      <c r="C1477">
        <v>44983704</v>
      </c>
      <c r="D1477">
        <f t="shared" si="24"/>
        <v>13983704</v>
      </c>
    </row>
    <row r="1478" spans="1:4" x14ac:dyDescent="0.35">
      <c r="A1478" t="s">
        <v>25633</v>
      </c>
      <c r="B1478">
        <v>31000000</v>
      </c>
      <c r="C1478">
        <v>58879132</v>
      </c>
      <c r="D1478">
        <f t="shared" si="24"/>
        <v>27879132</v>
      </c>
    </row>
    <row r="1479" spans="1:4" x14ac:dyDescent="0.35">
      <c r="A1479" t="s">
        <v>25634</v>
      </c>
      <c r="B1479">
        <v>30250000</v>
      </c>
      <c r="C1479">
        <v>72077000</v>
      </c>
      <c r="D1479">
        <f t="shared" si="24"/>
        <v>41827000</v>
      </c>
    </row>
    <row r="1480" spans="1:4" x14ac:dyDescent="0.35">
      <c r="A1480" t="s">
        <v>25635</v>
      </c>
      <c r="B1480">
        <v>45000000</v>
      </c>
      <c r="C1480">
        <v>170684505</v>
      </c>
      <c r="D1480">
        <f t="shared" si="24"/>
        <v>125684505</v>
      </c>
    </row>
    <row r="1481" spans="1:4" x14ac:dyDescent="0.35">
      <c r="A1481" t="s">
        <v>25636</v>
      </c>
      <c r="B1481">
        <v>34200000</v>
      </c>
      <c r="C1481">
        <v>163479795</v>
      </c>
      <c r="D1481">
        <f t="shared" si="24"/>
        <v>129279795</v>
      </c>
    </row>
    <row r="1482" spans="1:4" x14ac:dyDescent="0.35">
      <c r="A1482" t="s">
        <v>25637</v>
      </c>
      <c r="B1482">
        <v>30000000</v>
      </c>
      <c r="C1482">
        <v>145096820</v>
      </c>
      <c r="D1482">
        <f t="shared" si="24"/>
        <v>115096820</v>
      </c>
    </row>
    <row r="1483" spans="1:4" x14ac:dyDescent="0.35">
      <c r="A1483" t="s">
        <v>25638</v>
      </c>
      <c r="B1483">
        <v>30000000</v>
      </c>
      <c r="C1483">
        <v>191796233</v>
      </c>
      <c r="D1483">
        <f t="shared" si="24"/>
        <v>161796233</v>
      </c>
    </row>
    <row r="1484" spans="1:4" x14ac:dyDescent="0.35">
      <c r="A1484" t="s">
        <v>25639</v>
      </c>
      <c r="B1484">
        <v>25000000</v>
      </c>
      <c r="C1484">
        <v>121248145</v>
      </c>
      <c r="D1484">
        <f t="shared" si="24"/>
        <v>96248145</v>
      </c>
    </row>
    <row r="1485" spans="1:4" x14ac:dyDescent="0.35">
      <c r="A1485" t="s">
        <v>25640</v>
      </c>
      <c r="B1485">
        <v>30000000</v>
      </c>
      <c r="C1485">
        <v>125014030</v>
      </c>
      <c r="D1485">
        <f t="shared" si="24"/>
        <v>95014030</v>
      </c>
    </row>
    <row r="1486" spans="1:4" x14ac:dyDescent="0.35">
      <c r="A1486" t="s">
        <v>25641</v>
      </c>
      <c r="B1486">
        <v>31000000</v>
      </c>
      <c r="C1486">
        <v>11854694</v>
      </c>
      <c r="D1486">
        <f t="shared" si="24"/>
        <v>-19145306</v>
      </c>
    </row>
    <row r="1487" spans="1:4" x14ac:dyDescent="0.35">
      <c r="A1487" t="s">
        <v>25642</v>
      </c>
      <c r="B1487">
        <v>30000000</v>
      </c>
      <c r="C1487">
        <v>115648585</v>
      </c>
      <c r="D1487">
        <f t="shared" si="24"/>
        <v>85648585</v>
      </c>
    </row>
    <row r="1488" spans="1:4" x14ac:dyDescent="0.35">
      <c r="A1488" t="s">
        <v>25643</v>
      </c>
      <c r="B1488">
        <v>30000000</v>
      </c>
      <c r="C1488">
        <v>122012643</v>
      </c>
      <c r="D1488">
        <f t="shared" si="24"/>
        <v>92012643</v>
      </c>
    </row>
    <row r="1489" spans="1:4" x14ac:dyDescent="0.35">
      <c r="A1489" t="s">
        <v>25644</v>
      </c>
      <c r="B1489">
        <v>30000000</v>
      </c>
      <c r="C1489">
        <v>116631310</v>
      </c>
      <c r="D1489">
        <f t="shared" si="24"/>
        <v>86631310</v>
      </c>
    </row>
    <row r="1490" spans="1:4" x14ac:dyDescent="0.35">
      <c r="A1490" t="s">
        <v>25645</v>
      </c>
      <c r="B1490">
        <v>20000000</v>
      </c>
      <c r="C1490">
        <v>114324072</v>
      </c>
      <c r="D1490">
        <f t="shared" si="24"/>
        <v>94324072</v>
      </c>
    </row>
    <row r="1491" spans="1:4" x14ac:dyDescent="0.35">
      <c r="A1491" t="s">
        <v>25646</v>
      </c>
      <c r="B1491">
        <v>38000000</v>
      </c>
      <c r="C1491">
        <v>113502246</v>
      </c>
      <c r="D1491">
        <f t="shared" si="24"/>
        <v>75502246</v>
      </c>
    </row>
    <row r="1492" spans="1:4" x14ac:dyDescent="0.35">
      <c r="A1492" t="s">
        <v>25647</v>
      </c>
      <c r="B1492">
        <v>30000000</v>
      </c>
      <c r="C1492">
        <v>108360000</v>
      </c>
      <c r="D1492">
        <f t="shared" si="24"/>
        <v>78360000</v>
      </c>
    </row>
    <row r="1493" spans="1:4" x14ac:dyDescent="0.35">
      <c r="A1493" t="s">
        <v>25648</v>
      </c>
      <c r="B1493">
        <v>37000000</v>
      </c>
      <c r="C1493">
        <v>108244774</v>
      </c>
      <c r="D1493">
        <f t="shared" si="24"/>
        <v>71244774</v>
      </c>
    </row>
    <row r="1494" spans="1:4" x14ac:dyDescent="0.35">
      <c r="A1494" t="s">
        <v>25649</v>
      </c>
      <c r="B1494">
        <v>26000000</v>
      </c>
      <c r="C1494">
        <v>105444419</v>
      </c>
      <c r="D1494">
        <f t="shared" si="24"/>
        <v>79444419</v>
      </c>
    </row>
    <row r="1495" spans="1:4" x14ac:dyDescent="0.35">
      <c r="A1495" t="s">
        <v>25650</v>
      </c>
      <c r="B1495">
        <v>33000000</v>
      </c>
      <c r="C1495">
        <v>100125340</v>
      </c>
      <c r="D1495">
        <f t="shared" si="24"/>
        <v>67125340</v>
      </c>
    </row>
    <row r="1496" spans="1:4" x14ac:dyDescent="0.35">
      <c r="A1496" t="s">
        <v>25651</v>
      </c>
      <c r="B1496">
        <v>30000000</v>
      </c>
      <c r="C1496">
        <v>115646235</v>
      </c>
      <c r="D1496">
        <f t="shared" si="24"/>
        <v>85646235</v>
      </c>
    </row>
    <row r="1497" spans="1:4" x14ac:dyDescent="0.35">
      <c r="A1497" t="s">
        <v>25652</v>
      </c>
      <c r="B1497">
        <v>30000000</v>
      </c>
      <c r="C1497">
        <v>85416609</v>
      </c>
      <c r="D1497">
        <f t="shared" si="24"/>
        <v>55416609</v>
      </c>
    </row>
    <row r="1498" spans="1:4" x14ac:dyDescent="0.35">
      <c r="A1498" t="s">
        <v>25653</v>
      </c>
      <c r="B1498">
        <v>25000000</v>
      </c>
      <c r="C1498">
        <v>90135191</v>
      </c>
      <c r="D1498">
        <f t="shared" si="24"/>
        <v>65135191</v>
      </c>
    </row>
    <row r="1499" spans="1:4" x14ac:dyDescent="0.35">
      <c r="A1499" t="s">
        <v>25654</v>
      </c>
      <c r="B1499">
        <v>30000000</v>
      </c>
      <c r="C1499">
        <v>100422786</v>
      </c>
      <c r="D1499">
        <f t="shared" si="24"/>
        <v>70422786</v>
      </c>
    </row>
    <row r="1500" spans="1:4" x14ac:dyDescent="0.35">
      <c r="A1500" t="s">
        <v>25655</v>
      </c>
      <c r="B1500">
        <v>30000000</v>
      </c>
      <c r="C1500">
        <v>106694016</v>
      </c>
      <c r="D1500">
        <f t="shared" si="24"/>
        <v>76694016</v>
      </c>
    </row>
    <row r="1501" spans="1:4" x14ac:dyDescent="0.35">
      <c r="A1501" t="s">
        <v>25656</v>
      </c>
      <c r="B1501">
        <v>29000000</v>
      </c>
      <c r="C1501">
        <v>64286</v>
      </c>
      <c r="D1501">
        <f t="shared" si="24"/>
        <v>-28935714</v>
      </c>
    </row>
    <row r="1502" spans="1:4" x14ac:dyDescent="0.35">
      <c r="A1502" t="s">
        <v>25657</v>
      </c>
      <c r="B1502">
        <v>30000000</v>
      </c>
      <c r="C1502">
        <v>76806312</v>
      </c>
      <c r="D1502">
        <f t="shared" si="24"/>
        <v>46806312</v>
      </c>
    </row>
    <row r="1503" spans="1:4" x14ac:dyDescent="0.35">
      <c r="A1503" t="s">
        <v>25658</v>
      </c>
      <c r="B1503">
        <v>30000000</v>
      </c>
      <c r="C1503">
        <v>79566871</v>
      </c>
      <c r="D1503">
        <f t="shared" si="24"/>
        <v>49566871</v>
      </c>
    </row>
    <row r="1504" spans="1:4" x14ac:dyDescent="0.35">
      <c r="A1504" t="s">
        <v>25659</v>
      </c>
      <c r="B1504">
        <v>30000000</v>
      </c>
      <c r="C1504">
        <v>76501438</v>
      </c>
      <c r="D1504">
        <f t="shared" si="24"/>
        <v>46501438</v>
      </c>
    </row>
    <row r="1505" spans="1:4" x14ac:dyDescent="0.35">
      <c r="A1505" t="s">
        <v>25660</v>
      </c>
      <c r="B1505">
        <v>30000000</v>
      </c>
      <c r="C1505">
        <v>74787599</v>
      </c>
      <c r="D1505">
        <f t="shared" si="24"/>
        <v>44787599</v>
      </c>
    </row>
    <row r="1506" spans="1:4" x14ac:dyDescent="0.35">
      <c r="A1506" t="s">
        <v>25661</v>
      </c>
      <c r="B1506">
        <v>30000000</v>
      </c>
      <c r="C1506">
        <v>66528842</v>
      </c>
      <c r="D1506">
        <f t="shared" si="24"/>
        <v>36528842</v>
      </c>
    </row>
    <row r="1507" spans="1:4" x14ac:dyDescent="0.35">
      <c r="A1507" t="s">
        <v>25662</v>
      </c>
      <c r="B1507">
        <v>25000000</v>
      </c>
      <c r="C1507">
        <v>83813460</v>
      </c>
      <c r="D1507">
        <f t="shared" si="24"/>
        <v>58813460</v>
      </c>
    </row>
    <row r="1508" spans="1:4" x14ac:dyDescent="0.35">
      <c r="A1508" t="s">
        <v>25663</v>
      </c>
      <c r="B1508">
        <v>30000000</v>
      </c>
      <c r="C1508">
        <v>65010106</v>
      </c>
      <c r="D1508">
        <f t="shared" si="24"/>
        <v>35010106</v>
      </c>
    </row>
    <row r="1509" spans="1:4" x14ac:dyDescent="0.35">
      <c r="A1509" t="s">
        <v>25664</v>
      </c>
      <c r="B1509">
        <v>35000000</v>
      </c>
      <c r="C1509">
        <v>66359959</v>
      </c>
      <c r="D1509">
        <f t="shared" si="24"/>
        <v>31359959</v>
      </c>
    </row>
    <row r="1510" spans="1:4" x14ac:dyDescent="0.35">
      <c r="A1510" t="s">
        <v>25665</v>
      </c>
      <c r="B1510">
        <v>30000000</v>
      </c>
      <c r="C1510">
        <v>66468315</v>
      </c>
      <c r="D1510">
        <f t="shared" si="24"/>
        <v>36468315</v>
      </c>
    </row>
    <row r="1511" spans="1:4" x14ac:dyDescent="0.35">
      <c r="A1511" t="s">
        <v>25666</v>
      </c>
      <c r="B1511">
        <v>30000000</v>
      </c>
      <c r="C1511">
        <v>64172251</v>
      </c>
      <c r="D1511">
        <f t="shared" si="24"/>
        <v>34172251</v>
      </c>
    </row>
    <row r="1512" spans="1:4" x14ac:dyDescent="0.35">
      <c r="A1512" t="s">
        <v>25667</v>
      </c>
      <c r="B1512">
        <v>30000000</v>
      </c>
      <c r="C1512">
        <v>66600000</v>
      </c>
      <c r="D1512">
        <f t="shared" si="24"/>
        <v>36600000</v>
      </c>
    </row>
    <row r="1513" spans="1:4" x14ac:dyDescent="0.35">
      <c r="A1513" t="s">
        <v>25668</v>
      </c>
      <c r="B1513">
        <v>30000000</v>
      </c>
      <c r="C1513">
        <v>63536011</v>
      </c>
      <c r="D1513">
        <f t="shared" si="24"/>
        <v>33536011</v>
      </c>
    </row>
    <row r="1514" spans="1:4" x14ac:dyDescent="0.35">
      <c r="A1514" t="s">
        <v>25669</v>
      </c>
      <c r="B1514">
        <v>30000000</v>
      </c>
      <c r="C1514">
        <v>62877175</v>
      </c>
      <c r="D1514">
        <f t="shared" si="24"/>
        <v>32877175</v>
      </c>
    </row>
    <row r="1515" spans="1:4" x14ac:dyDescent="0.35">
      <c r="A1515" t="s">
        <v>25670</v>
      </c>
      <c r="B1515">
        <v>45000000</v>
      </c>
      <c r="C1515">
        <v>74484168</v>
      </c>
      <c r="D1515">
        <f t="shared" si="24"/>
        <v>29484168</v>
      </c>
    </row>
    <row r="1516" spans="1:4" x14ac:dyDescent="0.35">
      <c r="A1516" t="s">
        <v>25671</v>
      </c>
      <c r="B1516">
        <v>30000000</v>
      </c>
      <c r="C1516">
        <v>60269340</v>
      </c>
      <c r="D1516">
        <f t="shared" si="24"/>
        <v>30269340</v>
      </c>
    </row>
    <row r="1517" spans="1:4" x14ac:dyDescent="0.35">
      <c r="A1517" t="s">
        <v>25672</v>
      </c>
      <c r="B1517">
        <v>30000000</v>
      </c>
      <c r="C1517">
        <v>60033780</v>
      </c>
      <c r="D1517">
        <f t="shared" si="24"/>
        <v>30033780</v>
      </c>
    </row>
    <row r="1518" spans="1:4" x14ac:dyDescent="0.35">
      <c r="A1518" t="s">
        <v>25673</v>
      </c>
      <c r="B1518">
        <v>30000000</v>
      </c>
      <c r="C1518">
        <v>58715510</v>
      </c>
      <c r="D1518">
        <f t="shared" si="24"/>
        <v>28715510</v>
      </c>
    </row>
    <row r="1519" spans="1:4" x14ac:dyDescent="0.35">
      <c r="A1519" t="s">
        <v>25674</v>
      </c>
      <c r="B1519">
        <v>19000000</v>
      </c>
      <c r="C1519">
        <v>58156435</v>
      </c>
      <c r="D1519">
        <f t="shared" si="24"/>
        <v>39156435</v>
      </c>
    </row>
    <row r="1520" spans="1:4" x14ac:dyDescent="0.35">
      <c r="A1520" t="s">
        <v>25675</v>
      </c>
      <c r="B1520">
        <v>37000000</v>
      </c>
      <c r="C1520">
        <v>56044241</v>
      </c>
      <c r="D1520">
        <f t="shared" si="24"/>
        <v>19044241</v>
      </c>
    </row>
    <row r="1521" spans="1:4" x14ac:dyDescent="0.35">
      <c r="A1521" t="s">
        <v>25676</v>
      </c>
      <c r="B1521">
        <v>17000000</v>
      </c>
      <c r="C1521">
        <v>56816662</v>
      </c>
      <c r="D1521">
        <f t="shared" si="24"/>
        <v>39816662</v>
      </c>
    </row>
    <row r="1522" spans="1:4" x14ac:dyDescent="0.35">
      <c r="A1522" t="s">
        <v>25677</v>
      </c>
      <c r="B1522">
        <v>42000000</v>
      </c>
      <c r="C1522">
        <v>64238770</v>
      </c>
      <c r="D1522">
        <f t="shared" si="24"/>
        <v>22238770</v>
      </c>
    </row>
    <row r="1523" spans="1:4" x14ac:dyDescent="0.35">
      <c r="A1523" t="s">
        <v>25678</v>
      </c>
      <c r="B1523">
        <v>30000000</v>
      </c>
      <c r="C1523">
        <v>52937130</v>
      </c>
      <c r="D1523">
        <f t="shared" si="24"/>
        <v>22937130</v>
      </c>
    </row>
    <row r="1524" spans="1:4" x14ac:dyDescent="0.35">
      <c r="A1524" t="s">
        <v>25679</v>
      </c>
      <c r="B1524">
        <v>55000000</v>
      </c>
      <c r="C1524">
        <v>52799004</v>
      </c>
      <c r="D1524">
        <f t="shared" si="24"/>
        <v>-2200996</v>
      </c>
    </row>
    <row r="1525" spans="1:4" x14ac:dyDescent="0.35">
      <c r="A1525" t="s">
        <v>25680</v>
      </c>
      <c r="B1525">
        <v>27800000</v>
      </c>
      <c r="C1525">
        <v>55210049</v>
      </c>
      <c r="D1525">
        <f t="shared" si="24"/>
        <v>27410049</v>
      </c>
    </row>
    <row r="1526" spans="1:4" x14ac:dyDescent="0.35">
      <c r="A1526" t="s">
        <v>25681</v>
      </c>
      <c r="B1526">
        <v>30000000</v>
      </c>
      <c r="C1526">
        <v>51432423</v>
      </c>
      <c r="D1526">
        <f t="shared" si="24"/>
        <v>21432423</v>
      </c>
    </row>
    <row r="1527" spans="1:4" x14ac:dyDescent="0.35">
      <c r="A1527" t="s">
        <v>25682</v>
      </c>
      <c r="B1527">
        <v>30000000</v>
      </c>
      <c r="C1527">
        <v>51109400</v>
      </c>
      <c r="D1527">
        <f t="shared" si="24"/>
        <v>21109400</v>
      </c>
    </row>
    <row r="1528" spans="1:4" x14ac:dyDescent="0.35">
      <c r="A1528" t="s">
        <v>25683</v>
      </c>
      <c r="B1528">
        <v>30000000</v>
      </c>
      <c r="C1528">
        <v>50300000</v>
      </c>
      <c r="D1528">
        <f t="shared" si="24"/>
        <v>20300000</v>
      </c>
    </row>
    <row r="1529" spans="1:4" x14ac:dyDescent="0.35">
      <c r="A1529" t="s">
        <v>25684</v>
      </c>
      <c r="B1529">
        <v>30000000</v>
      </c>
      <c r="C1529">
        <v>56068547</v>
      </c>
      <c r="D1529">
        <f t="shared" si="24"/>
        <v>26068547</v>
      </c>
    </row>
    <row r="1530" spans="1:4" x14ac:dyDescent="0.35">
      <c r="A1530" t="s">
        <v>25685</v>
      </c>
      <c r="B1530">
        <v>30000000</v>
      </c>
      <c r="C1530">
        <v>53680848</v>
      </c>
      <c r="D1530">
        <f t="shared" si="24"/>
        <v>23680848</v>
      </c>
    </row>
    <row r="1531" spans="1:4" x14ac:dyDescent="0.35">
      <c r="A1531" t="s">
        <v>25686</v>
      </c>
      <c r="B1531">
        <v>30000000</v>
      </c>
      <c r="C1531">
        <v>50921738</v>
      </c>
      <c r="D1531">
        <f t="shared" si="24"/>
        <v>20921738</v>
      </c>
    </row>
    <row r="1532" spans="1:4" x14ac:dyDescent="0.35">
      <c r="A1532" t="s">
        <v>25687</v>
      </c>
      <c r="B1532">
        <v>30000000</v>
      </c>
      <c r="C1532">
        <v>53021560</v>
      </c>
      <c r="D1532">
        <f t="shared" si="24"/>
        <v>23021560</v>
      </c>
    </row>
    <row r="1533" spans="1:4" x14ac:dyDescent="0.35">
      <c r="A1533" t="s">
        <v>25688</v>
      </c>
      <c r="B1533">
        <v>30000000</v>
      </c>
      <c r="C1533">
        <v>45645204</v>
      </c>
      <c r="D1533">
        <f t="shared" si="24"/>
        <v>15645204</v>
      </c>
    </row>
    <row r="1534" spans="1:4" x14ac:dyDescent="0.35">
      <c r="A1534" t="s">
        <v>25689</v>
      </c>
      <c r="B1534">
        <v>40000000</v>
      </c>
      <c r="C1534">
        <v>53337608</v>
      </c>
      <c r="D1534">
        <f t="shared" si="24"/>
        <v>13337608</v>
      </c>
    </row>
    <row r="1535" spans="1:4" x14ac:dyDescent="0.35">
      <c r="A1535" t="s">
        <v>25690</v>
      </c>
      <c r="B1535">
        <v>30000000</v>
      </c>
      <c r="C1535">
        <v>46875468</v>
      </c>
      <c r="D1535">
        <f t="shared" si="24"/>
        <v>16875468</v>
      </c>
    </row>
    <row r="1536" spans="1:4" x14ac:dyDescent="0.35">
      <c r="A1536" t="s">
        <v>25691</v>
      </c>
      <c r="B1536">
        <v>30000000</v>
      </c>
      <c r="C1536">
        <v>52418902</v>
      </c>
      <c r="D1536">
        <f t="shared" si="24"/>
        <v>22418902</v>
      </c>
    </row>
    <row r="1537" spans="1:4" x14ac:dyDescent="0.35">
      <c r="A1537" t="s">
        <v>25692</v>
      </c>
      <c r="B1537">
        <v>30000000</v>
      </c>
      <c r="C1537">
        <v>42057340</v>
      </c>
      <c r="D1537">
        <f t="shared" si="24"/>
        <v>12057340</v>
      </c>
    </row>
    <row r="1538" spans="1:4" x14ac:dyDescent="0.35">
      <c r="A1538" t="s">
        <v>25693</v>
      </c>
      <c r="B1538">
        <v>25000000</v>
      </c>
      <c r="C1538">
        <v>42478175</v>
      </c>
      <c r="D1538">
        <f t="shared" si="24"/>
        <v>17478175</v>
      </c>
    </row>
    <row r="1539" spans="1:4" x14ac:dyDescent="0.35">
      <c r="A1539" t="s">
        <v>25694</v>
      </c>
      <c r="B1539">
        <v>30000000</v>
      </c>
      <c r="C1539">
        <v>41407470</v>
      </c>
      <c r="D1539">
        <f t="shared" ref="D1539:D1602" si="25">C1539-B1539</f>
        <v>11407470</v>
      </c>
    </row>
    <row r="1540" spans="1:4" x14ac:dyDescent="0.35">
      <c r="A1540" t="s">
        <v>25695</v>
      </c>
      <c r="B1540">
        <v>30000000</v>
      </c>
      <c r="C1540">
        <v>42385520</v>
      </c>
      <c r="D1540">
        <f t="shared" si="25"/>
        <v>12385520</v>
      </c>
    </row>
    <row r="1541" spans="1:4" x14ac:dyDescent="0.35">
      <c r="A1541" t="s">
        <v>25696</v>
      </c>
      <c r="B1541">
        <v>30000000</v>
      </c>
      <c r="C1541">
        <v>40118420</v>
      </c>
      <c r="D1541">
        <f t="shared" si="25"/>
        <v>10118420</v>
      </c>
    </row>
    <row r="1542" spans="1:4" x14ac:dyDescent="0.35">
      <c r="A1542" t="s">
        <v>25697</v>
      </c>
      <c r="B1542">
        <v>38000000</v>
      </c>
      <c r="C1542">
        <v>40137776</v>
      </c>
      <c r="D1542">
        <f t="shared" si="25"/>
        <v>2137776</v>
      </c>
    </row>
    <row r="1543" spans="1:4" x14ac:dyDescent="0.35">
      <c r="A1543" t="s">
        <v>25698</v>
      </c>
      <c r="B1543">
        <v>32000000</v>
      </c>
      <c r="C1543">
        <v>39568996</v>
      </c>
      <c r="D1543">
        <f t="shared" si="25"/>
        <v>7568996</v>
      </c>
    </row>
    <row r="1544" spans="1:4" x14ac:dyDescent="0.35">
      <c r="A1544" t="s">
        <v>25699</v>
      </c>
      <c r="B1544">
        <v>30000000</v>
      </c>
      <c r="C1544">
        <v>42043633</v>
      </c>
      <c r="D1544">
        <f t="shared" si="25"/>
        <v>12043633</v>
      </c>
    </row>
    <row r="1545" spans="1:4" x14ac:dyDescent="0.35">
      <c r="A1545" t="s">
        <v>25700</v>
      </c>
      <c r="B1545">
        <v>30000000</v>
      </c>
      <c r="C1545">
        <v>38232624</v>
      </c>
      <c r="D1545">
        <f t="shared" si="25"/>
        <v>8232624</v>
      </c>
    </row>
    <row r="1546" spans="1:4" x14ac:dyDescent="0.35">
      <c r="A1546" t="s">
        <v>25701</v>
      </c>
      <c r="B1546">
        <v>30000000</v>
      </c>
      <c r="C1546">
        <v>38413606</v>
      </c>
      <c r="D1546">
        <f t="shared" si="25"/>
        <v>8413606</v>
      </c>
    </row>
    <row r="1547" spans="1:4" x14ac:dyDescent="0.35">
      <c r="A1547" t="s">
        <v>25702</v>
      </c>
      <c r="B1547">
        <v>27000000</v>
      </c>
      <c r="C1547">
        <v>38122105</v>
      </c>
      <c r="D1547">
        <f t="shared" si="25"/>
        <v>11122105</v>
      </c>
    </row>
    <row r="1548" spans="1:4" x14ac:dyDescent="0.35">
      <c r="A1548" t="s">
        <v>25703</v>
      </c>
      <c r="B1548">
        <v>25000000</v>
      </c>
      <c r="C1548">
        <v>38747385</v>
      </c>
      <c r="D1548">
        <f t="shared" si="25"/>
        <v>13747385</v>
      </c>
    </row>
    <row r="1549" spans="1:4" x14ac:dyDescent="0.35">
      <c r="A1549" t="s">
        <v>25704</v>
      </c>
      <c r="B1549">
        <v>30000000</v>
      </c>
      <c r="C1549">
        <v>40247512</v>
      </c>
      <c r="D1549">
        <f t="shared" si="25"/>
        <v>10247512</v>
      </c>
    </row>
    <row r="1550" spans="1:4" x14ac:dyDescent="0.35">
      <c r="A1550" t="s">
        <v>25705</v>
      </c>
      <c r="B1550">
        <v>30000000</v>
      </c>
      <c r="C1550">
        <v>35927406</v>
      </c>
      <c r="D1550">
        <f t="shared" si="25"/>
        <v>5927406</v>
      </c>
    </row>
    <row r="1551" spans="1:4" x14ac:dyDescent="0.35">
      <c r="A1551" t="s">
        <v>25706</v>
      </c>
      <c r="B1551">
        <v>30000000</v>
      </c>
      <c r="C1551">
        <v>35565975</v>
      </c>
      <c r="D1551">
        <f t="shared" si="25"/>
        <v>5565975</v>
      </c>
    </row>
    <row r="1552" spans="1:4" x14ac:dyDescent="0.35">
      <c r="A1552" t="s">
        <v>25707</v>
      </c>
      <c r="B1552">
        <v>30000000</v>
      </c>
      <c r="C1552">
        <v>35266619</v>
      </c>
      <c r="D1552">
        <f t="shared" si="25"/>
        <v>5266619</v>
      </c>
    </row>
    <row r="1553" spans="1:4" x14ac:dyDescent="0.35">
      <c r="A1553" t="s">
        <v>25708</v>
      </c>
      <c r="B1553">
        <v>30000000</v>
      </c>
      <c r="C1553">
        <v>34703228</v>
      </c>
      <c r="D1553">
        <f t="shared" si="25"/>
        <v>4703228</v>
      </c>
    </row>
    <row r="1554" spans="1:4" x14ac:dyDescent="0.35">
      <c r="A1554" t="s">
        <v>25709</v>
      </c>
      <c r="B1554">
        <v>30000000</v>
      </c>
      <c r="C1554">
        <v>38432823</v>
      </c>
      <c r="D1554">
        <f t="shared" si="25"/>
        <v>8432823</v>
      </c>
    </row>
    <row r="1555" spans="1:4" x14ac:dyDescent="0.35">
      <c r="A1555" t="s">
        <v>25710</v>
      </c>
      <c r="B1555">
        <v>45000000</v>
      </c>
      <c r="C1555">
        <v>32095318</v>
      </c>
      <c r="D1555">
        <f t="shared" si="25"/>
        <v>-12904682</v>
      </c>
    </row>
    <row r="1556" spans="1:4" x14ac:dyDescent="0.35">
      <c r="A1556">
        <v>9</v>
      </c>
      <c r="B1556">
        <v>30000000</v>
      </c>
      <c r="C1556">
        <v>31743332</v>
      </c>
      <c r="D1556">
        <f t="shared" si="25"/>
        <v>1743332</v>
      </c>
    </row>
    <row r="1557" spans="1:4" x14ac:dyDescent="0.35">
      <c r="A1557" t="s">
        <v>25711</v>
      </c>
      <c r="B1557">
        <v>30000000</v>
      </c>
      <c r="C1557">
        <v>32154410</v>
      </c>
      <c r="D1557">
        <f t="shared" si="25"/>
        <v>2154410</v>
      </c>
    </row>
    <row r="1558" spans="1:4" x14ac:dyDescent="0.35">
      <c r="A1558" t="s">
        <v>25712</v>
      </c>
      <c r="B1558">
        <v>30000000</v>
      </c>
      <c r="C1558">
        <v>26687172</v>
      </c>
      <c r="D1558">
        <f t="shared" si="25"/>
        <v>-3312828</v>
      </c>
    </row>
    <row r="1559" spans="1:4" x14ac:dyDescent="0.35">
      <c r="A1559" t="s">
        <v>25713</v>
      </c>
      <c r="B1559">
        <v>19000000</v>
      </c>
      <c r="C1559">
        <v>26096584</v>
      </c>
      <c r="D1559">
        <f t="shared" si="25"/>
        <v>7096584</v>
      </c>
    </row>
    <row r="1560" spans="1:4" x14ac:dyDescent="0.35">
      <c r="A1560" t="s">
        <v>25714</v>
      </c>
      <c r="B1560">
        <v>30000000</v>
      </c>
      <c r="C1560">
        <v>26525834</v>
      </c>
      <c r="D1560">
        <f t="shared" si="25"/>
        <v>-3474166</v>
      </c>
    </row>
    <row r="1561" spans="1:4" x14ac:dyDescent="0.35">
      <c r="A1561" t="s">
        <v>25715</v>
      </c>
      <c r="B1561">
        <v>30000000</v>
      </c>
      <c r="C1561">
        <v>30513940</v>
      </c>
      <c r="D1561">
        <f t="shared" si="25"/>
        <v>513940</v>
      </c>
    </row>
    <row r="1562" spans="1:4" x14ac:dyDescent="0.35">
      <c r="A1562" t="s">
        <v>25716</v>
      </c>
      <c r="B1562">
        <v>30000000</v>
      </c>
      <c r="C1562">
        <v>23209440</v>
      </c>
      <c r="D1562">
        <f t="shared" si="25"/>
        <v>-6790560</v>
      </c>
    </row>
    <row r="1563" spans="1:4" x14ac:dyDescent="0.35">
      <c r="A1563" t="s">
        <v>25717</v>
      </c>
      <c r="B1563">
        <v>30000000</v>
      </c>
      <c r="C1563">
        <v>24048000</v>
      </c>
      <c r="D1563">
        <f t="shared" si="25"/>
        <v>-5952000</v>
      </c>
    </row>
    <row r="1564" spans="1:4" x14ac:dyDescent="0.35">
      <c r="A1564" t="s">
        <v>25718</v>
      </c>
      <c r="B1564">
        <v>30000000</v>
      </c>
      <c r="C1564">
        <v>22526144</v>
      </c>
      <c r="D1564">
        <f t="shared" si="25"/>
        <v>-7473856</v>
      </c>
    </row>
    <row r="1565" spans="1:4" x14ac:dyDescent="0.35">
      <c r="A1565" t="s">
        <v>25719</v>
      </c>
      <c r="B1565">
        <v>30000000</v>
      </c>
      <c r="C1565">
        <v>30523568</v>
      </c>
      <c r="D1565">
        <f t="shared" si="25"/>
        <v>523568</v>
      </c>
    </row>
    <row r="1566" spans="1:4" x14ac:dyDescent="0.35">
      <c r="A1566" t="s">
        <v>25720</v>
      </c>
      <c r="B1566">
        <v>30000000</v>
      </c>
      <c r="C1566">
        <v>23070045</v>
      </c>
      <c r="D1566">
        <f t="shared" si="25"/>
        <v>-6929955</v>
      </c>
    </row>
    <row r="1567" spans="1:4" x14ac:dyDescent="0.35">
      <c r="A1567" t="s">
        <v>25721</v>
      </c>
      <c r="B1567">
        <v>35000000</v>
      </c>
      <c r="C1567">
        <v>20422207</v>
      </c>
      <c r="D1567">
        <f t="shared" si="25"/>
        <v>-14577793</v>
      </c>
    </row>
    <row r="1568" spans="1:4" x14ac:dyDescent="0.35">
      <c r="A1568" t="s">
        <v>25722</v>
      </c>
      <c r="B1568">
        <v>30000000</v>
      </c>
      <c r="C1568">
        <v>28644770</v>
      </c>
      <c r="D1568">
        <f t="shared" si="25"/>
        <v>-1355230</v>
      </c>
    </row>
    <row r="1569" spans="1:4" x14ac:dyDescent="0.35">
      <c r="A1569" t="s">
        <v>25723</v>
      </c>
      <c r="B1569">
        <v>30000000</v>
      </c>
      <c r="C1569">
        <v>21800302</v>
      </c>
      <c r="D1569">
        <f t="shared" si="25"/>
        <v>-8199698</v>
      </c>
    </row>
    <row r="1570" spans="1:4" x14ac:dyDescent="0.35">
      <c r="A1570" t="s">
        <v>25724</v>
      </c>
      <c r="B1570">
        <v>35000000</v>
      </c>
      <c r="C1570">
        <v>21129348</v>
      </c>
      <c r="D1570">
        <f t="shared" si="25"/>
        <v>-13870652</v>
      </c>
    </row>
    <row r="1571" spans="1:4" x14ac:dyDescent="0.35">
      <c r="A1571" t="s">
        <v>25725</v>
      </c>
      <c r="B1571">
        <v>30000000</v>
      </c>
      <c r="C1571">
        <v>18500966</v>
      </c>
      <c r="D1571">
        <f t="shared" si="25"/>
        <v>-11499034</v>
      </c>
    </row>
    <row r="1572" spans="1:4" x14ac:dyDescent="0.35">
      <c r="A1572" t="s">
        <v>25726</v>
      </c>
      <c r="B1572">
        <v>20000000</v>
      </c>
      <c r="C1572">
        <v>19976073</v>
      </c>
      <c r="D1572">
        <f t="shared" si="25"/>
        <v>-23927</v>
      </c>
    </row>
    <row r="1573" spans="1:4" x14ac:dyDescent="0.35">
      <c r="A1573" t="s">
        <v>25727</v>
      </c>
      <c r="B1573">
        <v>30000000</v>
      </c>
      <c r="C1573">
        <v>18967571</v>
      </c>
      <c r="D1573">
        <f t="shared" si="25"/>
        <v>-11032429</v>
      </c>
    </row>
    <row r="1574" spans="1:4" x14ac:dyDescent="0.35">
      <c r="A1574" t="s">
        <v>25728</v>
      </c>
      <c r="B1574">
        <v>25000000</v>
      </c>
      <c r="C1574">
        <v>17100000</v>
      </c>
      <c r="D1574">
        <f t="shared" si="25"/>
        <v>-7900000</v>
      </c>
    </row>
    <row r="1575" spans="1:4" x14ac:dyDescent="0.35">
      <c r="A1575" t="s">
        <v>25729</v>
      </c>
      <c r="B1575">
        <v>30000000</v>
      </c>
      <c r="C1575">
        <v>17266505</v>
      </c>
      <c r="D1575">
        <f t="shared" si="25"/>
        <v>-12733495</v>
      </c>
    </row>
    <row r="1576" spans="1:4" x14ac:dyDescent="0.35">
      <c r="A1576" t="s">
        <v>25730</v>
      </c>
      <c r="B1576">
        <v>30000000</v>
      </c>
      <c r="C1576">
        <v>32357532</v>
      </c>
      <c r="D1576">
        <f t="shared" si="25"/>
        <v>2357532</v>
      </c>
    </row>
    <row r="1577" spans="1:4" x14ac:dyDescent="0.35">
      <c r="A1577" t="s">
        <v>25731</v>
      </c>
      <c r="B1577">
        <v>30000000</v>
      </c>
      <c r="C1577">
        <v>16930884</v>
      </c>
      <c r="D1577">
        <f t="shared" si="25"/>
        <v>-13069116</v>
      </c>
    </row>
    <row r="1578" spans="1:4" x14ac:dyDescent="0.35">
      <c r="A1578" t="s">
        <v>25732</v>
      </c>
      <c r="B1578">
        <v>35000000</v>
      </c>
      <c r="C1578">
        <v>18324242</v>
      </c>
      <c r="D1578">
        <f t="shared" si="25"/>
        <v>-16675758</v>
      </c>
    </row>
    <row r="1579" spans="1:4" x14ac:dyDescent="0.35">
      <c r="A1579" t="s">
        <v>25733</v>
      </c>
      <c r="B1579">
        <v>40000000</v>
      </c>
      <c r="C1579">
        <v>16323969</v>
      </c>
      <c r="D1579">
        <f t="shared" si="25"/>
        <v>-23676031</v>
      </c>
    </row>
    <row r="1580" spans="1:4" x14ac:dyDescent="0.35">
      <c r="A1580" t="s">
        <v>25734</v>
      </c>
      <c r="B1580">
        <v>26000000</v>
      </c>
      <c r="C1580">
        <v>16999046</v>
      </c>
      <c r="D1580">
        <f t="shared" si="25"/>
        <v>-9000954</v>
      </c>
    </row>
    <row r="1581" spans="1:4" x14ac:dyDescent="0.35">
      <c r="A1581" t="s">
        <v>25735</v>
      </c>
      <c r="B1581">
        <v>35000000</v>
      </c>
      <c r="C1581">
        <v>16295774</v>
      </c>
      <c r="D1581">
        <f t="shared" si="25"/>
        <v>-18704226</v>
      </c>
    </row>
    <row r="1582" spans="1:4" x14ac:dyDescent="0.35">
      <c r="A1582" t="s">
        <v>25736</v>
      </c>
      <c r="B1582">
        <v>30000000</v>
      </c>
      <c r="C1582">
        <v>15709385</v>
      </c>
      <c r="D1582">
        <f t="shared" si="25"/>
        <v>-14290615</v>
      </c>
    </row>
    <row r="1583" spans="1:4" x14ac:dyDescent="0.35">
      <c r="A1583" t="s">
        <v>25737</v>
      </c>
      <c r="B1583">
        <v>30000000</v>
      </c>
      <c r="C1583">
        <v>14888028</v>
      </c>
      <c r="D1583">
        <f t="shared" si="25"/>
        <v>-15111972</v>
      </c>
    </row>
    <row r="1584" spans="1:4" x14ac:dyDescent="0.35">
      <c r="A1584" t="s">
        <v>25738</v>
      </c>
      <c r="B1584">
        <v>30000000</v>
      </c>
      <c r="C1584">
        <v>14208384</v>
      </c>
      <c r="D1584">
        <f t="shared" si="25"/>
        <v>-15791616</v>
      </c>
    </row>
    <row r="1585" spans="1:4" x14ac:dyDescent="0.35">
      <c r="A1585" t="s">
        <v>25739</v>
      </c>
      <c r="B1585">
        <v>30000000</v>
      </c>
      <c r="C1585">
        <v>12831121</v>
      </c>
      <c r="D1585">
        <f t="shared" si="25"/>
        <v>-17168879</v>
      </c>
    </row>
    <row r="1586" spans="1:4" x14ac:dyDescent="0.35">
      <c r="A1586" t="s">
        <v>25740</v>
      </c>
      <c r="B1586">
        <v>30000000</v>
      </c>
      <c r="C1586">
        <v>18298649</v>
      </c>
      <c r="D1586">
        <f t="shared" si="25"/>
        <v>-11701351</v>
      </c>
    </row>
    <row r="1587" spans="1:4" x14ac:dyDescent="0.35">
      <c r="A1587" t="s">
        <v>25741</v>
      </c>
      <c r="B1587">
        <v>30000000</v>
      </c>
      <c r="C1587">
        <v>12712093</v>
      </c>
      <c r="D1587">
        <f t="shared" si="25"/>
        <v>-17287907</v>
      </c>
    </row>
    <row r="1588" spans="1:4" x14ac:dyDescent="0.35">
      <c r="A1588" t="s">
        <v>25742</v>
      </c>
      <c r="B1588">
        <v>30000000</v>
      </c>
      <c r="C1588">
        <v>11576087</v>
      </c>
      <c r="D1588">
        <f t="shared" si="25"/>
        <v>-18423913</v>
      </c>
    </row>
    <row r="1589" spans="1:4" x14ac:dyDescent="0.35">
      <c r="A1589" t="s">
        <v>25743</v>
      </c>
      <c r="B1589">
        <v>30000000</v>
      </c>
      <c r="C1589">
        <v>11900000</v>
      </c>
      <c r="D1589">
        <f t="shared" si="25"/>
        <v>-18100000</v>
      </c>
    </row>
    <row r="1590" spans="1:4" x14ac:dyDescent="0.35">
      <c r="A1590" t="s">
        <v>25744</v>
      </c>
      <c r="B1590">
        <v>45000000</v>
      </c>
      <c r="C1590">
        <v>9353573</v>
      </c>
      <c r="D1590">
        <f t="shared" si="25"/>
        <v>-35646427</v>
      </c>
    </row>
    <row r="1591" spans="1:4" x14ac:dyDescent="0.35">
      <c r="A1591" t="s">
        <v>25745</v>
      </c>
      <c r="B1591">
        <v>45000000</v>
      </c>
      <c r="C1591">
        <v>12026670</v>
      </c>
      <c r="D1591">
        <f t="shared" si="25"/>
        <v>-32973330</v>
      </c>
    </row>
    <row r="1592" spans="1:4" x14ac:dyDescent="0.35">
      <c r="A1592" t="s">
        <v>25746</v>
      </c>
      <c r="B1592">
        <v>25000000</v>
      </c>
      <c r="C1592">
        <v>14334645</v>
      </c>
      <c r="D1592">
        <f t="shared" si="25"/>
        <v>-10665355</v>
      </c>
    </row>
    <row r="1593" spans="1:4" x14ac:dyDescent="0.35">
      <c r="A1593" t="s">
        <v>25747</v>
      </c>
      <c r="B1593">
        <v>23000000</v>
      </c>
      <c r="C1593">
        <v>12189514</v>
      </c>
      <c r="D1593">
        <f t="shared" si="25"/>
        <v>-10810486</v>
      </c>
    </row>
    <row r="1594" spans="1:4" x14ac:dyDescent="0.35">
      <c r="A1594" t="s">
        <v>25748</v>
      </c>
      <c r="B1594">
        <v>30000000</v>
      </c>
      <c r="C1594">
        <v>10134754</v>
      </c>
      <c r="D1594">
        <f t="shared" si="25"/>
        <v>-19865246</v>
      </c>
    </row>
    <row r="1595" spans="1:4" x14ac:dyDescent="0.35">
      <c r="A1595" t="s">
        <v>25749</v>
      </c>
      <c r="B1595">
        <v>30000000</v>
      </c>
      <c r="C1595">
        <v>8535575</v>
      </c>
      <c r="D1595">
        <f t="shared" si="25"/>
        <v>-21464425</v>
      </c>
    </row>
    <row r="1596" spans="1:4" x14ac:dyDescent="0.35">
      <c r="A1596" t="s">
        <v>25750</v>
      </c>
      <c r="B1596">
        <v>40000000</v>
      </c>
      <c r="C1596">
        <v>7689458</v>
      </c>
      <c r="D1596">
        <f t="shared" si="25"/>
        <v>-32310542</v>
      </c>
    </row>
    <row r="1597" spans="1:4" x14ac:dyDescent="0.35">
      <c r="A1597" t="s">
        <v>25751</v>
      </c>
      <c r="B1597">
        <v>30000000</v>
      </c>
      <c r="C1597">
        <v>19316646</v>
      </c>
      <c r="D1597">
        <f t="shared" si="25"/>
        <v>-10683354</v>
      </c>
    </row>
    <row r="1598" spans="1:4" x14ac:dyDescent="0.35">
      <c r="A1598" t="s">
        <v>25752</v>
      </c>
      <c r="B1598">
        <v>30000000</v>
      </c>
      <c r="C1598">
        <v>10965209</v>
      </c>
      <c r="D1598">
        <f t="shared" si="25"/>
        <v>-19034791</v>
      </c>
    </row>
    <row r="1599" spans="1:4" x14ac:dyDescent="0.35">
      <c r="A1599" t="s">
        <v>25753</v>
      </c>
      <c r="B1599">
        <v>18000000</v>
      </c>
      <c r="C1599">
        <v>26830000</v>
      </c>
      <c r="D1599">
        <f t="shared" si="25"/>
        <v>8830000</v>
      </c>
    </row>
    <row r="1600" spans="1:4" x14ac:dyDescent="0.35">
      <c r="A1600" t="s">
        <v>25754</v>
      </c>
      <c r="B1600">
        <v>30000000</v>
      </c>
      <c r="C1600">
        <v>5300000</v>
      </c>
      <c r="D1600">
        <f t="shared" si="25"/>
        <v>-24700000</v>
      </c>
    </row>
    <row r="1601" spans="1:4" x14ac:dyDescent="0.35">
      <c r="A1601" t="s">
        <v>25755</v>
      </c>
      <c r="B1601">
        <v>30000000</v>
      </c>
      <c r="C1601">
        <v>10880926</v>
      </c>
      <c r="D1601">
        <f t="shared" si="25"/>
        <v>-19119074</v>
      </c>
    </row>
    <row r="1602" spans="1:4" x14ac:dyDescent="0.35">
      <c r="A1602" t="s">
        <v>25756</v>
      </c>
      <c r="B1602">
        <v>18000000</v>
      </c>
      <c r="C1602">
        <v>3752725</v>
      </c>
      <c r="D1602">
        <f t="shared" si="25"/>
        <v>-14247275</v>
      </c>
    </row>
    <row r="1603" spans="1:4" x14ac:dyDescent="0.35">
      <c r="A1603" t="s">
        <v>25757</v>
      </c>
      <c r="B1603">
        <v>25000000</v>
      </c>
      <c r="C1603">
        <v>3517797</v>
      </c>
      <c r="D1603">
        <f t="shared" ref="D1603:D1666" si="26">C1603-B1603</f>
        <v>-21482203</v>
      </c>
    </row>
    <row r="1604" spans="1:4" x14ac:dyDescent="0.35">
      <c r="A1604" t="s">
        <v>25758</v>
      </c>
      <c r="B1604">
        <v>30000000</v>
      </c>
      <c r="C1604">
        <v>2975649</v>
      </c>
      <c r="D1604">
        <f t="shared" si="26"/>
        <v>-27024351</v>
      </c>
    </row>
    <row r="1605" spans="1:4" x14ac:dyDescent="0.35">
      <c r="A1605" t="s">
        <v>25759</v>
      </c>
      <c r="B1605">
        <v>60000000</v>
      </c>
      <c r="C1605">
        <v>668171</v>
      </c>
      <c r="D1605">
        <f t="shared" si="26"/>
        <v>-59331829</v>
      </c>
    </row>
    <row r="1606" spans="1:4" x14ac:dyDescent="0.35">
      <c r="A1606" t="s">
        <v>25760</v>
      </c>
      <c r="B1606">
        <v>21000000</v>
      </c>
      <c r="C1606">
        <v>480314</v>
      </c>
      <c r="D1606">
        <f t="shared" si="26"/>
        <v>-20519686</v>
      </c>
    </row>
    <row r="1607" spans="1:4" x14ac:dyDescent="0.35">
      <c r="A1607" t="s">
        <v>25761</v>
      </c>
      <c r="B1607">
        <v>30000000</v>
      </c>
      <c r="C1607">
        <v>3904982</v>
      </c>
      <c r="D1607">
        <f t="shared" si="26"/>
        <v>-26095018</v>
      </c>
    </row>
    <row r="1608" spans="1:4" x14ac:dyDescent="0.35">
      <c r="A1608">
        <v>1911</v>
      </c>
      <c r="B1608">
        <v>18000000</v>
      </c>
      <c r="C1608">
        <v>127437</v>
      </c>
      <c r="D1608">
        <f t="shared" si="26"/>
        <v>-17872563</v>
      </c>
    </row>
    <row r="1609" spans="1:4" x14ac:dyDescent="0.35">
      <c r="A1609" t="s">
        <v>25762</v>
      </c>
      <c r="B1609">
        <v>30000000</v>
      </c>
      <c r="C1609">
        <v>537580</v>
      </c>
      <c r="D1609">
        <f t="shared" si="26"/>
        <v>-29462420</v>
      </c>
    </row>
    <row r="1610" spans="1:4" x14ac:dyDescent="0.35">
      <c r="A1610" t="s">
        <v>25763</v>
      </c>
      <c r="B1610">
        <v>29000000</v>
      </c>
      <c r="C1610">
        <v>183436380</v>
      </c>
      <c r="D1610">
        <f t="shared" si="26"/>
        <v>154436380</v>
      </c>
    </row>
    <row r="1611" spans="1:4" x14ac:dyDescent="0.35">
      <c r="A1611" t="s">
        <v>25764</v>
      </c>
      <c r="B1611">
        <v>28000000</v>
      </c>
      <c r="C1611">
        <v>119518352</v>
      </c>
      <c r="D1611">
        <f t="shared" si="26"/>
        <v>91518352</v>
      </c>
    </row>
    <row r="1612" spans="1:4" x14ac:dyDescent="0.35">
      <c r="A1612" t="s">
        <v>25765</v>
      </c>
      <c r="B1612">
        <v>30000000</v>
      </c>
      <c r="C1612">
        <v>37036404</v>
      </c>
      <c r="D1612">
        <f t="shared" si="26"/>
        <v>7036404</v>
      </c>
    </row>
    <row r="1613" spans="1:4" x14ac:dyDescent="0.35">
      <c r="A1613" t="s">
        <v>25766</v>
      </c>
      <c r="B1613">
        <v>29000000</v>
      </c>
      <c r="C1613">
        <v>22359293</v>
      </c>
      <c r="D1613">
        <f t="shared" si="26"/>
        <v>-6640707</v>
      </c>
    </row>
    <row r="1614" spans="1:4" x14ac:dyDescent="0.35">
      <c r="A1614" t="s">
        <v>25767</v>
      </c>
      <c r="B1614">
        <v>35000000</v>
      </c>
      <c r="C1614">
        <v>18593156</v>
      </c>
      <c r="D1614">
        <f t="shared" si="26"/>
        <v>-16406844</v>
      </c>
    </row>
    <row r="1615" spans="1:4" x14ac:dyDescent="0.35">
      <c r="A1615" t="s">
        <v>25768</v>
      </c>
      <c r="B1615">
        <v>29000000</v>
      </c>
      <c r="C1615">
        <v>16930185</v>
      </c>
      <c r="D1615">
        <f t="shared" si="26"/>
        <v>-12069815</v>
      </c>
    </row>
    <row r="1616" spans="1:4" x14ac:dyDescent="0.35">
      <c r="A1616" t="s">
        <v>25769</v>
      </c>
      <c r="B1616">
        <v>29000000</v>
      </c>
      <c r="C1616">
        <v>63034755</v>
      </c>
      <c r="D1616">
        <f t="shared" si="26"/>
        <v>34034755</v>
      </c>
    </row>
    <row r="1617" spans="1:4" x14ac:dyDescent="0.35">
      <c r="A1617" t="s">
        <v>25770</v>
      </c>
      <c r="B1617">
        <v>29000000</v>
      </c>
      <c r="C1617">
        <v>5899797</v>
      </c>
      <c r="D1617">
        <f t="shared" si="26"/>
        <v>-23100203</v>
      </c>
    </row>
    <row r="1618" spans="1:4" x14ac:dyDescent="0.35">
      <c r="A1618" t="s">
        <v>25771</v>
      </c>
      <c r="B1618">
        <v>28000000</v>
      </c>
      <c r="C1618">
        <v>4554569</v>
      </c>
      <c r="D1618">
        <f t="shared" si="26"/>
        <v>-23445431</v>
      </c>
    </row>
    <row r="1619" spans="1:4" x14ac:dyDescent="0.35">
      <c r="A1619" t="s">
        <v>25772</v>
      </c>
      <c r="B1619">
        <v>12000000</v>
      </c>
      <c r="C1619">
        <v>17016190</v>
      </c>
      <c r="D1619">
        <f t="shared" si="26"/>
        <v>5016190</v>
      </c>
    </row>
    <row r="1620" spans="1:4" x14ac:dyDescent="0.35">
      <c r="A1620" t="s">
        <v>25773</v>
      </c>
      <c r="B1620">
        <v>29000000</v>
      </c>
      <c r="C1620">
        <v>6301131</v>
      </c>
      <c r="D1620">
        <f t="shared" si="26"/>
        <v>-22698869</v>
      </c>
    </row>
    <row r="1621" spans="1:4" x14ac:dyDescent="0.35">
      <c r="A1621" t="s">
        <v>25774</v>
      </c>
      <c r="B1621">
        <v>28000000</v>
      </c>
      <c r="C1621">
        <v>217350219</v>
      </c>
      <c r="D1621">
        <f t="shared" si="26"/>
        <v>189350219</v>
      </c>
    </row>
    <row r="1622" spans="1:4" x14ac:dyDescent="0.35">
      <c r="A1622" t="s">
        <v>25775</v>
      </c>
      <c r="B1622">
        <v>28000000</v>
      </c>
      <c r="C1622">
        <v>161029270</v>
      </c>
      <c r="D1622">
        <f t="shared" si="26"/>
        <v>133029270</v>
      </c>
    </row>
    <row r="1623" spans="1:4" x14ac:dyDescent="0.35">
      <c r="A1623" t="s">
        <v>25776</v>
      </c>
      <c r="B1623">
        <v>28000000</v>
      </c>
      <c r="C1623">
        <v>179870271</v>
      </c>
      <c r="D1623">
        <f t="shared" si="26"/>
        <v>151870271</v>
      </c>
    </row>
    <row r="1624" spans="1:4" x14ac:dyDescent="0.35">
      <c r="A1624" t="s">
        <v>25777</v>
      </c>
      <c r="B1624">
        <v>24000000</v>
      </c>
      <c r="C1624">
        <v>100491683</v>
      </c>
      <c r="D1624">
        <f t="shared" si="26"/>
        <v>76491683</v>
      </c>
    </row>
    <row r="1625" spans="1:4" x14ac:dyDescent="0.35">
      <c r="A1625" t="s">
        <v>25778</v>
      </c>
      <c r="B1625">
        <v>60000000</v>
      </c>
      <c r="C1625">
        <v>74058698</v>
      </c>
      <c r="D1625">
        <f t="shared" si="26"/>
        <v>14058698</v>
      </c>
    </row>
    <row r="1626" spans="1:4" x14ac:dyDescent="0.35">
      <c r="A1626" t="s">
        <v>25779</v>
      </c>
      <c r="B1626">
        <v>29000000</v>
      </c>
      <c r="C1626">
        <v>55845943</v>
      </c>
      <c r="D1626">
        <f t="shared" si="26"/>
        <v>26845943</v>
      </c>
    </row>
    <row r="1627" spans="1:4" x14ac:dyDescent="0.35">
      <c r="A1627" t="s">
        <v>25780</v>
      </c>
      <c r="B1627">
        <v>28000000</v>
      </c>
      <c r="C1627">
        <v>81350242</v>
      </c>
      <c r="D1627">
        <f t="shared" si="26"/>
        <v>53350242</v>
      </c>
    </row>
    <row r="1628" spans="1:4" x14ac:dyDescent="0.35">
      <c r="A1628" t="s">
        <v>25781</v>
      </c>
      <c r="B1628">
        <v>28000000</v>
      </c>
      <c r="C1628">
        <v>67266300</v>
      </c>
      <c r="D1628">
        <f t="shared" si="26"/>
        <v>39266300</v>
      </c>
    </row>
    <row r="1629" spans="1:4" x14ac:dyDescent="0.35">
      <c r="A1629" t="s">
        <v>25782</v>
      </c>
      <c r="B1629">
        <v>28000000</v>
      </c>
      <c r="C1629">
        <v>70235322</v>
      </c>
      <c r="D1629">
        <f t="shared" si="26"/>
        <v>42235322</v>
      </c>
    </row>
    <row r="1630" spans="1:4" x14ac:dyDescent="0.35">
      <c r="A1630" t="s">
        <v>25783</v>
      </c>
      <c r="B1630">
        <v>30000000</v>
      </c>
      <c r="C1630">
        <v>7443007</v>
      </c>
      <c r="D1630">
        <f t="shared" si="26"/>
        <v>-22556993</v>
      </c>
    </row>
    <row r="1631" spans="1:4" x14ac:dyDescent="0.35">
      <c r="A1631" t="s">
        <v>25784</v>
      </c>
      <c r="B1631">
        <v>28000000</v>
      </c>
      <c r="C1631">
        <v>64371181</v>
      </c>
      <c r="D1631">
        <f t="shared" si="26"/>
        <v>36371181</v>
      </c>
    </row>
    <row r="1632" spans="1:4" x14ac:dyDescent="0.35">
      <c r="A1632" t="s">
        <v>25785</v>
      </c>
      <c r="B1632">
        <v>26000000</v>
      </c>
      <c r="C1632">
        <v>58885635</v>
      </c>
      <c r="D1632">
        <f t="shared" si="26"/>
        <v>32885635</v>
      </c>
    </row>
    <row r="1633" spans="1:4" x14ac:dyDescent="0.35">
      <c r="A1633" t="s">
        <v>25786</v>
      </c>
      <c r="B1633">
        <v>35000000</v>
      </c>
      <c r="C1633">
        <v>60400856</v>
      </c>
      <c r="D1633">
        <f t="shared" si="26"/>
        <v>25400856</v>
      </c>
    </row>
    <row r="1634" spans="1:4" x14ac:dyDescent="0.35">
      <c r="A1634" t="s">
        <v>25787</v>
      </c>
      <c r="B1634">
        <v>21000000</v>
      </c>
      <c r="C1634">
        <v>52353636</v>
      </c>
      <c r="D1634">
        <f t="shared" si="26"/>
        <v>31353636</v>
      </c>
    </row>
    <row r="1635" spans="1:4" x14ac:dyDescent="0.35">
      <c r="A1635" t="s">
        <v>25788</v>
      </c>
      <c r="B1635">
        <v>30000000</v>
      </c>
      <c r="C1635">
        <v>51475962</v>
      </c>
      <c r="D1635">
        <f t="shared" si="26"/>
        <v>21475962</v>
      </c>
    </row>
    <row r="1636" spans="1:4" x14ac:dyDescent="0.35">
      <c r="A1636" t="s">
        <v>25789</v>
      </c>
      <c r="B1636">
        <v>28000000</v>
      </c>
      <c r="C1636">
        <v>63910583</v>
      </c>
      <c r="D1636">
        <f t="shared" si="26"/>
        <v>35910583</v>
      </c>
    </row>
    <row r="1637" spans="1:4" x14ac:dyDescent="0.35">
      <c r="A1637" t="s">
        <v>25790</v>
      </c>
      <c r="B1637">
        <v>28000000</v>
      </c>
      <c r="C1637">
        <v>62300000</v>
      </c>
      <c r="D1637">
        <f t="shared" si="26"/>
        <v>34300000</v>
      </c>
    </row>
    <row r="1638" spans="1:4" x14ac:dyDescent="0.35">
      <c r="A1638" t="s">
        <v>25791</v>
      </c>
      <c r="B1638">
        <v>28000000</v>
      </c>
      <c r="C1638">
        <v>49968653</v>
      </c>
      <c r="D1638">
        <f t="shared" si="26"/>
        <v>21968653</v>
      </c>
    </row>
    <row r="1639" spans="1:4" x14ac:dyDescent="0.35">
      <c r="A1639" t="s">
        <v>25792</v>
      </c>
      <c r="B1639">
        <v>27000000</v>
      </c>
      <c r="C1639">
        <v>44450000</v>
      </c>
      <c r="D1639">
        <f t="shared" si="26"/>
        <v>17450000</v>
      </c>
    </row>
    <row r="1640" spans="1:4" x14ac:dyDescent="0.35">
      <c r="A1640" t="s">
        <v>25793</v>
      </c>
      <c r="B1640">
        <v>28000000</v>
      </c>
      <c r="C1640">
        <v>45162741</v>
      </c>
      <c r="D1640">
        <f t="shared" si="26"/>
        <v>17162741</v>
      </c>
    </row>
    <row r="1641" spans="1:4" x14ac:dyDescent="0.35">
      <c r="A1641" t="s">
        <v>25794</v>
      </c>
      <c r="B1641">
        <v>28000000</v>
      </c>
      <c r="C1641">
        <v>71346930</v>
      </c>
      <c r="D1641">
        <f t="shared" si="26"/>
        <v>43346930</v>
      </c>
    </row>
    <row r="1642" spans="1:4" x14ac:dyDescent="0.35">
      <c r="A1642" t="s">
        <v>25795</v>
      </c>
      <c r="B1642">
        <v>28000000</v>
      </c>
      <c r="C1642">
        <v>39514713</v>
      </c>
      <c r="D1642">
        <f t="shared" si="26"/>
        <v>11514713</v>
      </c>
    </row>
    <row r="1643" spans="1:4" x14ac:dyDescent="0.35">
      <c r="A1643" t="s">
        <v>25796</v>
      </c>
      <c r="B1643">
        <v>28000000</v>
      </c>
      <c r="C1643">
        <v>43097652</v>
      </c>
      <c r="D1643">
        <f t="shared" si="26"/>
        <v>15097652</v>
      </c>
    </row>
    <row r="1644" spans="1:4" x14ac:dyDescent="0.35">
      <c r="A1644" t="s">
        <v>25797</v>
      </c>
      <c r="B1644">
        <v>30000000</v>
      </c>
      <c r="C1644">
        <v>48043505</v>
      </c>
      <c r="D1644">
        <f t="shared" si="26"/>
        <v>18043505</v>
      </c>
    </row>
    <row r="1645" spans="1:4" x14ac:dyDescent="0.35">
      <c r="A1645" t="s">
        <v>25798</v>
      </c>
      <c r="B1645">
        <v>28000000</v>
      </c>
      <c r="C1645">
        <v>37053924</v>
      </c>
      <c r="D1645">
        <f t="shared" si="26"/>
        <v>9053924</v>
      </c>
    </row>
    <row r="1646" spans="1:4" x14ac:dyDescent="0.35">
      <c r="A1646" t="s">
        <v>25799</v>
      </c>
      <c r="B1646">
        <v>28000000</v>
      </c>
      <c r="C1646">
        <v>33000377</v>
      </c>
      <c r="D1646">
        <f t="shared" si="26"/>
        <v>5000377</v>
      </c>
    </row>
    <row r="1647" spans="1:4" x14ac:dyDescent="0.35">
      <c r="A1647" t="s">
        <v>25800</v>
      </c>
      <c r="B1647">
        <v>28000000</v>
      </c>
      <c r="C1647">
        <v>66950483</v>
      </c>
      <c r="D1647">
        <f t="shared" si="26"/>
        <v>38950483</v>
      </c>
    </row>
    <row r="1648" spans="1:4" x14ac:dyDescent="0.35">
      <c r="A1648" t="s">
        <v>25801</v>
      </c>
      <c r="B1648">
        <v>28000000</v>
      </c>
      <c r="C1648">
        <v>38372662</v>
      </c>
      <c r="D1648">
        <f t="shared" si="26"/>
        <v>10372662</v>
      </c>
    </row>
    <row r="1649" spans="1:4" x14ac:dyDescent="0.35">
      <c r="A1649" t="s">
        <v>25802</v>
      </c>
      <c r="B1649">
        <v>28000000</v>
      </c>
      <c r="C1649">
        <v>27000000</v>
      </c>
      <c r="D1649">
        <f t="shared" si="26"/>
        <v>-1000000</v>
      </c>
    </row>
    <row r="1650" spans="1:4" x14ac:dyDescent="0.35">
      <c r="A1650" t="s">
        <v>25803</v>
      </c>
      <c r="B1650">
        <v>28000000</v>
      </c>
      <c r="C1650">
        <v>31600000</v>
      </c>
      <c r="D1650">
        <f t="shared" si="26"/>
        <v>3600000</v>
      </c>
    </row>
    <row r="1651" spans="1:4" x14ac:dyDescent="0.35">
      <c r="A1651" t="s">
        <v>25804</v>
      </c>
      <c r="B1651">
        <v>28000000</v>
      </c>
      <c r="C1651">
        <v>30688364</v>
      </c>
      <c r="D1651">
        <f t="shared" si="26"/>
        <v>2688364</v>
      </c>
    </row>
    <row r="1652" spans="1:4" x14ac:dyDescent="0.35">
      <c r="A1652" t="s">
        <v>25805</v>
      </c>
      <c r="B1652">
        <v>21000000</v>
      </c>
      <c r="C1652">
        <v>28563179</v>
      </c>
      <c r="D1652">
        <f t="shared" si="26"/>
        <v>7563179</v>
      </c>
    </row>
    <row r="1653" spans="1:4" x14ac:dyDescent="0.35">
      <c r="A1653" t="s">
        <v>25806</v>
      </c>
      <c r="B1653">
        <v>28000000</v>
      </c>
      <c r="C1653">
        <v>16779636</v>
      </c>
      <c r="D1653">
        <f t="shared" si="26"/>
        <v>-11220364</v>
      </c>
    </row>
    <row r="1654" spans="1:4" x14ac:dyDescent="0.35">
      <c r="A1654" t="s">
        <v>25807</v>
      </c>
      <c r="B1654">
        <v>160000000</v>
      </c>
      <c r="C1654">
        <v>10762178</v>
      </c>
      <c r="D1654">
        <f t="shared" si="26"/>
        <v>-149237822</v>
      </c>
    </row>
    <row r="1655" spans="1:4" x14ac:dyDescent="0.35">
      <c r="A1655" t="s">
        <v>25808</v>
      </c>
      <c r="B1655">
        <v>28000000</v>
      </c>
      <c r="C1655">
        <v>17324744</v>
      </c>
      <c r="D1655">
        <f t="shared" si="26"/>
        <v>-10675256</v>
      </c>
    </row>
    <row r="1656" spans="1:4" x14ac:dyDescent="0.35">
      <c r="A1656" t="s">
        <v>25809</v>
      </c>
      <c r="B1656">
        <v>28000000</v>
      </c>
      <c r="C1656">
        <v>8888143</v>
      </c>
      <c r="D1656">
        <f t="shared" si="26"/>
        <v>-19111857</v>
      </c>
    </row>
    <row r="1657" spans="1:4" x14ac:dyDescent="0.35">
      <c r="A1657" t="s">
        <v>25810</v>
      </c>
      <c r="B1657">
        <v>28000000</v>
      </c>
      <c r="C1657">
        <v>24268828</v>
      </c>
      <c r="D1657">
        <f t="shared" si="26"/>
        <v>-3731172</v>
      </c>
    </row>
    <row r="1658" spans="1:4" x14ac:dyDescent="0.35">
      <c r="A1658" t="s">
        <v>25811</v>
      </c>
      <c r="B1658">
        <v>28000000</v>
      </c>
      <c r="C1658">
        <v>8119205</v>
      </c>
      <c r="D1658">
        <f t="shared" si="26"/>
        <v>-19880795</v>
      </c>
    </row>
    <row r="1659" spans="1:4" x14ac:dyDescent="0.35">
      <c r="A1659" t="s">
        <v>25812</v>
      </c>
      <c r="B1659">
        <v>28000000</v>
      </c>
      <c r="C1659">
        <v>8434601</v>
      </c>
      <c r="D1659">
        <f t="shared" si="26"/>
        <v>-19565399</v>
      </c>
    </row>
    <row r="1660" spans="1:4" x14ac:dyDescent="0.35">
      <c r="A1660" t="s">
        <v>25813</v>
      </c>
      <c r="B1660">
        <v>28000000</v>
      </c>
      <c r="C1660">
        <v>6998324</v>
      </c>
      <c r="D1660">
        <f t="shared" si="26"/>
        <v>-21001676</v>
      </c>
    </row>
    <row r="1661" spans="1:4" x14ac:dyDescent="0.35">
      <c r="A1661" t="s">
        <v>25814</v>
      </c>
      <c r="B1661">
        <v>28000000</v>
      </c>
      <c r="C1661">
        <v>10907291</v>
      </c>
      <c r="D1661">
        <f t="shared" si="26"/>
        <v>-17092709</v>
      </c>
    </row>
    <row r="1662" spans="1:4" x14ac:dyDescent="0.35">
      <c r="A1662" t="s">
        <v>25815</v>
      </c>
      <c r="B1662">
        <v>28000000</v>
      </c>
      <c r="C1662">
        <v>5532301</v>
      </c>
      <c r="D1662">
        <f t="shared" si="26"/>
        <v>-22467699</v>
      </c>
    </row>
    <row r="1663" spans="1:4" x14ac:dyDescent="0.35">
      <c r="A1663" t="s">
        <v>25816</v>
      </c>
      <c r="B1663">
        <v>27000000</v>
      </c>
      <c r="C1663">
        <v>2775593</v>
      </c>
      <c r="D1663">
        <f t="shared" si="26"/>
        <v>-24224407</v>
      </c>
    </row>
    <row r="1664" spans="1:4" x14ac:dyDescent="0.35">
      <c r="A1664" t="s">
        <v>25817</v>
      </c>
      <c r="B1664">
        <v>28000000</v>
      </c>
      <c r="C1664">
        <v>28751715</v>
      </c>
      <c r="D1664">
        <f t="shared" si="26"/>
        <v>751715</v>
      </c>
    </row>
    <row r="1665" spans="1:4" x14ac:dyDescent="0.35">
      <c r="A1665" t="s">
        <v>25818</v>
      </c>
      <c r="B1665">
        <v>28000000</v>
      </c>
      <c r="C1665">
        <v>20285518</v>
      </c>
      <c r="D1665">
        <f t="shared" si="26"/>
        <v>-7714482</v>
      </c>
    </row>
    <row r="1666" spans="1:4" x14ac:dyDescent="0.35">
      <c r="A1666" t="s">
        <v>25819</v>
      </c>
      <c r="B1666">
        <v>27500000</v>
      </c>
      <c r="C1666">
        <v>67900000</v>
      </c>
      <c r="D1666">
        <f t="shared" si="26"/>
        <v>40400000</v>
      </c>
    </row>
    <row r="1667" spans="1:4" x14ac:dyDescent="0.35">
      <c r="A1667" t="s">
        <v>25820</v>
      </c>
      <c r="B1667">
        <v>30000000</v>
      </c>
      <c r="C1667">
        <v>148734225</v>
      </c>
      <c r="D1667">
        <f t="shared" ref="D1667:D1730" si="27">C1667-B1667</f>
        <v>118734225</v>
      </c>
    </row>
    <row r="1668" spans="1:4" x14ac:dyDescent="0.35">
      <c r="A1668" t="s">
        <v>25821</v>
      </c>
      <c r="B1668">
        <v>30000000</v>
      </c>
      <c r="C1668">
        <v>49185998</v>
      </c>
      <c r="D1668">
        <f t="shared" si="27"/>
        <v>19185998</v>
      </c>
    </row>
    <row r="1669" spans="1:4" x14ac:dyDescent="0.35">
      <c r="A1669" t="s">
        <v>25822</v>
      </c>
      <c r="B1669">
        <v>35000000</v>
      </c>
      <c r="C1669">
        <v>42168445</v>
      </c>
      <c r="D1669">
        <f t="shared" si="27"/>
        <v>7168445</v>
      </c>
    </row>
    <row r="1670" spans="1:4" x14ac:dyDescent="0.35">
      <c r="A1670" t="s">
        <v>25823</v>
      </c>
      <c r="B1670">
        <v>16000000</v>
      </c>
      <c r="C1670">
        <v>26400000</v>
      </c>
      <c r="D1670">
        <f t="shared" si="27"/>
        <v>10400000</v>
      </c>
    </row>
    <row r="1671" spans="1:4" x14ac:dyDescent="0.35">
      <c r="A1671" t="s">
        <v>25824</v>
      </c>
      <c r="B1671">
        <v>15000000</v>
      </c>
      <c r="C1671">
        <v>17508670</v>
      </c>
      <c r="D1671">
        <f t="shared" si="27"/>
        <v>2508670</v>
      </c>
    </row>
    <row r="1672" spans="1:4" x14ac:dyDescent="0.35">
      <c r="A1672" t="s">
        <v>25825</v>
      </c>
      <c r="B1672">
        <v>27500000</v>
      </c>
      <c r="C1672">
        <v>9664316</v>
      </c>
      <c r="D1672">
        <f t="shared" si="27"/>
        <v>-17835684</v>
      </c>
    </row>
    <row r="1673" spans="1:4" x14ac:dyDescent="0.35">
      <c r="A1673" t="s">
        <v>25826</v>
      </c>
      <c r="B1673">
        <v>30000000</v>
      </c>
      <c r="C1673">
        <v>74888996</v>
      </c>
      <c r="D1673">
        <f t="shared" si="27"/>
        <v>44888996</v>
      </c>
    </row>
    <row r="1674" spans="1:4" x14ac:dyDescent="0.35">
      <c r="A1674" t="s">
        <v>25827</v>
      </c>
      <c r="B1674">
        <v>27000000</v>
      </c>
      <c r="C1674">
        <v>69586544</v>
      </c>
      <c r="D1674">
        <f t="shared" si="27"/>
        <v>42586544</v>
      </c>
    </row>
    <row r="1675" spans="1:4" x14ac:dyDescent="0.35">
      <c r="A1675" t="s">
        <v>25828</v>
      </c>
      <c r="B1675">
        <v>27000000</v>
      </c>
      <c r="C1675">
        <v>60491560</v>
      </c>
      <c r="D1675">
        <f t="shared" si="27"/>
        <v>33491560</v>
      </c>
    </row>
    <row r="1676" spans="1:4" x14ac:dyDescent="0.35">
      <c r="A1676" t="s">
        <v>25829</v>
      </c>
      <c r="B1676">
        <v>27000000</v>
      </c>
      <c r="C1676">
        <v>54200000</v>
      </c>
      <c r="D1676">
        <f t="shared" si="27"/>
        <v>27200000</v>
      </c>
    </row>
    <row r="1677" spans="1:4" x14ac:dyDescent="0.35">
      <c r="A1677" t="s">
        <v>25830</v>
      </c>
      <c r="B1677">
        <v>25000000</v>
      </c>
      <c r="C1677">
        <v>30920167</v>
      </c>
      <c r="D1677">
        <f t="shared" si="27"/>
        <v>5920167</v>
      </c>
    </row>
    <row r="1678" spans="1:4" x14ac:dyDescent="0.35">
      <c r="A1678" t="s">
        <v>25831</v>
      </c>
      <c r="B1678">
        <v>30000000</v>
      </c>
      <c r="C1678">
        <v>40566655</v>
      </c>
      <c r="D1678">
        <f t="shared" si="27"/>
        <v>10566655</v>
      </c>
    </row>
    <row r="1679" spans="1:4" x14ac:dyDescent="0.35">
      <c r="A1679" t="s">
        <v>25832</v>
      </c>
      <c r="B1679">
        <v>27000000</v>
      </c>
      <c r="C1679">
        <v>31768374</v>
      </c>
      <c r="D1679">
        <f t="shared" si="27"/>
        <v>4768374</v>
      </c>
    </row>
    <row r="1680" spans="1:4" x14ac:dyDescent="0.35">
      <c r="A1680" t="s">
        <v>25833</v>
      </c>
      <c r="B1680">
        <v>27000000</v>
      </c>
      <c r="C1680">
        <v>22494487</v>
      </c>
      <c r="D1680">
        <f t="shared" si="27"/>
        <v>-4505513</v>
      </c>
    </row>
    <row r="1681" spans="1:4" x14ac:dyDescent="0.35">
      <c r="A1681" t="s">
        <v>25834</v>
      </c>
      <c r="B1681">
        <v>27000000</v>
      </c>
      <c r="C1681">
        <v>21500000</v>
      </c>
      <c r="D1681">
        <f t="shared" si="27"/>
        <v>-5500000</v>
      </c>
    </row>
    <row r="1682" spans="1:4" x14ac:dyDescent="0.35">
      <c r="A1682" t="s">
        <v>25835</v>
      </c>
      <c r="B1682">
        <v>30000000</v>
      </c>
      <c r="C1682">
        <v>4463292</v>
      </c>
      <c r="D1682">
        <f t="shared" si="27"/>
        <v>-25536708</v>
      </c>
    </row>
    <row r="1683" spans="1:4" x14ac:dyDescent="0.35">
      <c r="A1683" t="s">
        <v>25836</v>
      </c>
      <c r="B1683">
        <v>27000000</v>
      </c>
      <c r="C1683">
        <v>14337579</v>
      </c>
      <c r="D1683">
        <f t="shared" si="27"/>
        <v>-12662421</v>
      </c>
    </row>
    <row r="1684" spans="1:4" x14ac:dyDescent="0.35">
      <c r="A1684" t="s">
        <v>25837</v>
      </c>
      <c r="B1684">
        <v>13500000</v>
      </c>
      <c r="C1684">
        <v>13823741</v>
      </c>
      <c r="D1684">
        <f t="shared" si="27"/>
        <v>323741</v>
      </c>
    </row>
    <row r="1685" spans="1:4" x14ac:dyDescent="0.35">
      <c r="A1685" t="s">
        <v>25838</v>
      </c>
      <c r="B1685">
        <v>27000000</v>
      </c>
      <c r="C1685">
        <v>10297897</v>
      </c>
      <c r="D1685">
        <f t="shared" si="27"/>
        <v>-16702103</v>
      </c>
    </row>
    <row r="1686" spans="1:4" x14ac:dyDescent="0.35">
      <c r="A1686" t="s">
        <v>25839</v>
      </c>
      <c r="B1686">
        <v>27000000</v>
      </c>
      <c r="C1686">
        <v>13248477</v>
      </c>
      <c r="D1686">
        <f t="shared" si="27"/>
        <v>-13751523</v>
      </c>
    </row>
    <row r="1687" spans="1:4" x14ac:dyDescent="0.35">
      <c r="A1687" t="s">
        <v>25840</v>
      </c>
      <c r="B1687">
        <v>27000000</v>
      </c>
      <c r="C1687">
        <v>8712564</v>
      </c>
      <c r="D1687">
        <f t="shared" si="27"/>
        <v>-18287436</v>
      </c>
    </row>
    <row r="1688" spans="1:4" x14ac:dyDescent="0.35">
      <c r="A1688" t="s">
        <v>25841</v>
      </c>
      <c r="B1688">
        <v>27000000</v>
      </c>
      <c r="C1688">
        <v>7486906</v>
      </c>
      <c r="D1688">
        <f t="shared" si="27"/>
        <v>-19513094</v>
      </c>
    </row>
    <row r="1689" spans="1:4" x14ac:dyDescent="0.35">
      <c r="A1689" t="s">
        <v>25842</v>
      </c>
      <c r="B1689">
        <v>27000000</v>
      </c>
      <c r="C1689">
        <v>38536376</v>
      </c>
      <c r="D1689">
        <f t="shared" si="27"/>
        <v>11536376</v>
      </c>
    </row>
    <row r="1690" spans="1:4" x14ac:dyDescent="0.35">
      <c r="A1690" t="s">
        <v>25843</v>
      </c>
      <c r="B1690">
        <v>27000000</v>
      </c>
      <c r="C1690">
        <v>41008532</v>
      </c>
      <c r="D1690">
        <f t="shared" si="27"/>
        <v>14008532</v>
      </c>
    </row>
    <row r="1691" spans="1:4" x14ac:dyDescent="0.35">
      <c r="A1691" t="s">
        <v>25844</v>
      </c>
      <c r="B1691">
        <v>28000000</v>
      </c>
      <c r="C1691">
        <v>5204007</v>
      </c>
      <c r="D1691">
        <f t="shared" si="27"/>
        <v>-22795993</v>
      </c>
    </row>
    <row r="1692" spans="1:4" x14ac:dyDescent="0.35">
      <c r="A1692" t="s">
        <v>25845</v>
      </c>
      <c r="B1692">
        <v>15000000</v>
      </c>
      <c r="C1692">
        <v>4485485</v>
      </c>
      <c r="D1692">
        <f t="shared" si="27"/>
        <v>-10514515</v>
      </c>
    </row>
    <row r="1693" spans="1:4" x14ac:dyDescent="0.35">
      <c r="A1693" t="s">
        <v>25846</v>
      </c>
      <c r="B1693">
        <v>27000000</v>
      </c>
      <c r="C1693">
        <v>4476235</v>
      </c>
      <c r="D1693">
        <f t="shared" si="27"/>
        <v>-22523765</v>
      </c>
    </row>
    <row r="1694" spans="1:4" x14ac:dyDescent="0.35">
      <c r="A1694" t="s">
        <v>25847</v>
      </c>
      <c r="B1694">
        <v>25000000</v>
      </c>
      <c r="C1694">
        <v>1089365</v>
      </c>
      <c r="D1694">
        <f t="shared" si="27"/>
        <v>-23910635</v>
      </c>
    </row>
    <row r="1695" spans="1:4" x14ac:dyDescent="0.35">
      <c r="A1695" t="s">
        <v>25848</v>
      </c>
      <c r="B1695">
        <v>23000000</v>
      </c>
      <c r="C1695">
        <v>763044</v>
      </c>
      <c r="D1695">
        <f t="shared" si="27"/>
        <v>-22236956</v>
      </c>
    </row>
    <row r="1696" spans="1:4" x14ac:dyDescent="0.35">
      <c r="A1696" t="s">
        <v>25849</v>
      </c>
      <c r="B1696">
        <v>26000000</v>
      </c>
      <c r="C1696">
        <v>20819129</v>
      </c>
      <c r="D1696">
        <f t="shared" si="27"/>
        <v>-5180871</v>
      </c>
    </row>
    <row r="1697" spans="1:4" x14ac:dyDescent="0.35">
      <c r="A1697" t="s">
        <v>25850</v>
      </c>
      <c r="B1697">
        <v>26000000</v>
      </c>
      <c r="C1697">
        <v>110222438</v>
      </c>
      <c r="D1697">
        <f t="shared" si="27"/>
        <v>84222438</v>
      </c>
    </row>
    <row r="1698" spans="1:4" x14ac:dyDescent="0.35">
      <c r="A1698" t="s">
        <v>25851</v>
      </c>
      <c r="B1698">
        <v>26000000</v>
      </c>
      <c r="C1698">
        <v>109243478</v>
      </c>
      <c r="D1698">
        <f t="shared" si="27"/>
        <v>83243478</v>
      </c>
    </row>
    <row r="1699" spans="1:4" x14ac:dyDescent="0.35">
      <c r="A1699" t="s">
        <v>25852</v>
      </c>
      <c r="B1699">
        <v>25000000</v>
      </c>
      <c r="C1699">
        <v>100241322</v>
      </c>
      <c r="D1699">
        <f t="shared" si="27"/>
        <v>75241322</v>
      </c>
    </row>
    <row r="1700" spans="1:4" x14ac:dyDescent="0.35">
      <c r="A1700" t="s">
        <v>25853</v>
      </c>
      <c r="B1700">
        <v>28000000</v>
      </c>
      <c r="C1700">
        <v>25977365</v>
      </c>
      <c r="D1700">
        <f t="shared" si="27"/>
        <v>-2022635</v>
      </c>
    </row>
    <row r="1701" spans="1:4" x14ac:dyDescent="0.35">
      <c r="A1701" t="s">
        <v>25854</v>
      </c>
      <c r="B1701">
        <v>26000000</v>
      </c>
      <c r="C1701">
        <v>91457688</v>
      </c>
      <c r="D1701">
        <f t="shared" si="27"/>
        <v>65457688</v>
      </c>
    </row>
    <row r="1702" spans="1:4" x14ac:dyDescent="0.35">
      <c r="A1702" t="s">
        <v>25855</v>
      </c>
      <c r="B1702">
        <v>27000000</v>
      </c>
      <c r="C1702">
        <v>87341380</v>
      </c>
      <c r="D1702">
        <f t="shared" si="27"/>
        <v>60341380</v>
      </c>
    </row>
    <row r="1703" spans="1:4" x14ac:dyDescent="0.35">
      <c r="A1703" t="s">
        <v>25856</v>
      </c>
      <c r="B1703">
        <v>26000000</v>
      </c>
      <c r="C1703">
        <v>65703412</v>
      </c>
      <c r="D1703">
        <f t="shared" si="27"/>
        <v>39703412</v>
      </c>
    </row>
    <row r="1704" spans="1:4" x14ac:dyDescent="0.35">
      <c r="A1704" t="s">
        <v>25857</v>
      </c>
      <c r="B1704">
        <v>22000000</v>
      </c>
      <c r="C1704">
        <v>58328680</v>
      </c>
      <c r="D1704">
        <f t="shared" si="27"/>
        <v>36328680</v>
      </c>
    </row>
    <row r="1705" spans="1:4" x14ac:dyDescent="0.35">
      <c r="A1705" t="s">
        <v>25858</v>
      </c>
      <c r="B1705">
        <v>26000000</v>
      </c>
      <c r="C1705">
        <v>61490000</v>
      </c>
      <c r="D1705">
        <f t="shared" si="27"/>
        <v>35490000</v>
      </c>
    </row>
    <row r="1706" spans="1:4" x14ac:dyDescent="0.35">
      <c r="A1706" t="s">
        <v>25859</v>
      </c>
      <c r="B1706">
        <v>26000000</v>
      </c>
      <c r="C1706">
        <v>50800000</v>
      </c>
      <c r="D1706">
        <f t="shared" si="27"/>
        <v>24800000</v>
      </c>
    </row>
    <row r="1707" spans="1:4" x14ac:dyDescent="0.35">
      <c r="A1707" t="s">
        <v>25860</v>
      </c>
      <c r="B1707">
        <v>26000000</v>
      </c>
      <c r="C1707">
        <v>57859105</v>
      </c>
      <c r="D1707">
        <f t="shared" si="27"/>
        <v>31859105</v>
      </c>
    </row>
    <row r="1708" spans="1:4" x14ac:dyDescent="0.35">
      <c r="A1708" t="s">
        <v>25861</v>
      </c>
      <c r="B1708">
        <v>26000000</v>
      </c>
      <c r="C1708">
        <v>46455802</v>
      </c>
      <c r="D1708">
        <f t="shared" si="27"/>
        <v>20455802</v>
      </c>
    </row>
    <row r="1709" spans="1:4" x14ac:dyDescent="0.35">
      <c r="A1709" t="s">
        <v>25862</v>
      </c>
      <c r="B1709">
        <v>26000000</v>
      </c>
      <c r="C1709">
        <v>45506619</v>
      </c>
      <c r="D1709">
        <f t="shared" si="27"/>
        <v>19506619</v>
      </c>
    </row>
    <row r="1710" spans="1:4" x14ac:dyDescent="0.35">
      <c r="A1710" t="s">
        <v>25863</v>
      </c>
      <c r="B1710">
        <v>26000000</v>
      </c>
      <c r="C1710">
        <v>40168080</v>
      </c>
      <c r="D1710">
        <f t="shared" si="27"/>
        <v>14168080</v>
      </c>
    </row>
    <row r="1711" spans="1:4" x14ac:dyDescent="0.35">
      <c r="A1711" t="s">
        <v>25864</v>
      </c>
      <c r="B1711">
        <v>26000000</v>
      </c>
      <c r="C1711">
        <v>49874933</v>
      </c>
      <c r="D1711">
        <f t="shared" si="27"/>
        <v>23874933</v>
      </c>
    </row>
    <row r="1712" spans="1:4" x14ac:dyDescent="0.35">
      <c r="A1712" t="s">
        <v>25865</v>
      </c>
      <c r="B1712">
        <v>26000000</v>
      </c>
      <c r="C1712">
        <v>45489752</v>
      </c>
      <c r="D1712">
        <f t="shared" si="27"/>
        <v>19489752</v>
      </c>
    </row>
    <row r="1713" spans="1:4" x14ac:dyDescent="0.35">
      <c r="A1713" t="s">
        <v>25866</v>
      </c>
      <c r="B1713">
        <v>26000000</v>
      </c>
      <c r="C1713">
        <v>36985501</v>
      </c>
      <c r="D1713">
        <f t="shared" si="27"/>
        <v>10985501</v>
      </c>
    </row>
    <row r="1714" spans="1:4" x14ac:dyDescent="0.35">
      <c r="A1714" t="s">
        <v>25867</v>
      </c>
      <c r="B1714">
        <v>26000000</v>
      </c>
      <c r="C1714">
        <v>33200000</v>
      </c>
      <c r="D1714">
        <f t="shared" si="27"/>
        <v>7200000</v>
      </c>
    </row>
    <row r="1715" spans="1:4" x14ac:dyDescent="0.35">
      <c r="A1715" t="s">
        <v>25868</v>
      </c>
      <c r="B1715">
        <v>26000000</v>
      </c>
      <c r="C1715">
        <v>28501651</v>
      </c>
      <c r="D1715">
        <f t="shared" si="27"/>
        <v>2501651</v>
      </c>
    </row>
    <row r="1716" spans="1:4" x14ac:dyDescent="0.35">
      <c r="A1716" t="s">
        <v>25869</v>
      </c>
      <c r="B1716">
        <v>26000000</v>
      </c>
      <c r="C1716">
        <v>23222861</v>
      </c>
      <c r="D1716">
        <f t="shared" si="27"/>
        <v>-2777139</v>
      </c>
    </row>
    <row r="1717" spans="1:4" x14ac:dyDescent="0.35">
      <c r="A1717" t="s">
        <v>25870</v>
      </c>
      <c r="B1717">
        <v>56000000</v>
      </c>
      <c r="C1717">
        <v>54540525</v>
      </c>
      <c r="D1717">
        <f t="shared" si="27"/>
        <v>-1459475</v>
      </c>
    </row>
    <row r="1718" spans="1:4" x14ac:dyDescent="0.35">
      <c r="A1718" t="s">
        <v>25871</v>
      </c>
      <c r="B1718">
        <v>42000000</v>
      </c>
      <c r="C1718">
        <v>16252765</v>
      </c>
      <c r="D1718">
        <f t="shared" si="27"/>
        <v>-25747235</v>
      </c>
    </row>
    <row r="1719" spans="1:4" x14ac:dyDescent="0.35">
      <c r="A1719" t="s">
        <v>25872</v>
      </c>
      <c r="B1719">
        <v>26000000</v>
      </c>
      <c r="C1719">
        <v>16005978</v>
      </c>
      <c r="D1719">
        <f t="shared" si="27"/>
        <v>-9994022</v>
      </c>
    </row>
    <row r="1720" spans="1:4" x14ac:dyDescent="0.35">
      <c r="A1720" t="s">
        <v>25873</v>
      </c>
      <c r="B1720">
        <v>26000000</v>
      </c>
      <c r="C1720">
        <v>14469428</v>
      </c>
      <c r="D1720">
        <f t="shared" si="27"/>
        <v>-11530572</v>
      </c>
    </row>
    <row r="1721" spans="1:4" x14ac:dyDescent="0.35">
      <c r="A1721" t="s">
        <v>25874</v>
      </c>
      <c r="B1721">
        <v>26000000</v>
      </c>
      <c r="C1721">
        <v>13829734</v>
      </c>
      <c r="D1721">
        <f t="shared" si="27"/>
        <v>-12170266</v>
      </c>
    </row>
    <row r="1722" spans="1:4" x14ac:dyDescent="0.35">
      <c r="A1722" t="s">
        <v>25875</v>
      </c>
      <c r="B1722">
        <v>22000000</v>
      </c>
      <c r="C1722">
        <v>1075288</v>
      </c>
      <c r="D1722">
        <f t="shared" si="27"/>
        <v>-20924712</v>
      </c>
    </row>
    <row r="1723" spans="1:4" x14ac:dyDescent="0.35">
      <c r="A1723" t="s">
        <v>25876</v>
      </c>
      <c r="B1723">
        <v>26000000</v>
      </c>
      <c r="C1723">
        <v>7496522</v>
      </c>
      <c r="D1723">
        <f t="shared" si="27"/>
        <v>-18503478</v>
      </c>
    </row>
    <row r="1724" spans="1:4" x14ac:dyDescent="0.35">
      <c r="A1724" t="s">
        <v>25877</v>
      </c>
      <c r="B1724">
        <v>25530000</v>
      </c>
      <c r="C1724">
        <v>20047715</v>
      </c>
      <c r="D1724">
        <f t="shared" si="27"/>
        <v>-5482285</v>
      </c>
    </row>
    <row r="1725" spans="1:4" x14ac:dyDescent="0.35">
      <c r="A1725" t="s">
        <v>25878</v>
      </c>
      <c r="B1725">
        <v>26000000</v>
      </c>
      <c r="C1725">
        <v>12276810</v>
      </c>
      <c r="D1725">
        <f t="shared" si="27"/>
        <v>-13723190</v>
      </c>
    </row>
    <row r="1726" spans="1:4" x14ac:dyDescent="0.35">
      <c r="A1726" t="s">
        <v>25879</v>
      </c>
      <c r="B1726">
        <v>15000000</v>
      </c>
      <c r="C1726">
        <v>33565375</v>
      </c>
      <c r="D1726">
        <f t="shared" si="27"/>
        <v>18565375</v>
      </c>
    </row>
    <row r="1727" spans="1:4" x14ac:dyDescent="0.35">
      <c r="A1727" t="s">
        <v>25880</v>
      </c>
      <c r="B1727">
        <v>30000000</v>
      </c>
      <c r="C1727">
        <v>499263</v>
      </c>
      <c r="D1727">
        <f t="shared" si="27"/>
        <v>-29500737</v>
      </c>
    </row>
    <row r="1728" spans="1:4" x14ac:dyDescent="0.35">
      <c r="A1728" t="s">
        <v>25881</v>
      </c>
      <c r="B1728">
        <v>25000000</v>
      </c>
      <c r="C1728">
        <v>219200000</v>
      </c>
      <c r="D1728">
        <f t="shared" si="27"/>
        <v>194200000</v>
      </c>
    </row>
    <row r="1729" spans="1:4" x14ac:dyDescent="0.35">
      <c r="A1729" t="s">
        <v>25882</v>
      </c>
      <c r="B1729">
        <v>25000000</v>
      </c>
      <c r="C1729">
        <v>172825435</v>
      </c>
      <c r="D1729">
        <f t="shared" si="27"/>
        <v>147825435</v>
      </c>
    </row>
    <row r="1730" spans="1:4" x14ac:dyDescent="0.35">
      <c r="A1730" t="s">
        <v>25883</v>
      </c>
      <c r="B1730">
        <v>33000000</v>
      </c>
      <c r="C1730">
        <v>148085755</v>
      </c>
      <c r="D1730">
        <f t="shared" si="27"/>
        <v>115085755</v>
      </c>
    </row>
    <row r="1731" spans="1:4" x14ac:dyDescent="0.35">
      <c r="A1731" t="s">
        <v>25884</v>
      </c>
      <c r="B1731">
        <v>25100000</v>
      </c>
      <c r="C1731">
        <v>25517500</v>
      </c>
      <c r="D1731">
        <f t="shared" ref="D1731:D1794" si="28">C1731-B1731</f>
        <v>417500</v>
      </c>
    </row>
    <row r="1732" spans="1:4" x14ac:dyDescent="0.35">
      <c r="A1732" t="s">
        <v>25885</v>
      </c>
      <c r="B1732">
        <v>25000000</v>
      </c>
      <c r="C1732">
        <v>145000989</v>
      </c>
      <c r="D1732">
        <f t="shared" si="28"/>
        <v>120000989</v>
      </c>
    </row>
    <row r="1733" spans="1:4" x14ac:dyDescent="0.35">
      <c r="A1733" t="s">
        <v>25886</v>
      </c>
      <c r="B1733">
        <v>26000000</v>
      </c>
      <c r="C1733">
        <v>26761283</v>
      </c>
      <c r="D1733">
        <f t="shared" si="28"/>
        <v>761283</v>
      </c>
    </row>
    <row r="1734" spans="1:4" x14ac:dyDescent="0.35">
      <c r="A1734" t="s">
        <v>25887</v>
      </c>
      <c r="B1734">
        <v>25000000</v>
      </c>
      <c r="C1734">
        <v>121945720</v>
      </c>
      <c r="D1734">
        <f t="shared" si="28"/>
        <v>96945720</v>
      </c>
    </row>
    <row r="1735" spans="1:4" x14ac:dyDescent="0.35">
      <c r="A1735" t="s">
        <v>25888</v>
      </c>
      <c r="B1735">
        <v>22000000</v>
      </c>
      <c r="C1735">
        <v>96067179</v>
      </c>
      <c r="D1735">
        <f t="shared" si="28"/>
        <v>74067179</v>
      </c>
    </row>
    <row r="1736" spans="1:4" x14ac:dyDescent="0.35">
      <c r="A1736" t="s">
        <v>25889</v>
      </c>
      <c r="B1736">
        <v>25000000</v>
      </c>
      <c r="C1736">
        <v>169705587</v>
      </c>
      <c r="D1736">
        <f t="shared" si="28"/>
        <v>144705587</v>
      </c>
    </row>
    <row r="1737" spans="1:4" x14ac:dyDescent="0.35">
      <c r="A1737" t="s">
        <v>25890</v>
      </c>
      <c r="B1737">
        <v>28000000</v>
      </c>
      <c r="C1737">
        <v>3254172</v>
      </c>
      <c r="D1737">
        <f t="shared" si="28"/>
        <v>-24745828</v>
      </c>
    </row>
    <row r="1738" spans="1:4" x14ac:dyDescent="0.35">
      <c r="A1738" t="s">
        <v>25891</v>
      </c>
      <c r="B1738">
        <v>80000000</v>
      </c>
      <c r="C1738">
        <v>84185387</v>
      </c>
      <c r="D1738">
        <f t="shared" si="28"/>
        <v>4185387</v>
      </c>
    </row>
    <row r="1739" spans="1:4" x14ac:dyDescent="0.35">
      <c r="A1739" t="s">
        <v>25892</v>
      </c>
      <c r="B1739">
        <v>30000000</v>
      </c>
      <c r="C1739">
        <v>82163317</v>
      </c>
      <c r="D1739">
        <f t="shared" si="28"/>
        <v>52163317</v>
      </c>
    </row>
    <row r="1740" spans="1:4" x14ac:dyDescent="0.35">
      <c r="A1740" t="s">
        <v>25893</v>
      </c>
      <c r="B1740">
        <v>30000000</v>
      </c>
      <c r="C1740">
        <v>80920948</v>
      </c>
      <c r="D1740">
        <f t="shared" si="28"/>
        <v>50920948</v>
      </c>
    </row>
    <row r="1741" spans="1:4" x14ac:dyDescent="0.35">
      <c r="A1741" t="s">
        <v>25894</v>
      </c>
      <c r="B1741">
        <v>25000000</v>
      </c>
      <c r="C1741">
        <v>80034302</v>
      </c>
      <c r="D1741">
        <f t="shared" si="28"/>
        <v>55034302</v>
      </c>
    </row>
    <row r="1742" spans="1:4" x14ac:dyDescent="0.35">
      <c r="A1742" t="s">
        <v>25895</v>
      </c>
      <c r="B1742">
        <v>25000000</v>
      </c>
      <c r="C1742">
        <v>78656813</v>
      </c>
      <c r="D1742">
        <f t="shared" si="28"/>
        <v>53656813</v>
      </c>
    </row>
    <row r="1743" spans="1:4" x14ac:dyDescent="0.35">
      <c r="A1743" t="s">
        <v>25896</v>
      </c>
      <c r="B1743">
        <v>25000000</v>
      </c>
      <c r="C1743">
        <v>76270454</v>
      </c>
      <c r="D1743">
        <f t="shared" si="28"/>
        <v>51270454</v>
      </c>
    </row>
    <row r="1744" spans="1:4" x14ac:dyDescent="0.35">
      <c r="A1744" t="s">
        <v>25897</v>
      </c>
      <c r="B1744">
        <v>25000000</v>
      </c>
      <c r="C1744">
        <v>74273505</v>
      </c>
      <c r="D1744">
        <f t="shared" si="28"/>
        <v>49273505</v>
      </c>
    </row>
    <row r="1745" spans="1:4" x14ac:dyDescent="0.35">
      <c r="A1745" t="s">
        <v>25898</v>
      </c>
      <c r="B1745">
        <v>25000000</v>
      </c>
      <c r="C1745">
        <v>134141530</v>
      </c>
      <c r="D1745">
        <f t="shared" si="28"/>
        <v>109141530</v>
      </c>
    </row>
    <row r="1746" spans="1:4" x14ac:dyDescent="0.35">
      <c r="A1746" t="s">
        <v>25899</v>
      </c>
      <c r="B1746">
        <v>26000000</v>
      </c>
      <c r="C1746">
        <v>71500556</v>
      </c>
      <c r="D1746">
        <f t="shared" si="28"/>
        <v>45500556</v>
      </c>
    </row>
    <row r="1747" spans="1:4" x14ac:dyDescent="0.35">
      <c r="A1747" t="s">
        <v>25900</v>
      </c>
      <c r="B1747">
        <v>25000000</v>
      </c>
      <c r="C1747">
        <v>71309760</v>
      </c>
      <c r="D1747">
        <f t="shared" si="28"/>
        <v>46309760</v>
      </c>
    </row>
    <row r="1748" spans="1:4" x14ac:dyDescent="0.35">
      <c r="A1748" t="s">
        <v>25901</v>
      </c>
      <c r="B1748">
        <v>45000000</v>
      </c>
      <c r="C1748">
        <v>89808372</v>
      </c>
      <c r="D1748">
        <f t="shared" si="28"/>
        <v>44808372</v>
      </c>
    </row>
    <row r="1749" spans="1:4" x14ac:dyDescent="0.35">
      <c r="A1749" t="s">
        <v>25902</v>
      </c>
      <c r="B1749">
        <v>25000000</v>
      </c>
      <c r="C1749">
        <v>77264926</v>
      </c>
      <c r="D1749">
        <f t="shared" si="28"/>
        <v>52264926</v>
      </c>
    </row>
    <row r="1750" spans="1:4" x14ac:dyDescent="0.35">
      <c r="A1750" t="s">
        <v>25903</v>
      </c>
      <c r="B1750">
        <v>25000000</v>
      </c>
      <c r="C1750">
        <v>70625986</v>
      </c>
      <c r="D1750">
        <f t="shared" si="28"/>
        <v>45625986</v>
      </c>
    </row>
    <row r="1751" spans="1:4" x14ac:dyDescent="0.35">
      <c r="A1751" t="s">
        <v>25904</v>
      </c>
      <c r="B1751">
        <v>25000000</v>
      </c>
      <c r="C1751">
        <v>56505065</v>
      </c>
      <c r="D1751">
        <f t="shared" si="28"/>
        <v>31505065</v>
      </c>
    </row>
    <row r="1752" spans="1:4" x14ac:dyDescent="0.35">
      <c r="A1752" t="s">
        <v>25905</v>
      </c>
      <c r="B1752">
        <v>25000000</v>
      </c>
      <c r="C1752">
        <v>55973336</v>
      </c>
      <c r="D1752">
        <f t="shared" si="28"/>
        <v>30973336</v>
      </c>
    </row>
    <row r="1753" spans="1:4" x14ac:dyDescent="0.35">
      <c r="A1753" t="s">
        <v>25906</v>
      </c>
      <c r="B1753">
        <v>25000000</v>
      </c>
      <c r="C1753">
        <v>54098051</v>
      </c>
      <c r="D1753">
        <f t="shared" si="28"/>
        <v>29098051</v>
      </c>
    </row>
    <row r="1754" spans="1:4" x14ac:dyDescent="0.35">
      <c r="A1754" t="s">
        <v>25907</v>
      </c>
      <c r="B1754">
        <v>25000000</v>
      </c>
      <c r="C1754">
        <v>60443237</v>
      </c>
      <c r="D1754">
        <f t="shared" si="28"/>
        <v>35443237</v>
      </c>
    </row>
    <row r="1755" spans="1:4" x14ac:dyDescent="0.35">
      <c r="A1755" t="s">
        <v>25908</v>
      </c>
      <c r="B1755">
        <v>17000000</v>
      </c>
      <c r="C1755">
        <v>82234139</v>
      </c>
      <c r="D1755">
        <f t="shared" si="28"/>
        <v>65234139</v>
      </c>
    </row>
    <row r="1756" spans="1:4" x14ac:dyDescent="0.35">
      <c r="A1756" t="s">
        <v>25909</v>
      </c>
      <c r="B1756">
        <v>25000000</v>
      </c>
      <c r="C1756">
        <v>51676606</v>
      </c>
      <c r="D1756">
        <f t="shared" si="28"/>
        <v>26676606</v>
      </c>
    </row>
    <row r="1757" spans="1:4" x14ac:dyDescent="0.35">
      <c r="A1757" t="s">
        <v>25910</v>
      </c>
      <c r="B1757">
        <v>25000000</v>
      </c>
      <c r="C1757">
        <v>52528330</v>
      </c>
      <c r="D1757">
        <f t="shared" si="28"/>
        <v>27528330</v>
      </c>
    </row>
    <row r="1758" spans="1:4" x14ac:dyDescent="0.35">
      <c r="A1758" t="s">
        <v>25911</v>
      </c>
      <c r="B1758">
        <v>25000000</v>
      </c>
      <c r="C1758">
        <v>51533608</v>
      </c>
      <c r="D1758">
        <f t="shared" si="28"/>
        <v>26533608</v>
      </c>
    </row>
    <row r="1759" spans="1:4" x14ac:dyDescent="0.35">
      <c r="A1759" t="s">
        <v>25912</v>
      </c>
      <c r="B1759">
        <v>30000000</v>
      </c>
      <c r="C1759">
        <v>51097664</v>
      </c>
      <c r="D1759">
        <f t="shared" si="28"/>
        <v>21097664</v>
      </c>
    </row>
    <row r="1760" spans="1:4" x14ac:dyDescent="0.35">
      <c r="A1760" t="s">
        <v>25913</v>
      </c>
      <c r="B1760">
        <v>26000000</v>
      </c>
      <c r="C1760">
        <v>84136909</v>
      </c>
      <c r="D1760">
        <f t="shared" si="28"/>
        <v>58136909</v>
      </c>
    </row>
    <row r="1761" spans="1:4" x14ac:dyDescent="0.35">
      <c r="A1761" t="s">
        <v>25914</v>
      </c>
      <c r="B1761">
        <v>25000000</v>
      </c>
      <c r="C1761">
        <v>46836394</v>
      </c>
      <c r="D1761">
        <f t="shared" si="28"/>
        <v>21836394</v>
      </c>
    </row>
    <row r="1762" spans="1:4" x14ac:dyDescent="0.35">
      <c r="A1762" t="s">
        <v>25915</v>
      </c>
      <c r="B1762">
        <v>26000000</v>
      </c>
      <c r="C1762">
        <v>47285499</v>
      </c>
      <c r="D1762">
        <f t="shared" si="28"/>
        <v>21285499</v>
      </c>
    </row>
    <row r="1763" spans="1:4" x14ac:dyDescent="0.35">
      <c r="A1763" t="s">
        <v>25916</v>
      </c>
      <c r="B1763">
        <v>25000000</v>
      </c>
      <c r="C1763">
        <v>47124400</v>
      </c>
      <c r="D1763">
        <f t="shared" si="28"/>
        <v>22124400</v>
      </c>
    </row>
    <row r="1764" spans="1:4" x14ac:dyDescent="0.35">
      <c r="A1764" t="s">
        <v>25917</v>
      </c>
      <c r="B1764">
        <v>25000000</v>
      </c>
      <c r="C1764">
        <v>44700000</v>
      </c>
      <c r="D1764">
        <f t="shared" si="28"/>
        <v>19700000</v>
      </c>
    </row>
    <row r="1765" spans="1:4" x14ac:dyDescent="0.35">
      <c r="A1765" t="s">
        <v>25918</v>
      </c>
      <c r="B1765">
        <v>25000000</v>
      </c>
      <c r="C1765">
        <v>44455658</v>
      </c>
      <c r="D1765">
        <f t="shared" si="28"/>
        <v>19455658</v>
      </c>
    </row>
    <row r="1766" spans="1:4" x14ac:dyDescent="0.35">
      <c r="A1766" t="s">
        <v>25919</v>
      </c>
      <c r="B1766">
        <v>23000000</v>
      </c>
      <c r="C1766">
        <v>43984230</v>
      </c>
      <c r="D1766">
        <f t="shared" si="28"/>
        <v>20984230</v>
      </c>
    </row>
    <row r="1767" spans="1:4" x14ac:dyDescent="0.35">
      <c r="A1767" t="s">
        <v>25920</v>
      </c>
      <c r="B1767">
        <v>25000000</v>
      </c>
      <c r="C1767">
        <v>66489425</v>
      </c>
      <c r="D1767">
        <f t="shared" si="28"/>
        <v>41489425</v>
      </c>
    </row>
    <row r="1768" spans="1:4" x14ac:dyDescent="0.35">
      <c r="A1768" t="s">
        <v>25921</v>
      </c>
      <c r="B1768">
        <v>25000000</v>
      </c>
      <c r="C1768">
        <v>41067398</v>
      </c>
      <c r="D1768">
        <f t="shared" si="28"/>
        <v>16067398</v>
      </c>
    </row>
    <row r="1769" spans="1:4" x14ac:dyDescent="0.35">
      <c r="A1769" t="s">
        <v>25922</v>
      </c>
      <c r="B1769">
        <v>25000000</v>
      </c>
      <c r="C1769">
        <v>40218903</v>
      </c>
      <c r="D1769">
        <f t="shared" si="28"/>
        <v>15218903</v>
      </c>
    </row>
    <row r="1770" spans="1:4" x14ac:dyDescent="0.35">
      <c r="A1770" t="s">
        <v>25923</v>
      </c>
      <c r="B1770">
        <v>25000000</v>
      </c>
      <c r="C1770">
        <v>39880476</v>
      </c>
      <c r="D1770">
        <f t="shared" si="28"/>
        <v>14880476</v>
      </c>
    </row>
    <row r="1771" spans="1:4" x14ac:dyDescent="0.35">
      <c r="A1771" t="s">
        <v>25924</v>
      </c>
      <c r="B1771">
        <v>25000000</v>
      </c>
      <c r="C1771">
        <v>39399750</v>
      </c>
      <c r="D1771">
        <f t="shared" si="28"/>
        <v>14399750</v>
      </c>
    </row>
    <row r="1772" spans="1:4" x14ac:dyDescent="0.35">
      <c r="A1772" t="s">
        <v>25925</v>
      </c>
      <c r="B1772">
        <v>25000000</v>
      </c>
      <c r="C1772">
        <v>38230435</v>
      </c>
      <c r="D1772">
        <f t="shared" si="28"/>
        <v>13230435</v>
      </c>
    </row>
    <row r="1773" spans="1:4" x14ac:dyDescent="0.35">
      <c r="A1773" t="s">
        <v>25926</v>
      </c>
      <c r="B1773">
        <v>25000000</v>
      </c>
      <c r="C1773">
        <v>39008741</v>
      </c>
      <c r="D1773">
        <f t="shared" si="28"/>
        <v>14008741</v>
      </c>
    </row>
    <row r="1774" spans="1:4" x14ac:dyDescent="0.35">
      <c r="A1774" t="s">
        <v>25927</v>
      </c>
      <c r="B1774">
        <v>25000000</v>
      </c>
      <c r="C1774">
        <v>36833473</v>
      </c>
      <c r="D1774">
        <f t="shared" si="28"/>
        <v>11833473</v>
      </c>
    </row>
    <row r="1775" spans="1:4" x14ac:dyDescent="0.35">
      <c r="A1775" t="s">
        <v>25928</v>
      </c>
      <c r="B1775">
        <v>25000000</v>
      </c>
      <c r="C1775">
        <v>48237389</v>
      </c>
      <c r="D1775">
        <f t="shared" si="28"/>
        <v>23237389</v>
      </c>
    </row>
    <row r="1776" spans="1:4" x14ac:dyDescent="0.35">
      <c r="A1776" t="s">
        <v>25929</v>
      </c>
      <c r="B1776">
        <v>25000000</v>
      </c>
      <c r="C1776">
        <v>36447959</v>
      </c>
      <c r="D1776">
        <f t="shared" si="28"/>
        <v>11447959</v>
      </c>
    </row>
    <row r="1777" spans="1:4" x14ac:dyDescent="0.35">
      <c r="A1777" t="s">
        <v>25930</v>
      </c>
      <c r="B1777">
        <v>25000000</v>
      </c>
      <c r="C1777">
        <v>45089048</v>
      </c>
      <c r="D1777">
        <f t="shared" si="28"/>
        <v>20089048</v>
      </c>
    </row>
    <row r="1778" spans="1:4" x14ac:dyDescent="0.35">
      <c r="A1778" t="s">
        <v>25931</v>
      </c>
      <c r="B1778">
        <v>20000000</v>
      </c>
      <c r="C1778">
        <v>35990505</v>
      </c>
      <c r="D1778">
        <f t="shared" si="28"/>
        <v>15990505</v>
      </c>
    </row>
    <row r="1779" spans="1:4" x14ac:dyDescent="0.35">
      <c r="A1779" t="s">
        <v>25932</v>
      </c>
      <c r="B1779">
        <v>17000000</v>
      </c>
      <c r="C1779">
        <v>35143332</v>
      </c>
      <c r="D1779">
        <f t="shared" si="28"/>
        <v>18143332</v>
      </c>
    </row>
    <row r="1780" spans="1:4" x14ac:dyDescent="0.35">
      <c r="A1780" t="s">
        <v>25933</v>
      </c>
      <c r="B1780">
        <v>25000000</v>
      </c>
      <c r="C1780">
        <v>35000629</v>
      </c>
      <c r="D1780">
        <f t="shared" si="28"/>
        <v>10000629</v>
      </c>
    </row>
    <row r="1781" spans="1:4" x14ac:dyDescent="0.35">
      <c r="A1781" t="s">
        <v>25934</v>
      </c>
      <c r="B1781">
        <v>30000000</v>
      </c>
      <c r="C1781">
        <v>34604054</v>
      </c>
      <c r="D1781">
        <f t="shared" si="28"/>
        <v>4604054</v>
      </c>
    </row>
    <row r="1782" spans="1:4" x14ac:dyDescent="0.35">
      <c r="A1782" t="s">
        <v>25935</v>
      </c>
      <c r="B1782">
        <v>25000000</v>
      </c>
      <c r="C1782">
        <v>41597830</v>
      </c>
      <c r="D1782">
        <f t="shared" si="28"/>
        <v>16597830</v>
      </c>
    </row>
    <row r="1783" spans="1:4" x14ac:dyDescent="0.35">
      <c r="A1783" t="s">
        <v>25936</v>
      </c>
      <c r="B1783">
        <v>20000000</v>
      </c>
      <c r="C1783">
        <v>33687630</v>
      </c>
      <c r="D1783">
        <f t="shared" si="28"/>
        <v>13687630</v>
      </c>
    </row>
    <row r="1784" spans="1:4" x14ac:dyDescent="0.35">
      <c r="A1784" t="s">
        <v>25937</v>
      </c>
      <c r="B1784">
        <v>25000000</v>
      </c>
      <c r="C1784">
        <v>32553210</v>
      </c>
      <c r="D1784">
        <f t="shared" si="28"/>
        <v>7553210</v>
      </c>
    </row>
    <row r="1785" spans="1:4" x14ac:dyDescent="0.35">
      <c r="A1785" t="s">
        <v>25938</v>
      </c>
      <c r="B1785">
        <v>25000000</v>
      </c>
      <c r="C1785">
        <v>31526393</v>
      </c>
      <c r="D1785">
        <f t="shared" si="28"/>
        <v>6526393</v>
      </c>
    </row>
    <row r="1786" spans="1:4" x14ac:dyDescent="0.35">
      <c r="A1786" t="s">
        <v>25939</v>
      </c>
      <c r="B1786">
        <v>25500000</v>
      </c>
      <c r="C1786">
        <v>41229</v>
      </c>
      <c r="D1786">
        <f t="shared" si="28"/>
        <v>-25458771</v>
      </c>
    </row>
    <row r="1787" spans="1:4" x14ac:dyDescent="0.35">
      <c r="A1787" t="s">
        <v>25940</v>
      </c>
      <c r="B1787">
        <v>30000000</v>
      </c>
      <c r="C1787">
        <v>31655091</v>
      </c>
      <c r="D1787">
        <f t="shared" si="28"/>
        <v>1655091</v>
      </c>
    </row>
    <row r="1788" spans="1:4" x14ac:dyDescent="0.35">
      <c r="A1788" t="s">
        <v>25941</v>
      </c>
      <c r="B1788">
        <v>25000000</v>
      </c>
      <c r="C1788">
        <v>30012990</v>
      </c>
      <c r="D1788">
        <f t="shared" si="28"/>
        <v>5012990</v>
      </c>
    </row>
    <row r="1789" spans="1:4" x14ac:dyDescent="0.35">
      <c r="A1789" t="s">
        <v>25942</v>
      </c>
      <c r="B1789">
        <v>25000000</v>
      </c>
      <c r="C1789">
        <v>32368960</v>
      </c>
      <c r="D1789">
        <f t="shared" si="28"/>
        <v>7368960</v>
      </c>
    </row>
    <row r="1790" spans="1:4" x14ac:dyDescent="0.35">
      <c r="A1790" t="s">
        <v>25943</v>
      </c>
      <c r="B1790">
        <v>25000000</v>
      </c>
      <c r="C1790">
        <v>14500000</v>
      </c>
      <c r="D1790">
        <f t="shared" si="28"/>
        <v>-10500000</v>
      </c>
    </row>
    <row r="1791" spans="1:4" x14ac:dyDescent="0.35">
      <c r="A1791" t="s">
        <v>25944</v>
      </c>
      <c r="B1791">
        <v>25000000</v>
      </c>
      <c r="C1791">
        <v>29247405</v>
      </c>
      <c r="D1791">
        <f t="shared" si="28"/>
        <v>4247405</v>
      </c>
    </row>
    <row r="1792" spans="1:4" x14ac:dyDescent="0.35">
      <c r="A1792" t="s">
        <v>25945</v>
      </c>
      <c r="B1792">
        <v>25000000</v>
      </c>
      <c r="C1792">
        <v>25615792</v>
      </c>
      <c r="D1792">
        <f t="shared" si="28"/>
        <v>615792</v>
      </c>
    </row>
    <row r="1793" spans="1:4" x14ac:dyDescent="0.35">
      <c r="A1793" t="s">
        <v>25946</v>
      </c>
      <c r="B1793">
        <v>25000000</v>
      </c>
      <c r="C1793">
        <v>28341469</v>
      </c>
      <c r="D1793">
        <f t="shared" si="28"/>
        <v>3341469</v>
      </c>
    </row>
    <row r="1794" spans="1:4" x14ac:dyDescent="0.35">
      <c r="A1794" t="s">
        <v>25947</v>
      </c>
      <c r="B1794">
        <v>21150000</v>
      </c>
      <c r="C1794">
        <v>25590119</v>
      </c>
      <c r="D1794">
        <f t="shared" si="28"/>
        <v>4440119</v>
      </c>
    </row>
    <row r="1795" spans="1:4" x14ac:dyDescent="0.35">
      <c r="A1795" t="s">
        <v>25948</v>
      </c>
      <c r="B1795">
        <v>27000000</v>
      </c>
      <c r="C1795">
        <v>24944213</v>
      </c>
      <c r="D1795">
        <f t="shared" ref="D1795:D1858" si="29">C1795-B1795</f>
        <v>-2055787</v>
      </c>
    </row>
    <row r="1796" spans="1:4" x14ac:dyDescent="0.35">
      <c r="A1796" t="s">
        <v>25949</v>
      </c>
      <c r="B1796">
        <v>25000000</v>
      </c>
      <c r="C1796">
        <v>33631221</v>
      </c>
      <c r="D1796">
        <f t="shared" si="29"/>
        <v>8631221</v>
      </c>
    </row>
    <row r="1797" spans="1:4" x14ac:dyDescent="0.35">
      <c r="A1797" t="s">
        <v>25950</v>
      </c>
      <c r="B1797">
        <v>25000000</v>
      </c>
      <c r="C1797">
        <v>37738400</v>
      </c>
      <c r="D1797">
        <f t="shared" si="29"/>
        <v>12738400</v>
      </c>
    </row>
    <row r="1798" spans="1:4" x14ac:dyDescent="0.35">
      <c r="A1798" t="s">
        <v>25951</v>
      </c>
      <c r="B1798">
        <v>30000000</v>
      </c>
      <c r="C1798">
        <v>21835784</v>
      </c>
      <c r="D1798">
        <f t="shared" si="29"/>
        <v>-8164216</v>
      </c>
    </row>
    <row r="1799" spans="1:4" x14ac:dyDescent="0.35">
      <c r="A1799" t="s">
        <v>25952</v>
      </c>
      <c r="B1799">
        <v>23000000</v>
      </c>
      <c r="C1799">
        <v>15785632</v>
      </c>
      <c r="D1799">
        <f t="shared" si="29"/>
        <v>-7214368</v>
      </c>
    </row>
    <row r="1800" spans="1:4" x14ac:dyDescent="0.35">
      <c r="A1800" t="s">
        <v>25953</v>
      </c>
      <c r="B1800">
        <v>25000000</v>
      </c>
      <c r="C1800">
        <v>21554585</v>
      </c>
      <c r="D1800">
        <f t="shared" si="29"/>
        <v>-3445415</v>
      </c>
    </row>
    <row r="1801" spans="1:4" x14ac:dyDescent="0.35">
      <c r="A1801" t="s">
        <v>25954</v>
      </c>
      <c r="B1801">
        <v>25000000</v>
      </c>
      <c r="C1801">
        <v>22200000</v>
      </c>
      <c r="D1801">
        <f t="shared" si="29"/>
        <v>-2800000</v>
      </c>
    </row>
    <row r="1802" spans="1:4" x14ac:dyDescent="0.35">
      <c r="A1802" t="s">
        <v>25955</v>
      </c>
      <c r="B1802">
        <v>25000000</v>
      </c>
      <c r="C1802">
        <v>80014842</v>
      </c>
      <c r="D1802">
        <f t="shared" si="29"/>
        <v>55014842</v>
      </c>
    </row>
    <row r="1803" spans="1:4" x14ac:dyDescent="0.35">
      <c r="A1803" t="s">
        <v>25956</v>
      </c>
      <c r="B1803">
        <v>25000000</v>
      </c>
      <c r="C1803">
        <v>23527955</v>
      </c>
      <c r="D1803">
        <f t="shared" si="29"/>
        <v>-1472045</v>
      </c>
    </row>
    <row r="1804" spans="1:4" x14ac:dyDescent="0.35">
      <c r="A1804" t="s">
        <v>25957</v>
      </c>
      <c r="B1804">
        <v>25000000</v>
      </c>
      <c r="C1804">
        <v>24042490</v>
      </c>
      <c r="D1804">
        <f t="shared" si="29"/>
        <v>-957510</v>
      </c>
    </row>
    <row r="1805" spans="1:4" x14ac:dyDescent="0.35">
      <c r="A1805" t="s">
        <v>25958</v>
      </c>
      <c r="B1805">
        <v>25000000</v>
      </c>
      <c r="C1805">
        <v>22466994</v>
      </c>
      <c r="D1805">
        <f t="shared" si="29"/>
        <v>-2533006</v>
      </c>
    </row>
    <row r="1806" spans="1:4" x14ac:dyDescent="0.35">
      <c r="A1806" t="s">
        <v>25959</v>
      </c>
      <c r="B1806">
        <v>25000000</v>
      </c>
      <c r="C1806">
        <v>17791031</v>
      </c>
      <c r="D1806">
        <f t="shared" si="29"/>
        <v>-7208969</v>
      </c>
    </row>
    <row r="1807" spans="1:4" x14ac:dyDescent="0.35">
      <c r="A1807" t="s">
        <v>25960</v>
      </c>
      <c r="B1807">
        <v>25000000</v>
      </c>
      <c r="C1807">
        <v>17718223</v>
      </c>
      <c r="D1807">
        <f t="shared" si="29"/>
        <v>-7281777</v>
      </c>
    </row>
    <row r="1808" spans="1:4" x14ac:dyDescent="0.35">
      <c r="A1808" t="s">
        <v>25961</v>
      </c>
      <c r="B1808">
        <v>13000000</v>
      </c>
      <c r="C1808">
        <v>15361537</v>
      </c>
      <c r="D1808">
        <f t="shared" si="29"/>
        <v>2361537</v>
      </c>
    </row>
    <row r="1809" spans="1:4" x14ac:dyDescent="0.35">
      <c r="A1809" t="s">
        <v>25962</v>
      </c>
      <c r="B1809">
        <v>26000000</v>
      </c>
      <c r="C1809">
        <v>16647384</v>
      </c>
      <c r="D1809">
        <f t="shared" si="29"/>
        <v>-9352616</v>
      </c>
    </row>
    <row r="1810" spans="1:4" x14ac:dyDescent="0.35">
      <c r="A1810" t="s">
        <v>25963</v>
      </c>
      <c r="B1810">
        <v>25000000</v>
      </c>
      <c r="C1810">
        <v>16118077</v>
      </c>
      <c r="D1810">
        <f t="shared" si="29"/>
        <v>-8881923</v>
      </c>
    </row>
    <row r="1811" spans="1:4" x14ac:dyDescent="0.35">
      <c r="A1811" t="s">
        <v>25964</v>
      </c>
      <c r="B1811">
        <v>25000000</v>
      </c>
      <c r="C1811">
        <v>15091542</v>
      </c>
      <c r="D1811">
        <f t="shared" si="29"/>
        <v>-9908458</v>
      </c>
    </row>
    <row r="1812" spans="1:4" x14ac:dyDescent="0.35">
      <c r="A1812" t="s">
        <v>25965</v>
      </c>
      <c r="B1812">
        <v>16000000</v>
      </c>
      <c r="C1812">
        <v>15045676</v>
      </c>
      <c r="D1812">
        <f t="shared" si="29"/>
        <v>-954324</v>
      </c>
    </row>
    <row r="1813" spans="1:4" x14ac:dyDescent="0.35">
      <c r="A1813" t="s">
        <v>25966</v>
      </c>
      <c r="B1813">
        <v>8000000</v>
      </c>
      <c r="C1813">
        <v>17427926</v>
      </c>
      <c r="D1813">
        <f t="shared" si="29"/>
        <v>9427926</v>
      </c>
    </row>
    <row r="1814" spans="1:4" x14ac:dyDescent="0.35">
      <c r="A1814" t="s">
        <v>25967</v>
      </c>
      <c r="B1814">
        <v>25000000</v>
      </c>
      <c r="C1814">
        <v>14983572</v>
      </c>
      <c r="D1814">
        <f t="shared" si="29"/>
        <v>-10016428</v>
      </c>
    </row>
    <row r="1815" spans="1:4" x14ac:dyDescent="0.35">
      <c r="A1815" t="s">
        <v>25968</v>
      </c>
      <c r="B1815">
        <v>25000000</v>
      </c>
      <c r="C1815">
        <v>14637490</v>
      </c>
      <c r="D1815">
        <f t="shared" si="29"/>
        <v>-10362510</v>
      </c>
    </row>
    <row r="1816" spans="1:4" x14ac:dyDescent="0.35">
      <c r="A1816" t="s">
        <v>25969</v>
      </c>
      <c r="B1816">
        <v>25000000</v>
      </c>
      <c r="C1816">
        <v>14589444</v>
      </c>
      <c r="D1816">
        <f t="shared" si="29"/>
        <v>-10410556</v>
      </c>
    </row>
    <row r="1817" spans="1:4" x14ac:dyDescent="0.35">
      <c r="A1817" t="s">
        <v>25970</v>
      </c>
      <c r="B1817">
        <v>25000000</v>
      </c>
      <c r="C1817">
        <v>14095303</v>
      </c>
      <c r="D1817">
        <f t="shared" si="29"/>
        <v>-10904697</v>
      </c>
    </row>
    <row r="1818" spans="1:4" x14ac:dyDescent="0.35">
      <c r="A1818" t="s">
        <v>25971</v>
      </c>
      <c r="B1818">
        <v>25000000</v>
      </c>
      <c r="C1818">
        <v>13973532</v>
      </c>
      <c r="D1818">
        <f t="shared" si="29"/>
        <v>-11026468</v>
      </c>
    </row>
    <row r="1819" spans="1:4" x14ac:dyDescent="0.35">
      <c r="A1819" t="s">
        <v>25972</v>
      </c>
      <c r="B1819">
        <v>30000000</v>
      </c>
      <c r="C1819">
        <v>1865774</v>
      </c>
      <c r="D1819">
        <f t="shared" si="29"/>
        <v>-28134226</v>
      </c>
    </row>
    <row r="1820" spans="1:4" x14ac:dyDescent="0.35">
      <c r="A1820" t="s">
        <v>25973</v>
      </c>
      <c r="B1820">
        <v>25000000</v>
      </c>
      <c r="C1820">
        <v>18860403</v>
      </c>
      <c r="D1820">
        <f t="shared" si="29"/>
        <v>-6139597</v>
      </c>
    </row>
    <row r="1821" spans="1:4" x14ac:dyDescent="0.35">
      <c r="A1821" t="s">
        <v>25974</v>
      </c>
      <c r="B1821">
        <v>25000000</v>
      </c>
      <c r="C1821">
        <v>13038660</v>
      </c>
      <c r="D1821">
        <f t="shared" si="29"/>
        <v>-11961340</v>
      </c>
    </row>
    <row r="1822" spans="1:4" x14ac:dyDescent="0.35">
      <c r="A1822" t="s">
        <v>25975</v>
      </c>
      <c r="B1822">
        <v>25000000</v>
      </c>
      <c r="C1822">
        <v>28831145</v>
      </c>
      <c r="D1822">
        <f t="shared" si="29"/>
        <v>3831145</v>
      </c>
    </row>
    <row r="1823" spans="1:4" x14ac:dyDescent="0.35">
      <c r="A1823" t="s">
        <v>25976</v>
      </c>
      <c r="B1823">
        <v>25000000</v>
      </c>
      <c r="C1823">
        <v>11538204</v>
      </c>
      <c r="D1823">
        <f t="shared" si="29"/>
        <v>-13461796</v>
      </c>
    </row>
    <row r="1824" spans="1:4" x14ac:dyDescent="0.35">
      <c r="A1824" t="s">
        <v>25977</v>
      </c>
      <c r="B1824">
        <v>25000000</v>
      </c>
      <c r="C1824">
        <v>11008432</v>
      </c>
      <c r="D1824">
        <f t="shared" si="29"/>
        <v>-13991568</v>
      </c>
    </row>
    <row r="1825" spans="1:4" x14ac:dyDescent="0.35">
      <c r="A1825" t="s">
        <v>25978</v>
      </c>
      <c r="B1825">
        <v>26000000</v>
      </c>
      <c r="C1825">
        <v>12188642</v>
      </c>
      <c r="D1825">
        <f t="shared" si="29"/>
        <v>-13811358</v>
      </c>
    </row>
    <row r="1826" spans="1:4" x14ac:dyDescent="0.35">
      <c r="A1826" t="s">
        <v>25979</v>
      </c>
      <c r="B1826">
        <v>25000000</v>
      </c>
      <c r="C1826">
        <v>11100000</v>
      </c>
      <c r="D1826">
        <f t="shared" si="29"/>
        <v>-13900000</v>
      </c>
    </row>
    <row r="1827" spans="1:4" x14ac:dyDescent="0.35">
      <c r="A1827" t="s">
        <v>25980</v>
      </c>
      <c r="B1827">
        <v>25000000</v>
      </c>
      <c r="C1827">
        <v>13651662</v>
      </c>
      <c r="D1827">
        <f t="shared" si="29"/>
        <v>-11348338</v>
      </c>
    </row>
    <row r="1828" spans="1:4" x14ac:dyDescent="0.35">
      <c r="A1828" t="s">
        <v>25981</v>
      </c>
      <c r="B1828">
        <v>28000000</v>
      </c>
      <c r="C1828">
        <v>11030963</v>
      </c>
      <c r="D1828">
        <f t="shared" si="29"/>
        <v>-16969037</v>
      </c>
    </row>
    <row r="1829" spans="1:4" x14ac:dyDescent="0.35">
      <c r="A1829" t="s">
        <v>25982</v>
      </c>
      <c r="B1829">
        <v>25000000</v>
      </c>
      <c r="C1829">
        <v>10769960</v>
      </c>
      <c r="D1829">
        <f t="shared" si="29"/>
        <v>-14230040</v>
      </c>
    </row>
    <row r="1830" spans="1:4" x14ac:dyDescent="0.35">
      <c r="A1830" t="s">
        <v>25983</v>
      </c>
      <c r="B1830">
        <v>25000000</v>
      </c>
      <c r="C1830">
        <v>10911750</v>
      </c>
      <c r="D1830">
        <f t="shared" si="29"/>
        <v>-14088250</v>
      </c>
    </row>
    <row r="1831" spans="1:4" x14ac:dyDescent="0.35">
      <c r="A1831" t="s">
        <v>25984</v>
      </c>
      <c r="B1831">
        <v>25000000</v>
      </c>
      <c r="C1831">
        <v>10719367</v>
      </c>
      <c r="D1831">
        <f t="shared" si="29"/>
        <v>-14280633</v>
      </c>
    </row>
    <row r="1832" spans="1:4" x14ac:dyDescent="0.35">
      <c r="A1832" t="s">
        <v>25985</v>
      </c>
      <c r="B1832">
        <v>25000000</v>
      </c>
      <c r="C1832">
        <v>10114315</v>
      </c>
      <c r="D1832">
        <f t="shared" si="29"/>
        <v>-14885685</v>
      </c>
    </row>
    <row r="1833" spans="1:4" x14ac:dyDescent="0.35">
      <c r="A1833" t="s">
        <v>25986</v>
      </c>
      <c r="B1833">
        <v>14000000</v>
      </c>
      <c r="C1833">
        <v>49122319</v>
      </c>
      <c r="D1833">
        <f t="shared" si="29"/>
        <v>35122319</v>
      </c>
    </row>
    <row r="1834" spans="1:4" x14ac:dyDescent="0.35">
      <c r="A1834" t="s">
        <v>25987</v>
      </c>
      <c r="B1834">
        <v>25000000</v>
      </c>
      <c r="C1834">
        <v>10070000</v>
      </c>
      <c r="D1834">
        <f t="shared" si="29"/>
        <v>-14930000</v>
      </c>
    </row>
    <row r="1835" spans="1:4" x14ac:dyDescent="0.35">
      <c r="A1835" t="s">
        <v>25988</v>
      </c>
      <c r="B1835">
        <v>25000000</v>
      </c>
      <c r="C1835">
        <v>10324441</v>
      </c>
      <c r="D1835">
        <f t="shared" si="29"/>
        <v>-14675559</v>
      </c>
    </row>
    <row r="1836" spans="1:4" x14ac:dyDescent="0.35">
      <c r="A1836" t="s">
        <v>25989</v>
      </c>
      <c r="B1836">
        <v>25000000</v>
      </c>
      <c r="C1836">
        <v>7156933</v>
      </c>
      <c r="D1836">
        <f t="shared" si="29"/>
        <v>-17843067</v>
      </c>
    </row>
    <row r="1837" spans="1:4" x14ac:dyDescent="0.35">
      <c r="A1837" t="s">
        <v>25990</v>
      </c>
      <c r="B1837">
        <v>17000000</v>
      </c>
      <c r="C1837">
        <v>9286314</v>
      </c>
      <c r="D1837">
        <f t="shared" si="29"/>
        <v>-7713686</v>
      </c>
    </row>
    <row r="1838" spans="1:4" x14ac:dyDescent="0.35">
      <c r="A1838" t="s">
        <v>25991</v>
      </c>
      <c r="B1838">
        <v>25000000</v>
      </c>
      <c r="C1838">
        <v>56692</v>
      </c>
      <c r="D1838">
        <f t="shared" si="29"/>
        <v>-24943308</v>
      </c>
    </row>
    <row r="1839" spans="1:4" x14ac:dyDescent="0.35">
      <c r="A1839" t="s">
        <v>25992</v>
      </c>
      <c r="B1839">
        <v>25000000</v>
      </c>
      <c r="C1839">
        <v>5654777</v>
      </c>
      <c r="D1839">
        <f t="shared" si="29"/>
        <v>-19345223</v>
      </c>
    </row>
    <row r="1840" spans="1:4" x14ac:dyDescent="0.35">
      <c r="A1840" t="s">
        <v>25993</v>
      </c>
      <c r="B1840">
        <v>25000000</v>
      </c>
      <c r="C1840">
        <v>5516708</v>
      </c>
      <c r="D1840">
        <f t="shared" si="29"/>
        <v>-19483292</v>
      </c>
    </row>
    <row r="1841" spans="1:4" x14ac:dyDescent="0.35">
      <c r="A1841" t="s">
        <v>25994</v>
      </c>
      <c r="B1841">
        <v>25000000</v>
      </c>
      <c r="C1841">
        <v>5128124</v>
      </c>
      <c r="D1841">
        <f t="shared" si="29"/>
        <v>-19871876</v>
      </c>
    </row>
    <row r="1842" spans="1:4" x14ac:dyDescent="0.35">
      <c r="A1842" t="s">
        <v>25995</v>
      </c>
      <c r="B1842">
        <v>25000000</v>
      </c>
      <c r="C1842">
        <v>4064333</v>
      </c>
      <c r="D1842">
        <f t="shared" si="29"/>
        <v>-20935667</v>
      </c>
    </row>
    <row r="1843" spans="1:4" x14ac:dyDescent="0.35">
      <c r="A1843" t="s">
        <v>25996</v>
      </c>
      <c r="B1843">
        <v>15000000</v>
      </c>
      <c r="C1843">
        <v>4006906</v>
      </c>
      <c r="D1843">
        <f t="shared" si="29"/>
        <v>-10993094</v>
      </c>
    </row>
    <row r="1844" spans="1:4" x14ac:dyDescent="0.35">
      <c r="A1844" t="s">
        <v>25997</v>
      </c>
      <c r="B1844">
        <v>25000000</v>
      </c>
      <c r="C1844">
        <v>3073392</v>
      </c>
      <c r="D1844">
        <f t="shared" si="29"/>
        <v>-21926608</v>
      </c>
    </row>
    <row r="1845" spans="1:4" x14ac:dyDescent="0.35">
      <c r="A1845" t="s">
        <v>25998</v>
      </c>
      <c r="B1845">
        <v>25000000</v>
      </c>
      <c r="C1845">
        <v>1550000</v>
      </c>
      <c r="D1845">
        <f t="shared" si="29"/>
        <v>-23450000</v>
      </c>
    </row>
    <row r="1846" spans="1:4" x14ac:dyDescent="0.35">
      <c r="A1846" t="s">
        <v>25999</v>
      </c>
      <c r="B1846">
        <v>25000000</v>
      </c>
      <c r="C1846">
        <v>871527</v>
      </c>
      <c r="D1846">
        <f t="shared" si="29"/>
        <v>-24128473</v>
      </c>
    </row>
    <row r="1847" spans="1:4" x14ac:dyDescent="0.35">
      <c r="A1847" t="s">
        <v>26000</v>
      </c>
      <c r="B1847">
        <v>25000000</v>
      </c>
      <c r="C1847">
        <v>777423</v>
      </c>
      <c r="D1847">
        <f t="shared" si="29"/>
        <v>-24222577</v>
      </c>
    </row>
    <row r="1848" spans="1:4" x14ac:dyDescent="0.35">
      <c r="A1848" t="s">
        <v>26001</v>
      </c>
      <c r="B1848">
        <v>25000000</v>
      </c>
      <c r="C1848">
        <v>1186957</v>
      </c>
      <c r="D1848">
        <f t="shared" si="29"/>
        <v>-23813043</v>
      </c>
    </row>
    <row r="1849" spans="1:4" x14ac:dyDescent="0.35">
      <c r="A1849" t="s">
        <v>26002</v>
      </c>
      <c r="B1849">
        <v>13500000</v>
      </c>
      <c r="C1849">
        <v>85433</v>
      </c>
      <c r="D1849">
        <f t="shared" si="29"/>
        <v>-13414567</v>
      </c>
    </row>
    <row r="1850" spans="1:4" x14ac:dyDescent="0.35">
      <c r="A1850" t="s">
        <v>26003</v>
      </c>
      <c r="B1850">
        <v>20000000</v>
      </c>
      <c r="C1850">
        <v>1697956</v>
      </c>
      <c r="D1850">
        <f t="shared" si="29"/>
        <v>-18302044</v>
      </c>
    </row>
    <row r="1851" spans="1:4" x14ac:dyDescent="0.35">
      <c r="A1851" t="s">
        <v>26004</v>
      </c>
      <c r="B1851">
        <v>25000000</v>
      </c>
      <c r="C1851">
        <v>183662</v>
      </c>
      <c r="D1851">
        <f t="shared" si="29"/>
        <v>-24816338</v>
      </c>
    </row>
    <row r="1852" spans="1:4" x14ac:dyDescent="0.35">
      <c r="A1852" t="s">
        <v>26005</v>
      </c>
      <c r="B1852">
        <v>25000000</v>
      </c>
      <c r="C1852">
        <v>134904</v>
      </c>
      <c r="D1852">
        <f t="shared" si="29"/>
        <v>-24865096</v>
      </c>
    </row>
    <row r="1853" spans="1:4" x14ac:dyDescent="0.35">
      <c r="A1853" t="s">
        <v>26006</v>
      </c>
      <c r="B1853">
        <v>25000000</v>
      </c>
      <c r="C1853">
        <v>16969390</v>
      </c>
      <c r="D1853">
        <f t="shared" si="29"/>
        <v>-8030610</v>
      </c>
    </row>
    <row r="1854" spans="1:4" x14ac:dyDescent="0.35">
      <c r="A1854" t="s">
        <v>26007</v>
      </c>
      <c r="B1854">
        <v>25000000</v>
      </c>
      <c r="C1854">
        <v>129115</v>
      </c>
      <c r="D1854">
        <f t="shared" si="29"/>
        <v>-24870885</v>
      </c>
    </row>
    <row r="1855" spans="1:4" x14ac:dyDescent="0.35">
      <c r="A1855" t="s">
        <v>26008</v>
      </c>
      <c r="B1855">
        <v>14000000</v>
      </c>
      <c r="C1855">
        <v>34700000</v>
      </c>
      <c r="D1855">
        <f t="shared" si="29"/>
        <v>20700000</v>
      </c>
    </row>
    <row r="1856" spans="1:4" x14ac:dyDescent="0.35">
      <c r="A1856" t="s">
        <v>26009</v>
      </c>
      <c r="B1856">
        <v>25000000</v>
      </c>
      <c r="C1856">
        <v>717753</v>
      </c>
      <c r="D1856">
        <f t="shared" si="29"/>
        <v>-24282247</v>
      </c>
    </row>
    <row r="1857" spans="1:4" x14ac:dyDescent="0.35">
      <c r="A1857" t="s">
        <v>26010</v>
      </c>
      <c r="B1857">
        <v>25000000</v>
      </c>
      <c r="C1857">
        <v>109713132</v>
      </c>
      <c r="D1857">
        <f t="shared" si="29"/>
        <v>84713132</v>
      </c>
    </row>
    <row r="1858" spans="1:4" x14ac:dyDescent="0.35">
      <c r="A1858" t="s">
        <v>26011</v>
      </c>
      <c r="B1858">
        <v>24000000</v>
      </c>
      <c r="C1858">
        <v>70269171</v>
      </c>
      <c r="D1858">
        <f t="shared" si="29"/>
        <v>46269171</v>
      </c>
    </row>
    <row r="1859" spans="1:4" x14ac:dyDescent="0.35">
      <c r="A1859" t="s">
        <v>26012</v>
      </c>
      <c r="B1859">
        <v>24000000</v>
      </c>
      <c r="C1859">
        <v>101334374</v>
      </c>
      <c r="D1859">
        <f t="shared" ref="D1859:D1922" si="30">C1859-B1859</f>
        <v>77334374</v>
      </c>
    </row>
    <row r="1860" spans="1:4" x14ac:dyDescent="0.35">
      <c r="A1860" t="s">
        <v>26013</v>
      </c>
      <c r="B1860">
        <v>25000000</v>
      </c>
      <c r="C1860">
        <v>1512815</v>
      </c>
      <c r="D1860">
        <f t="shared" si="30"/>
        <v>-23487185</v>
      </c>
    </row>
    <row r="1861" spans="1:4" x14ac:dyDescent="0.35">
      <c r="A1861" t="s">
        <v>26014</v>
      </c>
      <c r="B1861">
        <v>24000000</v>
      </c>
      <c r="C1861">
        <v>65182182</v>
      </c>
      <c r="D1861">
        <f t="shared" si="30"/>
        <v>41182182</v>
      </c>
    </row>
    <row r="1862" spans="1:4" x14ac:dyDescent="0.35">
      <c r="A1862" t="s">
        <v>26015</v>
      </c>
      <c r="B1862">
        <v>24000000</v>
      </c>
      <c r="C1862">
        <v>57262492</v>
      </c>
      <c r="D1862">
        <f t="shared" si="30"/>
        <v>33262492</v>
      </c>
    </row>
    <row r="1863" spans="1:4" x14ac:dyDescent="0.35">
      <c r="A1863" t="s">
        <v>26016</v>
      </c>
      <c r="B1863">
        <v>8200000</v>
      </c>
      <c r="C1863">
        <v>80000000</v>
      </c>
      <c r="D1863">
        <f t="shared" si="30"/>
        <v>71800000</v>
      </c>
    </row>
    <row r="1864" spans="1:4" x14ac:dyDescent="0.35">
      <c r="A1864" t="s">
        <v>26017</v>
      </c>
      <c r="B1864">
        <v>24000000</v>
      </c>
      <c r="C1864">
        <v>74608545</v>
      </c>
      <c r="D1864">
        <f t="shared" si="30"/>
        <v>50608545</v>
      </c>
    </row>
    <row r="1865" spans="1:4" x14ac:dyDescent="0.35">
      <c r="A1865" t="s">
        <v>26018</v>
      </c>
      <c r="B1865">
        <v>24000000</v>
      </c>
      <c r="C1865">
        <v>41895491</v>
      </c>
      <c r="D1865">
        <f t="shared" si="30"/>
        <v>17895491</v>
      </c>
    </row>
    <row r="1866" spans="1:4" x14ac:dyDescent="0.35">
      <c r="A1866" t="s">
        <v>26019</v>
      </c>
      <c r="B1866">
        <v>24000000</v>
      </c>
      <c r="C1866">
        <v>39989008</v>
      </c>
      <c r="D1866">
        <f t="shared" si="30"/>
        <v>15989008</v>
      </c>
    </row>
    <row r="1867" spans="1:4" x14ac:dyDescent="0.35">
      <c r="A1867" t="s">
        <v>26020</v>
      </c>
      <c r="B1867">
        <v>24000000</v>
      </c>
      <c r="C1867">
        <v>32662299</v>
      </c>
      <c r="D1867">
        <f t="shared" si="30"/>
        <v>8662299</v>
      </c>
    </row>
    <row r="1868" spans="1:4" x14ac:dyDescent="0.35">
      <c r="A1868" t="s">
        <v>26021</v>
      </c>
      <c r="B1868">
        <v>24000000</v>
      </c>
      <c r="C1868">
        <v>31452765</v>
      </c>
      <c r="D1868">
        <f t="shared" si="30"/>
        <v>7452765</v>
      </c>
    </row>
    <row r="1869" spans="1:4" x14ac:dyDescent="0.35">
      <c r="A1869" t="s">
        <v>26022</v>
      </c>
      <c r="B1869">
        <v>24000000</v>
      </c>
      <c r="C1869">
        <v>25167270</v>
      </c>
      <c r="D1869">
        <f t="shared" si="30"/>
        <v>1167270</v>
      </c>
    </row>
    <row r="1870" spans="1:4" x14ac:dyDescent="0.35">
      <c r="A1870" t="s">
        <v>26023</v>
      </c>
      <c r="B1870">
        <v>25000000</v>
      </c>
      <c r="C1870">
        <v>32416109</v>
      </c>
      <c r="D1870">
        <f t="shared" si="30"/>
        <v>7416109</v>
      </c>
    </row>
    <row r="1871" spans="1:4" x14ac:dyDescent="0.35">
      <c r="A1871" t="s">
        <v>26024</v>
      </c>
      <c r="B1871">
        <v>24000000</v>
      </c>
      <c r="C1871">
        <v>20218</v>
      </c>
      <c r="D1871">
        <f t="shared" si="30"/>
        <v>-23979782</v>
      </c>
    </row>
    <row r="1872" spans="1:4" x14ac:dyDescent="0.35">
      <c r="A1872" t="s">
        <v>26025</v>
      </c>
      <c r="B1872">
        <v>24000000</v>
      </c>
      <c r="C1872">
        <v>28871190</v>
      </c>
      <c r="D1872">
        <f t="shared" si="30"/>
        <v>4871190</v>
      </c>
    </row>
    <row r="1873" spans="1:4" x14ac:dyDescent="0.35">
      <c r="A1873" t="s">
        <v>26026</v>
      </c>
      <c r="B1873">
        <v>24000000</v>
      </c>
      <c r="C1873">
        <v>16964743</v>
      </c>
      <c r="D1873">
        <f t="shared" si="30"/>
        <v>-7035257</v>
      </c>
    </row>
    <row r="1874" spans="1:4" x14ac:dyDescent="0.35">
      <c r="A1874" t="s">
        <v>26027</v>
      </c>
      <c r="B1874">
        <v>24000000</v>
      </c>
      <c r="C1874">
        <v>16290976</v>
      </c>
      <c r="D1874">
        <f t="shared" si="30"/>
        <v>-7709024</v>
      </c>
    </row>
    <row r="1875" spans="1:4" x14ac:dyDescent="0.35">
      <c r="A1875" t="s">
        <v>26028</v>
      </c>
      <c r="B1875">
        <v>24000000</v>
      </c>
      <c r="C1875">
        <v>13000000</v>
      </c>
      <c r="D1875">
        <f t="shared" si="30"/>
        <v>-11000000</v>
      </c>
    </row>
    <row r="1876" spans="1:4" x14ac:dyDescent="0.35">
      <c r="A1876" t="s">
        <v>26029</v>
      </c>
      <c r="B1876">
        <v>24000000</v>
      </c>
      <c r="C1876">
        <v>12372410</v>
      </c>
      <c r="D1876">
        <f t="shared" si="30"/>
        <v>-11627590</v>
      </c>
    </row>
    <row r="1877" spans="1:4" x14ac:dyDescent="0.35">
      <c r="A1877" t="s">
        <v>26030</v>
      </c>
      <c r="B1877">
        <v>24000000</v>
      </c>
      <c r="C1877">
        <v>8427204</v>
      </c>
      <c r="D1877">
        <f t="shared" si="30"/>
        <v>-15572796</v>
      </c>
    </row>
    <row r="1878" spans="1:4" x14ac:dyDescent="0.35">
      <c r="A1878" t="s">
        <v>26031</v>
      </c>
      <c r="B1878">
        <v>24000000</v>
      </c>
      <c r="C1878">
        <v>9639242</v>
      </c>
      <c r="D1878">
        <f t="shared" si="30"/>
        <v>-14360758</v>
      </c>
    </row>
    <row r="1879" spans="1:4" x14ac:dyDescent="0.35">
      <c r="A1879" t="s">
        <v>26032</v>
      </c>
      <c r="B1879">
        <v>24000000</v>
      </c>
      <c r="C1879">
        <v>25003072</v>
      </c>
      <c r="D1879">
        <f t="shared" si="30"/>
        <v>1003072</v>
      </c>
    </row>
    <row r="1880" spans="1:4" x14ac:dyDescent="0.35">
      <c r="A1880" t="s">
        <v>26033</v>
      </c>
      <c r="B1880">
        <v>23000000</v>
      </c>
      <c r="C1880">
        <v>6144806</v>
      </c>
      <c r="D1880">
        <f t="shared" si="30"/>
        <v>-16855194</v>
      </c>
    </row>
    <row r="1881" spans="1:4" x14ac:dyDescent="0.35">
      <c r="A1881" t="s">
        <v>26034</v>
      </c>
      <c r="B1881">
        <v>24000000</v>
      </c>
      <c r="C1881">
        <v>4308981</v>
      </c>
      <c r="D1881">
        <f t="shared" si="30"/>
        <v>-19691019</v>
      </c>
    </row>
    <row r="1882" spans="1:4" x14ac:dyDescent="0.35">
      <c r="A1882" t="s">
        <v>26035</v>
      </c>
      <c r="B1882">
        <v>28000000</v>
      </c>
      <c r="C1882">
        <v>669276</v>
      </c>
      <c r="D1882">
        <f t="shared" si="30"/>
        <v>-27330724</v>
      </c>
    </row>
    <row r="1883" spans="1:4" x14ac:dyDescent="0.35">
      <c r="A1883" t="s">
        <v>26036</v>
      </c>
      <c r="B1883">
        <v>24000000</v>
      </c>
      <c r="C1883">
        <v>42880</v>
      </c>
      <c r="D1883">
        <f t="shared" si="30"/>
        <v>-23957120</v>
      </c>
    </row>
    <row r="1884" spans="1:4" x14ac:dyDescent="0.35">
      <c r="A1884" t="s">
        <v>26037</v>
      </c>
      <c r="B1884">
        <v>24000000</v>
      </c>
      <c r="C1884">
        <v>23225911</v>
      </c>
      <c r="D1884">
        <f t="shared" si="30"/>
        <v>-774089</v>
      </c>
    </row>
    <row r="1885" spans="1:4" x14ac:dyDescent="0.35">
      <c r="A1885" t="s">
        <v>26038</v>
      </c>
      <c r="B1885">
        <v>24000000</v>
      </c>
      <c r="C1885">
        <v>4710455</v>
      </c>
      <c r="D1885">
        <f t="shared" si="30"/>
        <v>-19289545</v>
      </c>
    </row>
    <row r="1886" spans="1:4" x14ac:dyDescent="0.35">
      <c r="A1886" t="s">
        <v>26039</v>
      </c>
      <c r="B1886">
        <v>23600000</v>
      </c>
      <c r="C1886">
        <v>75590286</v>
      </c>
      <c r="D1886">
        <f t="shared" si="30"/>
        <v>51990286</v>
      </c>
    </row>
    <row r="1887" spans="1:4" x14ac:dyDescent="0.35">
      <c r="A1887" t="s">
        <v>26040</v>
      </c>
      <c r="B1887">
        <v>20000000</v>
      </c>
      <c r="C1887">
        <v>161487252</v>
      </c>
      <c r="D1887">
        <f t="shared" si="30"/>
        <v>141487252</v>
      </c>
    </row>
    <row r="1888" spans="1:4" x14ac:dyDescent="0.35">
      <c r="A1888" t="s">
        <v>26041</v>
      </c>
      <c r="B1888">
        <v>18000000</v>
      </c>
      <c r="C1888">
        <v>290158751</v>
      </c>
      <c r="D1888">
        <f t="shared" si="30"/>
        <v>272158751</v>
      </c>
    </row>
    <row r="1889" spans="1:4" x14ac:dyDescent="0.35">
      <c r="A1889" t="s">
        <v>26042</v>
      </c>
      <c r="B1889">
        <v>19000000</v>
      </c>
      <c r="C1889">
        <v>65807024</v>
      </c>
      <c r="D1889">
        <f t="shared" si="30"/>
        <v>46807024</v>
      </c>
    </row>
    <row r="1890" spans="1:4" x14ac:dyDescent="0.35">
      <c r="A1890" t="s">
        <v>26043</v>
      </c>
      <c r="B1890">
        <v>23000000</v>
      </c>
      <c r="C1890">
        <v>86930411</v>
      </c>
      <c r="D1890">
        <f t="shared" si="30"/>
        <v>63930411</v>
      </c>
    </row>
    <row r="1891" spans="1:4" x14ac:dyDescent="0.35">
      <c r="A1891" t="s">
        <v>26044</v>
      </c>
      <c r="B1891">
        <v>23000000</v>
      </c>
      <c r="C1891">
        <v>53302314</v>
      </c>
      <c r="D1891">
        <f t="shared" si="30"/>
        <v>30302314</v>
      </c>
    </row>
    <row r="1892" spans="1:4" x14ac:dyDescent="0.35">
      <c r="A1892" t="s">
        <v>26045</v>
      </c>
      <c r="B1892">
        <v>12500000</v>
      </c>
      <c r="C1892">
        <v>40962534</v>
      </c>
      <c r="D1892">
        <f t="shared" si="30"/>
        <v>28462534</v>
      </c>
    </row>
    <row r="1893" spans="1:4" x14ac:dyDescent="0.35">
      <c r="A1893" t="s">
        <v>26046</v>
      </c>
      <c r="B1893">
        <v>23000000</v>
      </c>
      <c r="C1893">
        <v>39235088</v>
      </c>
      <c r="D1893">
        <f t="shared" si="30"/>
        <v>16235088</v>
      </c>
    </row>
    <row r="1894" spans="1:4" x14ac:dyDescent="0.35">
      <c r="A1894" t="s">
        <v>26047</v>
      </c>
      <c r="B1894">
        <v>23000000</v>
      </c>
      <c r="C1894">
        <v>27338033</v>
      </c>
      <c r="D1894">
        <f t="shared" si="30"/>
        <v>4338033</v>
      </c>
    </row>
    <row r="1895" spans="1:4" x14ac:dyDescent="0.35">
      <c r="A1895" t="s">
        <v>26048</v>
      </c>
      <c r="B1895">
        <v>23000000</v>
      </c>
      <c r="C1895">
        <v>25556065</v>
      </c>
      <c r="D1895">
        <f t="shared" si="30"/>
        <v>2556065</v>
      </c>
    </row>
    <row r="1896" spans="1:4" x14ac:dyDescent="0.35">
      <c r="A1896" t="s">
        <v>26049</v>
      </c>
      <c r="B1896">
        <v>23000000</v>
      </c>
      <c r="C1896">
        <v>21973182</v>
      </c>
      <c r="D1896">
        <f t="shared" si="30"/>
        <v>-1026818</v>
      </c>
    </row>
    <row r="1897" spans="1:4" x14ac:dyDescent="0.35">
      <c r="A1897" t="s">
        <v>26050</v>
      </c>
      <c r="B1897">
        <v>25000000</v>
      </c>
      <c r="C1897">
        <v>4756</v>
      </c>
      <c r="D1897">
        <f t="shared" si="30"/>
        <v>-24995244</v>
      </c>
    </row>
    <row r="1898" spans="1:4" x14ac:dyDescent="0.35">
      <c r="A1898" t="s">
        <v>26051</v>
      </c>
      <c r="B1898">
        <v>23000000</v>
      </c>
      <c r="C1898">
        <v>18653615</v>
      </c>
      <c r="D1898">
        <f t="shared" si="30"/>
        <v>-4346385</v>
      </c>
    </row>
    <row r="1899" spans="1:4" x14ac:dyDescent="0.35">
      <c r="A1899" t="s">
        <v>26052</v>
      </c>
      <c r="B1899">
        <v>23000000</v>
      </c>
      <c r="C1899">
        <v>13019253</v>
      </c>
      <c r="D1899">
        <f t="shared" si="30"/>
        <v>-9980747</v>
      </c>
    </row>
    <row r="1900" spans="1:4" x14ac:dyDescent="0.35">
      <c r="A1900" t="s">
        <v>26053</v>
      </c>
      <c r="B1900">
        <v>23000000</v>
      </c>
      <c r="C1900">
        <v>18934858</v>
      </c>
      <c r="D1900">
        <f t="shared" si="30"/>
        <v>-4065142</v>
      </c>
    </row>
    <row r="1901" spans="1:4" x14ac:dyDescent="0.35">
      <c r="A1901" t="s">
        <v>26054</v>
      </c>
      <c r="B1901">
        <v>23000000</v>
      </c>
      <c r="C1901">
        <v>20763013</v>
      </c>
      <c r="D1901">
        <f t="shared" si="30"/>
        <v>-2236987</v>
      </c>
    </row>
    <row r="1902" spans="1:4" x14ac:dyDescent="0.35">
      <c r="A1902" t="s">
        <v>26055</v>
      </c>
      <c r="B1902">
        <v>23000000</v>
      </c>
      <c r="C1902">
        <v>12782508</v>
      </c>
      <c r="D1902">
        <f t="shared" si="30"/>
        <v>-10217492</v>
      </c>
    </row>
    <row r="1903" spans="1:4" x14ac:dyDescent="0.35">
      <c r="A1903" t="s">
        <v>26056</v>
      </c>
      <c r="B1903">
        <v>23000000</v>
      </c>
      <c r="C1903">
        <v>11508423</v>
      </c>
      <c r="D1903">
        <f t="shared" si="30"/>
        <v>-11491577</v>
      </c>
    </row>
    <row r="1904" spans="1:4" x14ac:dyDescent="0.35">
      <c r="A1904" t="s">
        <v>26057</v>
      </c>
      <c r="B1904">
        <v>23000000</v>
      </c>
      <c r="C1904">
        <v>10660147</v>
      </c>
      <c r="D1904">
        <f t="shared" si="30"/>
        <v>-12339853</v>
      </c>
    </row>
    <row r="1905" spans="1:4" x14ac:dyDescent="0.35">
      <c r="A1905" t="s">
        <v>26058</v>
      </c>
      <c r="B1905">
        <v>23000000</v>
      </c>
      <c r="C1905">
        <v>7434726</v>
      </c>
      <c r="D1905">
        <f t="shared" si="30"/>
        <v>-15565274</v>
      </c>
    </row>
    <row r="1906" spans="1:4" x14ac:dyDescent="0.35">
      <c r="A1906" t="s">
        <v>26059</v>
      </c>
      <c r="B1906">
        <v>19430000</v>
      </c>
      <c r="C1906">
        <v>6109075</v>
      </c>
      <c r="D1906">
        <f t="shared" si="30"/>
        <v>-13320925</v>
      </c>
    </row>
    <row r="1907" spans="1:4" x14ac:dyDescent="0.35">
      <c r="A1907" t="s">
        <v>26060</v>
      </c>
      <c r="B1907">
        <v>23000000</v>
      </c>
      <c r="C1907">
        <v>2708188</v>
      </c>
      <c r="D1907">
        <f t="shared" si="30"/>
        <v>-20291812</v>
      </c>
    </row>
    <row r="1908" spans="1:4" x14ac:dyDescent="0.35">
      <c r="A1908" t="s">
        <v>26061</v>
      </c>
      <c r="B1908">
        <v>23000000</v>
      </c>
      <c r="C1908">
        <v>16123851</v>
      </c>
      <c r="D1908">
        <f t="shared" si="30"/>
        <v>-6876149</v>
      </c>
    </row>
    <row r="1909" spans="1:4" x14ac:dyDescent="0.35">
      <c r="A1909">
        <v>1408</v>
      </c>
      <c r="B1909">
        <v>25000000</v>
      </c>
      <c r="C1909">
        <v>71975611</v>
      </c>
      <c r="D1909">
        <f t="shared" si="30"/>
        <v>46975611</v>
      </c>
    </row>
    <row r="1910" spans="1:4" x14ac:dyDescent="0.35">
      <c r="A1910" t="s">
        <v>26062</v>
      </c>
      <c r="B1910">
        <v>22700000</v>
      </c>
      <c r="C1910">
        <v>38119483</v>
      </c>
      <c r="D1910">
        <f t="shared" si="30"/>
        <v>15419483</v>
      </c>
    </row>
    <row r="1911" spans="1:4" x14ac:dyDescent="0.35">
      <c r="A1911" t="s">
        <v>26063</v>
      </c>
      <c r="B1911">
        <v>22500000</v>
      </c>
      <c r="C1911">
        <v>4190530</v>
      </c>
      <c r="D1911">
        <f t="shared" si="30"/>
        <v>-18309470</v>
      </c>
    </row>
    <row r="1912" spans="1:4" x14ac:dyDescent="0.35">
      <c r="A1912" t="s">
        <v>26064</v>
      </c>
      <c r="B1912">
        <v>22000000</v>
      </c>
      <c r="C1912">
        <v>217631306</v>
      </c>
      <c r="D1912">
        <f t="shared" si="30"/>
        <v>195631306</v>
      </c>
    </row>
    <row r="1913" spans="1:4" x14ac:dyDescent="0.35">
      <c r="A1913" t="s">
        <v>26065</v>
      </c>
      <c r="B1913">
        <v>23000000</v>
      </c>
      <c r="C1913">
        <v>176483808</v>
      </c>
      <c r="D1913">
        <f t="shared" si="30"/>
        <v>153483808</v>
      </c>
    </row>
    <row r="1914" spans="1:4" x14ac:dyDescent="0.35">
      <c r="A1914" t="s">
        <v>26066</v>
      </c>
      <c r="B1914">
        <v>22000000</v>
      </c>
      <c r="C1914">
        <v>144833357</v>
      </c>
      <c r="D1914">
        <f t="shared" si="30"/>
        <v>122833357</v>
      </c>
    </row>
    <row r="1915" spans="1:4" x14ac:dyDescent="0.35">
      <c r="A1915" t="s">
        <v>26067</v>
      </c>
      <c r="B1915">
        <v>20000000</v>
      </c>
      <c r="C1915">
        <v>75597042</v>
      </c>
      <c r="D1915">
        <f t="shared" si="30"/>
        <v>55597042</v>
      </c>
    </row>
    <row r="1916" spans="1:4" x14ac:dyDescent="0.35">
      <c r="A1916" t="s">
        <v>26068</v>
      </c>
      <c r="B1916">
        <v>22000000</v>
      </c>
      <c r="C1916">
        <v>90636983</v>
      </c>
      <c r="D1916">
        <f t="shared" si="30"/>
        <v>68636983</v>
      </c>
    </row>
    <row r="1917" spans="1:4" x14ac:dyDescent="0.35">
      <c r="A1917" t="s">
        <v>26069</v>
      </c>
      <c r="B1917">
        <v>35000000</v>
      </c>
      <c r="C1917">
        <v>70960517</v>
      </c>
      <c r="D1917">
        <f t="shared" si="30"/>
        <v>35960517</v>
      </c>
    </row>
    <row r="1918" spans="1:4" x14ac:dyDescent="0.35">
      <c r="A1918" t="s">
        <v>26070</v>
      </c>
      <c r="B1918">
        <v>22000000</v>
      </c>
      <c r="C1918">
        <v>55762229</v>
      </c>
      <c r="D1918">
        <f t="shared" si="30"/>
        <v>33762229</v>
      </c>
    </row>
    <row r="1919" spans="1:4" x14ac:dyDescent="0.35">
      <c r="A1919" t="s">
        <v>26071</v>
      </c>
      <c r="B1919">
        <v>22000000</v>
      </c>
      <c r="C1919">
        <v>54235441</v>
      </c>
      <c r="D1919">
        <f t="shared" si="30"/>
        <v>32235441</v>
      </c>
    </row>
    <row r="1920" spans="1:4" x14ac:dyDescent="0.35">
      <c r="A1920" t="s">
        <v>26072</v>
      </c>
      <c r="B1920">
        <v>22000000</v>
      </c>
      <c r="C1920">
        <v>50728000</v>
      </c>
      <c r="D1920">
        <f t="shared" si="30"/>
        <v>28728000</v>
      </c>
    </row>
    <row r="1921" spans="1:4" x14ac:dyDescent="0.35">
      <c r="A1921" t="s">
        <v>26073</v>
      </c>
      <c r="B1921">
        <v>22000000</v>
      </c>
      <c r="C1921">
        <v>40270895</v>
      </c>
      <c r="D1921">
        <f t="shared" si="30"/>
        <v>18270895</v>
      </c>
    </row>
    <row r="1922" spans="1:4" x14ac:dyDescent="0.35">
      <c r="A1922" t="s">
        <v>26074</v>
      </c>
      <c r="B1922">
        <v>22000000</v>
      </c>
      <c r="C1922">
        <v>59696176</v>
      </c>
      <c r="D1922">
        <f t="shared" si="30"/>
        <v>37696176</v>
      </c>
    </row>
    <row r="1923" spans="1:4" x14ac:dyDescent="0.35">
      <c r="A1923" t="s">
        <v>26075</v>
      </c>
      <c r="B1923">
        <v>22000000</v>
      </c>
      <c r="C1923">
        <v>51483949</v>
      </c>
      <c r="D1923">
        <f t="shared" ref="D1923:D1986" si="31">C1923-B1923</f>
        <v>29483949</v>
      </c>
    </row>
    <row r="1924" spans="1:4" x14ac:dyDescent="0.35">
      <c r="A1924" t="s">
        <v>26076</v>
      </c>
      <c r="B1924">
        <v>22000000</v>
      </c>
      <c r="C1924">
        <v>36020063</v>
      </c>
      <c r="D1924">
        <f t="shared" si="31"/>
        <v>14020063</v>
      </c>
    </row>
    <row r="1925" spans="1:4" x14ac:dyDescent="0.35">
      <c r="A1925" t="s">
        <v>26077</v>
      </c>
      <c r="B1925">
        <v>21000000</v>
      </c>
      <c r="C1925">
        <v>33313582</v>
      </c>
      <c r="D1925">
        <f t="shared" si="31"/>
        <v>12313582</v>
      </c>
    </row>
    <row r="1926" spans="1:4" x14ac:dyDescent="0.35">
      <c r="A1926" t="s">
        <v>26078</v>
      </c>
      <c r="B1926">
        <v>22000000</v>
      </c>
      <c r="C1926">
        <v>25842000</v>
      </c>
      <c r="D1926">
        <f t="shared" si="31"/>
        <v>3842000</v>
      </c>
    </row>
    <row r="1927" spans="1:4" x14ac:dyDescent="0.35">
      <c r="A1927" t="s">
        <v>26079</v>
      </c>
      <c r="B1927">
        <v>22000000</v>
      </c>
      <c r="C1927">
        <v>22264487</v>
      </c>
      <c r="D1927">
        <f t="shared" si="31"/>
        <v>264487</v>
      </c>
    </row>
    <row r="1928" spans="1:4" x14ac:dyDescent="0.35">
      <c r="A1928" t="s">
        <v>26080</v>
      </c>
      <c r="B1928">
        <v>26000000</v>
      </c>
      <c r="C1928">
        <v>30659817</v>
      </c>
      <c r="D1928">
        <f t="shared" si="31"/>
        <v>4659817</v>
      </c>
    </row>
    <row r="1929" spans="1:4" x14ac:dyDescent="0.35">
      <c r="A1929" t="s">
        <v>26081</v>
      </c>
      <c r="B1929">
        <v>22000000</v>
      </c>
      <c r="C1929">
        <v>19351569</v>
      </c>
      <c r="D1929">
        <f t="shared" si="31"/>
        <v>-2648431</v>
      </c>
    </row>
    <row r="1930" spans="1:4" x14ac:dyDescent="0.35">
      <c r="A1930" t="s">
        <v>26082</v>
      </c>
      <c r="B1930">
        <v>22000000</v>
      </c>
      <c r="C1930">
        <v>49002815</v>
      </c>
      <c r="D1930">
        <f t="shared" si="31"/>
        <v>27002815</v>
      </c>
    </row>
    <row r="1931" spans="1:4" x14ac:dyDescent="0.35">
      <c r="A1931" t="s">
        <v>26083</v>
      </c>
      <c r="B1931">
        <v>22000000</v>
      </c>
      <c r="C1931">
        <v>19283782</v>
      </c>
      <c r="D1931">
        <f t="shared" si="31"/>
        <v>-2716218</v>
      </c>
    </row>
    <row r="1932" spans="1:4" x14ac:dyDescent="0.35">
      <c r="A1932" t="s">
        <v>26084</v>
      </c>
      <c r="B1932">
        <v>22000000</v>
      </c>
      <c r="C1932">
        <v>30059386</v>
      </c>
      <c r="D1932">
        <f t="shared" si="31"/>
        <v>8059386</v>
      </c>
    </row>
    <row r="1933" spans="1:4" x14ac:dyDescent="0.35">
      <c r="A1933" t="s">
        <v>26085</v>
      </c>
      <c r="B1933">
        <v>30000000</v>
      </c>
      <c r="C1933">
        <v>17951431</v>
      </c>
      <c r="D1933">
        <f t="shared" si="31"/>
        <v>-12048569</v>
      </c>
    </row>
    <row r="1934" spans="1:4" x14ac:dyDescent="0.35">
      <c r="A1934" t="s">
        <v>26086</v>
      </c>
      <c r="B1934">
        <v>22000000</v>
      </c>
      <c r="C1934">
        <v>29997095</v>
      </c>
      <c r="D1934">
        <f t="shared" si="31"/>
        <v>7997095</v>
      </c>
    </row>
    <row r="1935" spans="1:4" x14ac:dyDescent="0.35">
      <c r="A1935" t="s">
        <v>26087</v>
      </c>
      <c r="B1935">
        <v>22000000</v>
      </c>
      <c r="C1935">
        <v>14252830</v>
      </c>
      <c r="D1935">
        <f t="shared" si="31"/>
        <v>-7747170</v>
      </c>
    </row>
    <row r="1936" spans="1:4" x14ac:dyDescent="0.35">
      <c r="A1936" t="s">
        <v>26088</v>
      </c>
      <c r="B1936">
        <v>22000000</v>
      </c>
      <c r="C1936">
        <v>19783777</v>
      </c>
      <c r="D1936">
        <f t="shared" si="31"/>
        <v>-2216223</v>
      </c>
    </row>
    <row r="1937" spans="1:4" x14ac:dyDescent="0.35">
      <c r="A1937" t="s">
        <v>26089</v>
      </c>
      <c r="B1937">
        <v>22000000</v>
      </c>
      <c r="C1937">
        <v>13555988</v>
      </c>
      <c r="D1937">
        <f t="shared" si="31"/>
        <v>-8444012</v>
      </c>
    </row>
    <row r="1938" spans="1:4" x14ac:dyDescent="0.35">
      <c r="A1938" t="s">
        <v>26090</v>
      </c>
      <c r="B1938">
        <v>22000000</v>
      </c>
      <c r="C1938">
        <v>12784713</v>
      </c>
      <c r="D1938">
        <f t="shared" si="31"/>
        <v>-9215287</v>
      </c>
    </row>
    <row r="1939" spans="1:4" x14ac:dyDescent="0.35">
      <c r="A1939" t="s">
        <v>26091</v>
      </c>
      <c r="B1939">
        <v>23500000</v>
      </c>
      <c r="C1939">
        <v>10696210</v>
      </c>
      <c r="D1939">
        <f t="shared" si="31"/>
        <v>-12803790</v>
      </c>
    </row>
    <row r="1940" spans="1:4" x14ac:dyDescent="0.35">
      <c r="A1940" t="s">
        <v>26092</v>
      </c>
      <c r="B1940">
        <v>22000000</v>
      </c>
      <c r="C1940">
        <v>5974653</v>
      </c>
      <c r="D1940">
        <f t="shared" si="31"/>
        <v>-16025347</v>
      </c>
    </row>
    <row r="1941" spans="1:4" x14ac:dyDescent="0.35">
      <c r="A1941" t="s">
        <v>26093</v>
      </c>
      <c r="B1941">
        <v>25000000</v>
      </c>
      <c r="C1941">
        <v>5000000</v>
      </c>
      <c r="D1941">
        <f t="shared" si="31"/>
        <v>-20000000</v>
      </c>
    </row>
    <row r="1942" spans="1:4" x14ac:dyDescent="0.35">
      <c r="A1942" t="s">
        <v>26094</v>
      </c>
      <c r="B1942">
        <v>22000000</v>
      </c>
      <c r="C1942">
        <v>9694105</v>
      </c>
      <c r="D1942">
        <f t="shared" si="31"/>
        <v>-12305895</v>
      </c>
    </row>
    <row r="1943" spans="1:4" x14ac:dyDescent="0.35">
      <c r="A1943" t="s">
        <v>26095</v>
      </c>
      <c r="B1943">
        <v>25000000</v>
      </c>
      <c r="C1943">
        <v>16027866</v>
      </c>
      <c r="D1943">
        <f t="shared" si="31"/>
        <v>-8972134</v>
      </c>
    </row>
    <row r="1944" spans="1:4" x14ac:dyDescent="0.35">
      <c r="A1944" t="s">
        <v>26096</v>
      </c>
      <c r="B1944">
        <v>21000000</v>
      </c>
      <c r="C1944">
        <v>4398392</v>
      </c>
      <c r="D1944">
        <f t="shared" si="31"/>
        <v>-16601608</v>
      </c>
    </row>
    <row r="1945" spans="1:4" x14ac:dyDescent="0.35">
      <c r="A1945" t="s">
        <v>26097</v>
      </c>
      <c r="B1945">
        <v>22000000</v>
      </c>
      <c r="C1945">
        <v>1050445</v>
      </c>
      <c r="D1945">
        <f t="shared" si="31"/>
        <v>-20949555</v>
      </c>
    </row>
    <row r="1946" spans="1:4" x14ac:dyDescent="0.35">
      <c r="A1946" t="s">
        <v>26098</v>
      </c>
      <c r="B1946">
        <v>2000000</v>
      </c>
      <c r="C1946">
        <v>13746550</v>
      </c>
      <c r="D1946">
        <f t="shared" si="31"/>
        <v>11746550</v>
      </c>
    </row>
    <row r="1947" spans="1:4" x14ac:dyDescent="0.35">
      <c r="A1947" t="s">
        <v>26099</v>
      </c>
      <c r="B1947">
        <v>22000000</v>
      </c>
      <c r="C1947">
        <v>20668843</v>
      </c>
      <c r="D1947">
        <f t="shared" si="31"/>
        <v>-1331157</v>
      </c>
    </row>
    <row r="1948" spans="1:4" x14ac:dyDescent="0.35">
      <c r="A1948" t="s">
        <v>26100</v>
      </c>
      <c r="B1948">
        <v>22000000</v>
      </c>
      <c r="C1948">
        <v>2963012</v>
      </c>
      <c r="D1948">
        <f t="shared" si="31"/>
        <v>-19036988</v>
      </c>
    </row>
    <row r="1949" spans="1:4" x14ac:dyDescent="0.35">
      <c r="A1949" t="s">
        <v>26101</v>
      </c>
      <c r="B1949">
        <v>22000000</v>
      </c>
      <c r="C1949">
        <v>1796024</v>
      </c>
      <c r="D1949">
        <f t="shared" si="31"/>
        <v>-20203976</v>
      </c>
    </row>
    <row r="1950" spans="1:4" x14ac:dyDescent="0.35">
      <c r="A1950" t="s">
        <v>26102</v>
      </c>
      <c r="B1950">
        <v>16000000</v>
      </c>
      <c r="C1950">
        <v>634277</v>
      </c>
      <c r="D1950">
        <f t="shared" si="31"/>
        <v>-15365723</v>
      </c>
    </row>
    <row r="1951" spans="1:4" x14ac:dyDescent="0.35">
      <c r="A1951" t="s">
        <v>26103</v>
      </c>
      <c r="B1951">
        <v>22000000</v>
      </c>
      <c r="C1951">
        <v>11326836</v>
      </c>
      <c r="D1951">
        <f t="shared" si="31"/>
        <v>-10673164</v>
      </c>
    </row>
    <row r="1952" spans="1:4" x14ac:dyDescent="0.35">
      <c r="A1952" t="s">
        <v>26104</v>
      </c>
      <c r="B1952">
        <v>25000000</v>
      </c>
      <c r="C1952">
        <v>49024969</v>
      </c>
      <c r="D1952">
        <f t="shared" si="31"/>
        <v>24024969</v>
      </c>
    </row>
    <row r="1953" spans="1:4" x14ac:dyDescent="0.35">
      <c r="A1953" t="s">
        <v>26105</v>
      </c>
      <c r="B1953">
        <v>21500000</v>
      </c>
      <c r="C1953">
        <v>22294341</v>
      </c>
      <c r="D1953">
        <f t="shared" si="31"/>
        <v>794341</v>
      </c>
    </row>
    <row r="1954" spans="1:4" x14ac:dyDescent="0.35">
      <c r="A1954" t="s">
        <v>26106</v>
      </c>
      <c r="B1954">
        <v>21500000</v>
      </c>
      <c r="C1954">
        <v>24362501</v>
      </c>
      <c r="D1954">
        <f t="shared" si="31"/>
        <v>2862501</v>
      </c>
    </row>
    <row r="1955" spans="1:4" x14ac:dyDescent="0.35">
      <c r="A1955" t="s">
        <v>26107</v>
      </c>
      <c r="B1955">
        <v>17000000</v>
      </c>
      <c r="C1955">
        <v>16684352</v>
      </c>
      <c r="D1955">
        <f t="shared" si="31"/>
        <v>-315648</v>
      </c>
    </row>
    <row r="1956" spans="1:4" x14ac:dyDescent="0.35">
      <c r="A1956" t="s">
        <v>26108</v>
      </c>
      <c r="B1956">
        <v>21000000</v>
      </c>
      <c r="C1956">
        <v>46700000</v>
      </c>
      <c r="D1956">
        <f t="shared" si="31"/>
        <v>25700000</v>
      </c>
    </row>
    <row r="1957" spans="1:4" x14ac:dyDescent="0.35">
      <c r="A1957" t="s">
        <v>26109</v>
      </c>
      <c r="B1957">
        <v>21000000</v>
      </c>
      <c r="C1957">
        <v>52008288</v>
      </c>
      <c r="D1957">
        <f t="shared" si="31"/>
        <v>31008288</v>
      </c>
    </row>
    <row r="1958" spans="1:4" x14ac:dyDescent="0.35">
      <c r="A1958" t="s">
        <v>26110</v>
      </c>
      <c r="B1958">
        <v>9000000</v>
      </c>
      <c r="C1958">
        <v>8579684</v>
      </c>
      <c r="D1958">
        <f t="shared" si="31"/>
        <v>-420316</v>
      </c>
    </row>
    <row r="1959" spans="1:4" x14ac:dyDescent="0.35">
      <c r="A1959" t="s">
        <v>26111</v>
      </c>
      <c r="B1959">
        <v>17000000</v>
      </c>
      <c r="C1959">
        <v>42660000</v>
      </c>
      <c r="D1959">
        <f t="shared" si="31"/>
        <v>25660000</v>
      </c>
    </row>
    <row r="1960" spans="1:4" x14ac:dyDescent="0.35">
      <c r="A1960" t="s">
        <v>26112</v>
      </c>
      <c r="B1960">
        <v>21000000</v>
      </c>
      <c r="C1960">
        <v>40219708</v>
      </c>
      <c r="D1960">
        <f t="shared" si="31"/>
        <v>19219708</v>
      </c>
    </row>
    <row r="1961" spans="1:4" x14ac:dyDescent="0.35">
      <c r="A1961" t="s">
        <v>26113</v>
      </c>
      <c r="B1961">
        <v>21000000</v>
      </c>
      <c r="C1961">
        <v>132088910</v>
      </c>
      <c r="D1961">
        <f t="shared" si="31"/>
        <v>111088910</v>
      </c>
    </row>
    <row r="1962" spans="1:4" x14ac:dyDescent="0.35">
      <c r="A1962" t="s">
        <v>26114</v>
      </c>
      <c r="B1962">
        <v>21000000</v>
      </c>
      <c r="C1962">
        <v>36581633</v>
      </c>
      <c r="D1962">
        <f t="shared" si="31"/>
        <v>15581633</v>
      </c>
    </row>
    <row r="1963" spans="1:4" x14ac:dyDescent="0.35">
      <c r="A1963" t="s">
        <v>26115</v>
      </c>
      <c r="B1963">
        <v>21000000</v>
      </c>
      <c r="C1963">
        <v>25296447</v>
      </c>
      <c r="D1963">
        <f t="shared" si="31"/>
        <v>4296447</v>
      </c>
    </row>
    <row r="1964" spans="1:4" x14ac:dyDescent="0.35">
      <c r="A1964" t="s">
        <v>26116</v>
      </c>
      <c r="B1964">
        <v>20000000</v>
      </c>
      <c r="C1964">
        <v>24848292</v>
      </c>
      <c r="D1964">
        <f t="shared" si="31"/>
        <v>4848292</v>
      </c>
    </row>
    <row r="1965" spans="1:4" x14ac:dyDescent="0.35">
      <c r="A1965" t="s">
        <v>26117</v>
      </c>
      <c r="B1965">
        <v>21000000</v>
      </c>
      <c r="C1965">
        <v>17757087</v>
      </c>
      <c r="D1965">
        <f t="shared" si="31"/>
        <v>-3242913</v>
      </c>
    </row>
    <row r="1966" spans="1:4" x14ac:dyDescent="0.35">
      <c r="A1966" t="s">
        <v>26118</v>
      </c>
      <c r="B1966">
        <v>17000000</v>
      </c>
      <c r="C1966">
        <v>9430988</v>
      </c>
      <c r="D1966">
        <f t="shared" si="31"/>
        <v>-7569012</v>
      </c>
    </row>
    <row r="1967" spans="1:4" x14ac:dyDescent="0.35">
      <c r="A1967" t="s">
        <v>26119</v>
      </c>
      <c r="B1967">
        <v>21000000</v>
      </c>
      <c r="C1967">
        <v>16284360</v>
      </c>
      <c r="D1967">
        <f t="shared" si="31"/>
        <v>-4715640</v>
      </c>
    </row>
    <row r="1968" spans="1:4" x14ac:dyDescent="0.35">
      <c r="A1968" t="s">
        <v>26120</v>
      </c>
      <c r="B1968">
        <v>21000000</v>
      </c>
      <c r="C1968">
        <v>6830957</v>
      </c>
      <c r="D1968">
        <f t="shared" si="31"/>
        <v>-14169043</v>
      </c>
    </row>
    <row r="1969" spans="1:4" x14ac:dyDescent="0.35">
      <c r="A1969" t="s">
        <v>26121</v>
      </c>
      <c r="B1969">
        <v>20000000</v>
      </c>
      <c r="C1969">
        <v>24104113</v>
      </c>
      <c r="D1969">
        <f t="shared" si="31"/>
        <v>4104113</v>
      </c>
    </row>
    <row r="1970" spans="1:4" x14ac:dyDescent="0.35">
      <c r="A1970" t="s">
        <v>26122</v>
      </c>
      <c r="B1970">
        <v>21000000</v>
      </c>
      <c r="C1970">
        <v>15593</v>
      </c>
      <c r="D1970">
        <f t="shared" si="31"/>
        <v>-20984407</v>
      </c>
    </row>
    <row r="1971" spans="1:4" x14ac:dyDescent="0.35">
      <c r="A1971" t="s">
        <v>26123</v>
      </c>
      <c r="B1971">
        <v>21000000</v>
      </c>
      <c r="C1971">
        <v>958319</v>
      </c>
      <c r="D1971">
        <f t="shared" si="31"/>
        <v>-20041681</v>
      </c>
    </row>
    <row r="1972" spans="1:4" x14ac:dyDescent="0.35">
      <c r="A1972" t="s">
        <v>26124</v>
      </c>
      <c r="B1972">
        <v>35000000</v>
      </c>
      <c r="C1972">
        <v>69700000</v>
      </c>
      <c r="D1972">
        <f t="shared" si="31"/>
        <v>34700000</v>
      </c>
    </row>
    <row r="1973" spans="1:4" x14ac:dyDescent="0.35">
      <c r="A1973" t="s">
        <v>26125</v>
      </c>
      <c r="B1973">
        <v>31000000</v>
      </c>
      <c r="C1973">
        <v>2840417</v>
      </c>
      <c r="D1973">
        <f t="shared" si="31"/>
        <v>-28159583</v>
      </c>
    </row>
    <row r="1974" spans="1:4" x14ac:dyDescent="0.35">
      <c r="A1974" t="s">
        <v>26126</v>
      </c>
      <c r="B1974">
        <v>18000000</v>
      </c>
      <c r="C1974">
        <v>242374454</v>
      </c>
      <c r="D1974">
        <f t="shared" si="31"/>
        <v>224374454</v>
      </c>
    </row>
    <row r="1975" spans="1:4" x14ac:dyDescent="0.35">
      <c r="A1975" t="s">
        <v>26127</v>
      </c>
      <c r="B1975">
        <v>18000000</v>
      </c>
      <c r="C1975">
        <v>173585516</v>
      </c>
      <c r="D1975">
        <f t="shared" si="31"/>
        <v>155585516</v>
      </c>
    </row>
    <row r="1976" spans="1:4" x14ac:dyDescent="0.35">
      <c r="A1976" t="s">
        <v>26128</v>
      </c>
      <c r="B1976">
        <v>19400870</v>
      </c>
      <c r="C1976">
        <v>128300000</v>
      </c>
      <c r="D1976">
        <f t="shared" si="31"/>
        <v>108899130</v>
      </c>
    </row>
    <row r="1977" spans="1:4" x14ac:dyDescent="0.35">
      <c r="A1977" t="s">
        <v>26129</v>
      </c>
      <c r="B1977">
        <v>20000000</v>
      </c>
      <c r="C1977">
        <v>20259297</v>
      </c>
      <c r="D1977">
        <f t="shared" si="31"/>
        <v>259297</v>
      </c>
    </row>
    <row r="1978" spans="1:4" x14ac:dyDescent="0.35">
      <c r="A1978" t="s">
        <v>26130</v>
      </c>
      <c r="B1978">
        <v>28000000</v>
      </c>
      <c r="C1978">
        <v>153665036</v>
      </c>
      <c r="D1978">
        <f t="shared" si="31"/>
        <v>125665036</v>
      </c>
    </row>
    <row r="1979" spans="1:4" x14ac:dyDescent="0.35">
      <c r="A1979" t="s">
        <v>26131</v>
      </c>
      <c r="B1979">
        <v>33000000</v>
      </c>
      <c r="C1979">
        <v>132541238</v>
      </c>
      <c r="D1979">
        <f t="shared" si="31"/>
        <v>99541238</v>
      </c>
    </row>
    <row r="1980" spans="1:4" x14ac:dyDescent="0.35">
      <c r="A1980" t="s">
        <v>26132</v>
      </c>
      <c r="B1980">
        <v>19000000</v>
      </c>
      <c r="C1980">
        <v>130727000</v>
      </c>
      <c r="D1980">
        <f t="shared" si="31"/>
        <v>111727000</v>
      </c>
    </row>
    <row r="1981" spans="1:4" x14ac:dyDescent="0.35">
      <c r="A1981" t="s">
        <v>26133</v>
      </c>
      <c r="B1981">
        <v>20000000</v>
      </c>
      <c r="C1981">
        <v>121697350</v>
      </c>
      <c r="D1981">
        <f t="shared" si="31"/>
        <v>101697350</v>
      </c>
    </row>
    <row r="1982" spans="1:4" x14ac:dyDescent="0.35">
      <c r="A1982" t="s">
        <v>26134</v>
      </c>
      <c r="B1982">
        <v>20000000</v>
      </c>
      <c r="C1982">
        <v>117224271</v>
      </c>
      <c r="D1982">
        <f t="shared" si="31"/>
        <v>97224271</v>
      </c>
    </row>
    <row r="1983" spans="1:4" x14ac:dyDescent="0.35">
      <c r="A1983" t="s">
        <v>26135</v>
      </c>
      <c r="B1983">
        <v>20000000</v>
      </c>
      <c r="C1983">
        <v>102922376</v>
      </c>
      <c r="D1983">
        <f t="shared" si="31"/>
        <v>82922376</v>
      </c>
    </row>
    <row r="1984" spans="1:4" x14ac:dyDescent="0.35">
      <c r="A1984" t="s">
        <v>26136</v>
      </c>
      <c r="B1984">
        <v>20000000</v>
      </c>
      <c r="C1984">
        <v>94497271</v>
      </c>
      <c r="D1984">
        <f t="shared" si="31"/>
        <v>74497271</v>
      </c>
    </row>
    <row r="1985" spans="1:4" x14ac:dyDescent="0.35">
      <c r="A1985" t="s">
        <v>26137</v>
      </c>
      <c r="B1985">
        <v>20000000</v>
      </c>
      <c r="C1985">
        <v>137387272</v>
      </c>
      <c r="D1985">
        <f t="shared" si="31"/>
        <v>117387272</v>
      </c>
    </row>
    <row r="1986" spans="1:4" x14ac:dyDescent="0.35">
      <c r="A1986" t="s">
        <v>26138</v>
      </c>
      <c r="B1986">
        <v>32000000</v>
      </c>
      <c r="C1986">
        <v>82301521</v>
      </c>
      <c r="D1986">
        <f t="shared" si="31"/>
        <v>50301521</v>
      </c>
    </row>
    <row r="1987" spans="1:4" x14ac:dyDescent="0.35">
      <c r="A1987" t="s">
        <v>26139</v>
      </c>
      <c r="B1987">
        <v>20000000</v>
      </c>
      <c r="C1987">
        <v>84518155</v>
      </c>
      <c r="D1987">
        <f t="shared" ref="D1987:D2050" si="32">C1987-B1987</f>
        <v>64518155</v>
      </c>
    </row>
    <row r="1988" spans="1:4" x14ac:dyDescent="0.35">
      <c r="A1988" t="s">
        <v>26140</v>
      </c>
      <c r="B1988">
        <v>35000000</v>
      </c>
      <c r="C1988">
        <v>81257845</v>
      </c>
      <c r="D1988">
        <f t="shared" si="32"/>
        <v>46257845</v>
      </c>
    </row>
    <row r="1989" spans="1:4" x14ac:dyDescent="0.35">
      <c r="A1989" t="s">
        <v>26141</v>
      </c>
      <c r="B1989">
        <v>18000000</v>
      </c>
      <c r="C1989">
        <v>70360285</v>
      </c>
      <c r="D1989">
        <f t="shared" si="32"/>
        <v>52360285</v>
      </c>
    </row>
    <row r="1990" spans="1:4" x14ac:dyDescent="0.35">
      <c r="A1990" t="s">
        <v>26142</v>
      </c>
      <c r="B1990">
        <v>37000000</v>
      </c>
      <c r="C1990">
        <v>69148997</v>
      </c>
      <c r="D1990">
        <f t="shared" si="32"/>
        <v>32148997</v>
      </c>
    </row>
    <row r="1991" spans="1:4" x14ac:dyDescent="0.35">
      <c r="A1991" t="s">
        <v>26143</v>
      </c>
      <c r="B1991">
        <v>20000000</v>
      </c>
      <c r="C1991">
        <v>82624961</v>
      </c>
      <c r="D1991">
        <f t="shared" si="32"/>
        <v>62624961</v>
      </c>
    </row>
    <row r="1992" spans="1:4" x14ac:dyDescent="0.35">
      <c r="A1992" t="s">
        <v>26144</v>
      </c>
      <c r="B1992">
        <v>20000000</v>
      </c>
      <c r="C1992">
        <v>67325559</v>
      </c>
      <c r="D1992">
        <f t="shared" si="32"/>
        <v>47325559</v>
      </c>
    </row>
    <row r="1993" spans="1:4" x14ac:dyDescent="0.35">
      <c r="A1993" t="s">
        <v>26145</v>
      </c>
      <c r="B1993">
        <v>20000000</v>
      </c>
      <c r="C1993">
        <v>62933793</v>
      </c>
      <c r="D1993">
        <f t="shared" si="32"/>
        <v>42933793</v>
      </c>
    </row>
    <row r="1994" spans="1:4" x14ac:dyDescent="0.35">
      <c r="A1994" t="s">
        <v>26146</v>
      </c>
      <c r="B1994">
        <v>20000000</v>
      </c>
      <c r="C1994">
        <v>56667870</v>
      </c>
      <c r="D1994">
        <f t="shared" si="32"/>
        <v>36667870</v>
      </c>
    </row>
    <row r="1995" spans="1:4" x14ac:dyDescent="0.35">
      <c r="A1995" t="s">
        <v>26147</v>
      </c>
      <c r="B1995">
        <v>20000000</v>
      </c>
      <c r="C1995">
        <v>56398162</v>
      </c>
      <c r="D1995">
        <f t="shared" si="32"/>
        <v>36398162</v>
      </c>
    </row>
    <row r="1996" spans="1:4" x14ac:dyDescent="0.35">
      <c r="A1996" t="s">
        <v>26148</v>
      </c>
      <c r="B1996">
        <v>20000000</v>
      </c>
      <c r="C1996">
        <v>60072596</v>
      </c>
      <c r="D1996">
        <f t="shared" si="32"/>
        <v>40072596</v>
      </c>
    </row>
    <row r="1997" spans="1:4" x14ac:dyDescent="0.35">
      <c r="A1997" t="s">
        <v>26149</v>
      </c>
      <c r="B1997">
        <v>20000000</v>
      </c>
      <c r="C1997">
        <v>56362352</v>
      </c>
      <c r="D1997">
        <f t="shared" si="32"/>
        <v>36362352</v>
      </c>
    </row>
    <row r="1998" spans="1:4" x14ac:dyDescent="0.35">
      <c r="A1998" t="s">
        <v>26150</v>
      </c>
      <c r="B1998">
        <v>20000000</v>
      </c>
      <c r="C1998">
        <v>56154094</v>
      </c>
      <c r="D1998">
        <f t="shared" si="32"/>
        <v>36154094</v>
      </c>
    </row>
    <row r="1999" spans="1:4" x14ac:dyDescent="0.35">
      <c r="A1999" t="s">
        <v>26151</v>
      </c>
      <c r="B1999">
        <v>20000000</v>
      </c>
      <c r="C1999">
        <v>65623128</v>
      </c>
      <c r="D1999">
        <f t="shared" si="32"/>
        <v>45623128</v>
      </c>
    </row>
    <row r="2000" spans="1:4" x14ac:dyDescent="0.35">
      <c r="A2000" t="s">
        <v>26152</v>
      </c>
      <c r="B2000">
        <v>20000000</v>
      </c>
      <c r="C2000">
        <v>55461307</v>
      </c>
      <c r="D2000">
        <f t="shared" si="32"/>
        <v>35461307</v>
      </c>
    </row>
    <row r="2001" spans="1:4" x14ac:dyDescent="0.35">
      <c r="A2001" t="s">
        <v>26153</v>
      </c>
      <c r="B2001">
        <v>20000000</v>
      </c>
      <c r="C2001">
        <v>48546578</v>
      </c>
      <c r="D2001">
        <f t="shared" si="32"/>
        <v>28546578</v>
      </c>
    </row>
    <row r="2002" spans="1:4" x14ac:dyDescent="0.35">
      <c r="A2002" t="s">
        <v>26154</v>
      </c>
      <c r="B2002">
        <v>20000000</v>
      </c>
      <c r="C2002">
        <v>48423368</v>
      </c>
      <c r="D2002">
        <f t="shared" si="32"/>
        <v>28423368</v>
      </c>
    </row>
    <row r="2003" spans="1:4" x14ac:dyDescent="0.35">
      <c r="A2003" t="s">
        <v>26155</v>
      </c>
      <c r="B2003">
        <v>20000000</v>
      </c>
      <c r="C2003">
        <v>52066000</v>
      </c>
      <c r="D2003">
        <f t="shared" si="32"/>
        <v>32066000</v>
      </c>
    </row>
    <row r="2004" spans="1:4" x14ac:dyDescent="0.35">
      <c r="A2004" t="s">
        <v>26156</v>
      </c>
      <c r="B2004">
        <v>20000000</v>
      </c>
      <c r="C2004">
        <v>47887943</v>
      </c>
      <c r="D2004">
        <f t="shared" si="32"/>
        <v>27887943</v>
      </c>
    </row>
    <row r="2005" spans="1:4" x14ac:dyDescent="0.35">
      <c r="A2005" t="s">
        <v>26157</v>
      </c>
      <c r="B2005">
        <v>20000000</v>
      </c>
      <c r="C2005">
        <v>46363118</v>
      </c>
      <c r="D2005">
        <f t="shared" si="32"/>
        <v>26363118</v>
      </c>
    </row>
    <row r="2006" spans="1:4" x14ac:dyDescent="0.35">
      <c r="A2006" t="s">
        <v>26158</v>
      </c>
      <c r="B2006">
        <v>20000000</v>
      </c>
      <c r="C2006">
        <v>47852604</v>
      </c>
      <c r="D2006">
        <f t="shared" si="32"/>
        <v>27852604</v>
      </c>
    </row>
    <row r="2007" spans="1:4" x14ac:dyDescent="0.35">
      <c r="A2007" t="s">
        <v>26159</v>
      </c>
      <c r="B2007">
        <v>30000000</v>
      </c>
      <c r="C2007">
        <v>45542421</v>
      </c>
      <c r="D2007">
        <f t="shared" si="32"/>
        <v>15542421</v>
      </c>
    </row>
    <row r="2008" spans="1:4" x14ac:dyDescent="0.35">
      <c r="A2008" t="s">
        <v>26160</v>
      </c>
      <c r="B2008">
        <v>20000000</v>
      </c>
      <c r="C2008">
        <v>42652003</v>
      </c>
      <c r="D2008">
        <f t="shared" si="32"/>
        <v>22652003</v>
      </c>
    </row>
    <row r="2009" spans="1:4" x14ac:dyDescent="0.35">
      <c r="A2009" t="s">
        <v>26161</v>
      </c>
      <c r="B2009">
        <v>20000000</v>
      </c>
      <c r="C2009">
        <v>39737645</v>
      </c>
      <c r="D2009">
        <f t="shared" si="32"/>
        <v>19737645</v>
      </c>
    </row>
    <row r="2010" spans="1:4" x14ac:dyDescent="0.35">
      <c r="A2010" t="s">
        <v>26162</v>
      </c>
      <c r="B2010">
        <v>20000000</v>
      </c>
      <c r="C2010">
        <v>44988180</v>
      </c>
      <c r="D2010">
        <f t="shared" si="32"/>
        <v>24988180</v>
      </c>
    </row>
    <row r="2011" spans="1:4" x14ac:dyDescent="0.35">
      <c r="A2011" t="s">
        <v>26163</v>
      </c>
      <c r="B2011">
        <v>22000000</v>
      </c>
      <c r="C2011">
        <v>39263506</v>
      </c>
      <c r="D2011">
        <f t="shared" si="32"/>
        <v>17263506</v>
      </c>
    </row>
    <row r="2012" spans="1:4" x14ac:dyDescent="0.35">
      <c r="A2012" t="s">
        <v>26164</v>
      </c>
      <c r="B2012">
        <v>20000000</v>
      </c>
      <c r="C2012">
        <v>39143839</v>
      </c>
      <c r="D2012">
        <f t="shared" si="32"/>
        <v>19143839</v>
      </c>
    </row>
    <row r="2013" spans="1:4" x14ac:dyDescent="0.35">
      <c r="A2013" t="s">
        <v>26165</v>
      </c>
      <c r="B2013">
        <v>20000000</v>
      </c>
      <c r="C2013">
        <v>37672350</v>
      </c>
      <c r="D2013">
        <f t="shared" si="32"/>
        <v>17672350</v>
      </c>
    </row>
    <row r="2014" spans="1:4" x14ac:dyDescent="0.35">
      <c r="A2014" t="s">
        <v>26166</v>
      </c>
      <c r="B2014">
        <v>20000000</v>
      </c>
      <c r="C2014">
        <v>38037513</v>
      </c>
      <c r="D2014">
        <f t="shared" si="32"/>
        <v>18037513</v>
      </c>
    </row>
    <row r="2015" spans="1:4" x14ac:dyDescent="0.35">
      <c r="A2015" t="s">
        <v>26167</v>
      </c>
      <c r="B2015">
        <v>20000000</v>
      </c>
      <c r="C2015">
        <v>37442180</v>
      </c>
      <c r="D2015">
        <f t="shared" si="32"/>
        <v>17442180</v>
      </c>
    </row>
    <row r="2016" spans="1:4" x14ac:dyDescent="0.35">
      <c r="A2016" t="s">
        <v>26168</v>
      </c>
      <c r="B2016">
        <v>20000000</v>
      </c>
      <c r="C2016">
        <v>35596227</v>
      </c>
      <c r="D2016">
        <f t="shared" si="32"/>
        <v>15596227</v>
      </c>
    </row>
    <row r="2017" spans="1:4" x14ac:dyDescent="0.35">
      <c r="A2017" t="s">
        <v>26169</v>
      </c>
      <c r="B2017">
        <v>20000000</v>
      </c>
      <c r="C2017">
        <v>35422828</v>
      </c>
      <c r="D2017">
        <f t="shared" si="32"/>
        <v>15422828</v>
      </c>
    </row>
    <row r="2018" spans="1:4" x14ac:dyDescent="0.35">
      <c r="A2018" t="s">
        <v>26170</v>
      </c>
      <c r="B2018">
        <v>20000000</v>
      </c>
      <c r="C2018">
        <v>36658108</v>
      </c>
      <c r="D2018">
        <f t="shared" si="32"/>
        <v>16658108</v>
      </c>
    </row>
    <row r="2019" spans="1:4" x14ac:dyDescent="0.35">
      <c r="A2019" t="s">
        <v>26171</v>
      </c>
      <c r="B2019">
        <v>25000000</v>
      </c>
      <c r="C2019">
        <v>34300771</v>
      </c>
      <c r="D2019">
        <f t="shared" si="32"/>
        <v>9300771</v>
      </c>
    </row>
    <row r="2020" spans="1:4" x14ac:dyDescent="0.35">
      <c r="A2020" t="s">
        <v>26172</v>
      </c>
      <c r="B2020">
        <v>19800000</v>
      </c>
      <c r="C2020">
        <v>34290142</v>
      </c>
      <c r="D2020">
        <f t="shared" si="32"/>
        <v>14490142</v>
      </c>
    </row>
    <row r="2021" spans="1:4" x14ac:dyDescent="0.35">
      <c r="A2021" t="s">
        <v>26173</v>
      </c>
      <c r="B2021">
        <v>20000000</v>
      </c>
      <c r="C2021">
        <v>33422556</v>
      </c>
      <c r="D2021">
        <f t="shared" si="32"/>
        <v>13422556</v>
      </c>
    </row>
    <row r="2022" spans="1:4" x14ac:dyDescent="0.35">
      <c r="A2022" t="s">
        <v>26174</v>
      </c>
      <c r="B2022">
        <v>30000000</v>
      </c>
      <c r="C2022">
        <v>32774834</v>
      </c>
      <c r="D2022">
        <f t="shared" si="32"/>
        <v>2774834</v>
      </c>
    </row>
    <row r="2023" spans="1:4" x14ac:dyDescent="0.35">
      <c r="A2023" t="s">
        <v>26175</v>
      </c>
      <c r="B2023">
        <v>11000000</v>
      </c>
      <c r="C2023">
        <v>34334256</v>
      </c>
      <c r="D2023">
        <f t="shared" si="32"/>
        <v>23334256</v>
      </c>
    </row>
    <row r="2024" spans="1:4" x14ac:dyDescent="0.35">
      <c r="A2024" t="s">
        <v>26176</v>
      </c>
      <c r="B2024">
        <v>20000000</v>
      </c>
      <c r="C2024">
        <v>32051917</v>
      </c>
      <c r="D2024">
        <f t="shared" si="32"/>
        <v>12051917</v>
      </c>
    </row>
    <row r="2025" spans="1:4" x14ac:dyDescent="0.35">
      <c r="A2025" t="s">
        <v>26177</v>
      </c>
      <c r="B2025">
        <v>20000000</v>
      </c>
      <c r="C2025">
        <v>32014289</v>
      </c>
      <c r="D2025">
        <f t="shared" si="32"/>
        <v>12014289</v>
      </c>
    </row>
    <row r="2026" spans="1:4" x14ac:dyDescent="0.35">
      <c r="A2026" t="s">
        <v>26178</v>
      </c>
      <c r="B2026">
        <v>20000000</v>
      </c>
      <c r="C2026">
        <v>31838002</v>
      </c>
      <c r="D2026">
        <f t="shared" si="32"/>
        <v>11838002</v>
      </c>
    </row>
    <row r="2027" spans="1:4" x14ac:dyDescent="0.35">
      <c r="A2027" t="s">
        <v>26179</v>
      </c>
      <c r="B2027">
        <v>20000000</v>
      </c>
      <c r="C2027">
        <v>36874745</v>
      </c>
      <c r="D2027">
        <f t="shared" si="32"/>
        <v>16874745</v>
      </c>
    </row>
    <row r="2028" spans="1:4" x14ac:dyDescent="0.35">
      <c r="A2028" t="s">
        <v>26180</v>
      </c>
      <c r="B2028">
        <v>35000000</v>
      </c>
      <c r="C2028">
        <v>30079316</v>
      </c>
      <c r="D2028">
        <f t="shared" si="32"/>
        <v>-4920684</v>
      </c>
    </row>
    <row r="2029" spans="1:4" x14ac:dyDescent="0.35">
      <c r="A2029" t="s">
        <v>26181</v>
      </c>
      <c r="B2029">
        <v>19000000</v>
      </c>
      <c r="C2029">
        <v>35033759</v>
      </c>
      <c r="D2029">
        <f t="shared" si="32"/>
        <v>16033759</v>
      </c>
    </row>
    <row r="2030" spans="1:4" x14ac:dyDescent="0.35">
      <c r="A2030" t="s">
        <v>26182</v>
      </c>
      <c r="B2030">
        <v>20000000</v>
      </c>
      <c r="C2030">
        <v>29753944</v>
      </c>
      <c r="D2030">
        <f t="shared" si="32"/>
        <v>9753944</v>
      </c>
    </row>
    <row r="2031" spans="1:4" x14ac:dyDescent="0.35">
      <c r="A2031" t="s">
        <v>26183</v>
      </c>
      <c r="B2031">
        <v>20000000</v>
      </c>
      <c r="C2031">
        <v>31146570</v>
      </c>
      <c r="D2031">
        <f t="shared" si="32"/>
        <v>11146570</v>
      </c>
    </row>
    <row r="2032" spans="1:4" x14ac:dyDescent="0.35">
      <c r="A2032" t="s">
        <v>26184</v>
      </c>
      <c r="B2032">
        <v>20000000</v>
      </c>
      <c r="C2032">
        <v>27277055</v>
      </c>
      <c r="D2032">
        <f t="shared" si="32"/>
        <v>7277055</v>
      </c>
    </row>
    <row r="2033" spans="1:4" x14ac:dyDescent="0.35">
      <c r="A2033" t="s">
        <v>26185</v>
      </c>
      <c r="B2033">
        <v>27000000</v>
      </c>
      <c r="C2033">
        <v>26876529</v>
      </c>
      <c r="D2033">
        <f t="shared" si="32"/>
        <v>-123471</v>
      </c>
    </row>
    <row r="2034" spans="1:4" x14ac:dyDescent="0.35">
      <c r="A2034" t="s">
        <v>26186</v>
      </c>
      <c r="B2034">
        <v>20000000</v>
      </c>
      <c r="C2034">
        <v>53146000</v>
      </c>
      <c r="D2034">
        <f t="shared" si="32"/>
        <v>33146000</v>
      </c>
    </row>
    <row r="2035" spans="1:4" x14ac:dyDescent="0.35">
      <c r="A2035" t="s">
        <v>26187</v>
      </c>
      <c r="B2035">
        <v>20000000</v>
      </c>
      <c r="C2035">
        <v>30028592</v>
      </c>
      <c r="D2035">
        <f t="shared" si="32"/>
        <v>10028592</v>
      </c>
    </row>
    <row r="2036" spans="1:4" x14ac:dyDescent="0.35">
      <c r="A2036" t="s">
        <v>26188</v>
      </c>
      <c r="B2036">
        <v>20000000</v>
      </c>
      <c r="C2036">
        <v>34126138</v>
      </c>
      <c r="D2036">
        <f t="shared" si="32"/>
        <v>14126138</v>
      </c>
    </row>
    <row r="2037" spans="1:4" x14ac:dyDescent="0.35">
      <c r="A2037" t="s">
        <v>26189</v>
      </c>
      <c r="B2037">
        <v>20000000</v>
      </c>
      <c r="C2037">
        <v>25677801</v>
      </c>
      <c r="D2037">
        <f t="shared" si="32"/>
        <v>5677801</v>
      </c>
    </row>
    <row r="2038" spans="1:4" x14ac:dyDescent="0.35">
      <c r="A2038" t="s">
        <v>26190</v>
      </c>
      <c r="B2038">
        <v>20000000</v>
      </c>
      <c r="C2038">
        <v>26415649</v>
      </c>
      <c r="D2038">
        <f t="shared" si="32"/>
        <v>6415649</v>
      </c>
    </row>
    <row r="2039" spans="1:4" x14ac:dyDescent="0.35">
      <c r="A2039" t="s">
        <v>26191</v>
      </c>
      <c r="B2039">
        <v>20000000</v>
      </c>
      <c r="C2039">
        <v>26003149</v>
      </c>
      <c r="D2039">
        <f t="shared" si="32"/>
        <v>6003149</v>
      </c>
    </row>
    <row r="2040" spans="1:4" x14ac:dyDescent="0.35">
      <c r="A2040" t="s">
        <v>26192</v>
      </c>
      <c r="B2040">
        <v>20000000</v>
      </c>
      <c r="C2040">
        <v>25584685</v>
      </c>
      <c r="D2040">
        <f t="shared" si="32"/>
        <v>5584685</v>
      </c>
    </row>
    <row r="2041" spans="1:4" x14ac:dyDescent="0.35">
      <c r="A2041" t="s">
        <v>26193</v>
      </c>
      <c r="B2041">
        <v>20000000</v>
      </c>
      <c r="C2041">
        <v>29975979</v>
      </c>
      <c r="D2041">
        <f t="shared" si="32"/>
        <v>9975979</v>
      </c>
    </row>
    <row r="2042" spans="1:4" x14ac:dyDescent="0.35">
      <c r="A2042" t="s">
        <v>26194</v>
      </c>
      <c r="B2042">
        <v>20000000</v>
      </c>
      <c r="C2042">
        <v>31584722</v>
      </c>
      <c r="D2042">
        <f t="shared" si="32"/>
        <v>11584722</v>
      </c>
    </row>
    <row r="2043" spans="1:4" x14ac:dyDescent="0.35">
      <c r="A2043" t="s">
        <v>26195</v>
      </c>
      <c r="B2043">
        <v>20000000</v>
      </c>
      <c r="C2043">
        <v>23179303</v>
      </c>
      <c r="D2043">
        <f t="shared" si="32"/>
        <v>3179303</v>
      </c>
    </row>
    <row r="2044" spans="1:4" x14ac:dyDescent="0.35">
      <c r="A2044" t="s">
        <v>26196</v>
      </c>
      <c r="B2044">
        <v>9000000</v>
      </c>
      <c r="C2044">
        <v>23078294</v>
      </c>
      <c r="D2044">
        <f t="shared" si="32"/>
        <v>14078294</v>
      </c>
    </row>
    <row r="2045" spans="1:4" x14ac:dyDescent="0.35">
      <c r="A2045" t="s">
        <v>26197</v>
      </c>
      <c r="B2045">
        <v>20000000</v>
      </c>
      <c r="C2045">
        <v>21413105</v>
      </c>
      <c r="D2045">
        <f t="shared" si="32"/>
        <v>1413105</v>
      </c>
    </row>
    <row r="2046" spans="1:4" x14ac:dyDescent="0.35">
      <c r="A2046" t="s">
        <v>26198</v>
      </c>
      <c r="B2046">
        <v>20000000</v>
      </c>
      <c r="C2046">
        <v>25077977</v>
      </c>
      <c r="D2046">
        <f t="shared" si="32"/>
        <v>5077977</v>
      </c>
    </row>
    <row r="2047" spans="1:4" x14ac:dyDescent="0.35">
      <c r="A2047" t="s">
        <v>26199</v>
      </c>
      <c r="B2047">
        <v>20000000</v>
      </c>
      <c r="C2047">
        <v>23292105</v>
      </c>
      <c r="D2047">
        <f t="shared" si="32"/>
        <v>3292105</v>
      </c>
    </row>
    <row r="2048" spans="1:4" x14ac:dyDescent="0.35">
      <c r="A2048" t="s">
        <v>26200</v>
      </c>
      <c r="B2048">
        <v>40000000</v>
      </c>
      <c r="C2048">
        <v>20916309</v>
      </c>
      <c r="D2048">
        <f t="shared" si="32"/>
        <v>-19083691</v>
      </c>
    </row>
    <row r="2049" spans="1:4" x14ac:dyDescent="0.35">
      <c r="A2049" t="s">
        <v>26201</v>
      </c>
      <c r="B2049">
        <v>20000000</v>
      </c>
      <c r="C2049">
        <v>21200000</v>
      </c>
      <c r="D2049">
        <f t="shared" si="32"/>
        <v>1200000</v>
      </c>
    </row>
    <row r="2050" spans="1:4" x14ac:dyDescent="0.35">
      <c r="A2050" t="s">
        <v>26202</v>
      </c>
      <c r="B2050">
        <v>20000000</v>
      </c>
      <c r="C2050">
        <v>28876924</v>
      </c>
      <c r="D2050">
        <f t="shared" si="32"/>
        <v>8876924</v>
      </c>
    </row>
    <row r="2051" spans="1:4" x14ac:dyDescent="0.35">
      <c r="A2051" t="s">
        <v>26203</v>
      </c>
      <c r="B2051">
        <v>20000000</v>
      </c>
      <c r="C2051">
        <v>20241395</v>
      </c>
      <c r="D2051">
        <f t="shared" ref="D2051:D2114" si="33">C2051-B2051</f>
        <v>241395</v>
      </c>
    </row>
    <row r="2052" spans="1:4" x14ac:dyDescent="0.35">
      <c r="A2052" t="s">
        <v>26204</v>
      </c>
      <c r="B2052">
        <v>806947</v>
      </c>
      <c r="C2052">
        <v>32000000</v>
      </c>
      <c r="D2052">
        <f t="shared" si="33"/>
        <v>31193053</v>
      </c>
    </row>
    <row r="2053" spans="1:4" x14ac:dyDescent="0.35">
      <c r="A2053" t="s">
        <v>26205</v>
      </c>
      <c r="B2053">
        <v>40000000</v>
      </c>
      <c r="C2053">
        <v>19151864</v>
      </c>
      <c r="D2053">
        <f t="shared" si="33"/>
        <v>-20848136</v>
      </c>
    </row>
    <row r="2054" spans="1:4" x14ac:dyDescent="0.35">
      <c r="A2054" t="s">
        <v>26206</v>
      </c>
      <c r="B2054">
        <v>20000000</v>
      </c>
      <c r="C2054">
        <v>23393765</v>
      </c>
      <c r="D2054">
        <f t="shared" si="33"/>
        <v>3393765</v>
      </c>
    </row>
    <row r="2055" spans="1:4" x14ac:dyDescent="0.35">
      <c r="A2055" t="s">
        <v>26207</v>
      </c>
      <c r="B2055">
        <v>20000000</v>
      </c>
      <c r="C2055">
        <v>18882880</v>
      </c>
      <c r="D2055">
        <f t="shared" si="33"/>
        <v>-1117120</v>
      </c>
    </row>
    <row r="2056" spans="1:4" x14ac:dyDescent="0.35">
      <c r="A2056" t="s">
        <v>26208</v>
      </c>
      <c r="B2056">
        <v>20000000</v>
      </c>
      <c r="C2056">
        <v>8500000</v>
      </c>
      <c r="D2056">
        <f t="shared" si="33"/>
        <v>-11500000</v>
      </c>
    </row>
    <row r="2057" spans="1:4" x14ac:dyDescent="0.35">
      <c r="A2057" t="s">
        <v>26209</v>
      </c>
      <c r="B2057">
        <v>30000000</v>
      </c>
      <c r="C2057">
        <v>18252684</v>
      </c>
      <c r="D2057">
        <f t="shared" si="33"/>
        <v>-11747316</v>
      </c>
    </row>
    <row r="2058" spans="1:4" x14ac:dyDescent="0.35">
      <c r="A2058" t="s">
        <v>26210</v>
      </c>
      <c r="B2058">
        <v>20000000</v>
      </c>
      <c r="C2058">
        <v>19661987</v>
      </c>
      <c r="D2058">
        <f t="shared" si="33"/>
        <v>-338013</v>
      </c>
    </row>
    <row r="2059" spans="1:4" x14ac:dyDescent="0.35">
      <c r="A2059" t="s">
        <v>26211</v>
      </c>
      <c r="B2059">
        <v>15000000</v>
      </c>
      <c r="C2059">
        <v>18352454</v>
      </c>
      <c r="D2059">
        <f t="shared" si="33"/>
        <v>3352454</v>
      </c>
    </row>
    <row r="2060" spans="1:4" x14ac:dyDescent="0.35">
      <c r="A2060" t="s">
        <v>26212</v>
      </c>
      <c r="B2060">
        <v>20000000</v>
      </c>
      <c r="C2060">
        <v>17803796</v>
      </c>
      <c r="D2060">
        <f t="shared" si="33"/>
        <v>-2196204</v>
      </c>
    </row>
    <row r="2061" spans="1:4" x14ac:dyDescent="0.35">
      <c r="A2061" t="s">
        <v>26213</v>
      </c>
      <c r="B2061">
        <v>20000000</v>
      </c>
      <c r="C2061">
        <v>17529157</v>
      </c>
      <c r="D2061">
        <f t="shared" si="33"/>
        <v>-2470843</v>
      </c>
    </row>
    <row r="2062" spans="1:4" x14ac:dyDescent="0.35">
      <c r="A2062" t="s">
        <v>26214</v>
      </c>
      <c r="B2062">
        <v>19000000</v>
      </c>
      <c r="C2062">
        <v>25753840</v>
      </c>
      <c r="D2062">
        <f t="shared" si="33"/>
        <v>6753840</v>
      </c>
    </row>
    <row r="2063" spans="1:4" x14ac:dyDescent="0.35">
      <c r="A2063" t="s">
        <v>26215</v>
      </c>
      <c r="B2063">
        <v>20000000</v>
      </c>
      <c r="C2063">
        <v>18081626</v>
      </c>
      <c r="D2063">
        <f t="shared" si="33"/>
        <v>-1918374</v>
      </c>
    </row>
    <row r="2064" spans="1:4" x14ac:dyDescent="0.35">
      <c r="A2064" t="s">
        <v>26216</v>
      </c>
      <c r="B2064">
        <v>20000000</v>
      </c>
      <c r="C2064">
        <v>17518220</v>
      </c>
      <c r="D2064">
        <f t="shared" si="33"/>
        <v>-2481780</v>
      </c>
    </row>
    <row r="2065" spans="1:4" x14ac:dyDescent="0.35">
      <c r="A2065" t="s">
        <v>26217</v>
      </c>
      <c r="B2065">
        <v>20000000</v>
      </c>
      <c r="C2065">
        <v>17104669</v>
      </c>
      <c r="D2065">
        <f t="shared" si="33"/>
        <v>-2895331</v>
      </c>
    </row>
    <row r="2066" spans="1:4" x14ac:dyDescent="0.35">
      <c r="A2066" t="s">
        <v>26218</v>
      </c>
      <c r="B2066">
        <v>35000000</v>
      </c>
      <c r="C2066">
        <v>16988996</v>
      </c>
      <c r="D2066">
        <f t="shared" si="33"/>
        <v>-18011004</v>
      </c>
    </row>
    <row r="2067" spans="1:4" x14ac:dyDescent="0.35">
      <c r="A2067" t="s">
        <v>26219</v>
      </c>
      <c r="B2067">
        <v>20000000</v>
      </c>
      <c r="C2067">
        <v>15797907</v>
      </c>
      <c r="D2067">
        <f t="shared" si="33"/>
        <v>-4202093</v>
      </c>
    </row>
    <row r="2068" spans="1:4" x14ac:dyDescent="0.35">
      <c r="A2068" t="s">
        <v>26220</v>
      </c>
      <c r="B2068">
        <v>20000000</v>
      </c>
      <c r="C2068">
        <v>16248701</v>
      </c>
      <c r="D2068">
        <f t="shared" si="33"/>
        <v>-3751299</v>
      </c>
    </row>
    <row r="2069" spans="1:4" x14ac:dyDescent="0.35">
      <c r="A2069" t="s">
        <v>26221</v>
      </c>
      <c r="B2069">
        <v>20000000</v>
      </c>
      <c r="C2069">
        <v>15712072</v>
      </c>
      <c r="D2069">
        <f t="shared" si="33"/>
        <v>-4287928</v>
      </c>
    </row>
    <row r="2070" spans="1:4" x14ac:dyDescent="0.35">
      <c r="A2070" t="s">
        <v>26222</v>
      </c>
      <c r="B2070">
        <v>20000000</v>
      </c>
      <c r="C2070">
        <v>15408822</v>
      </c>
      <c r="D2070">
        <f t="shared" si="33"/>
        <v>-4591178</v>
      </c>
    </row>
    <row r="2071" spans="1:4" x14ac:dyDescent="0.35">
      <c r="A2071" t="s">
        <v>26223</v>
      </c>
      <c r="B2071">
        <v>20000000</v>
      </c>
      <c r="C2071">
        <v>15464026</v>
      </c>
      <c r="D2071">
        <f t="shared" si="33"/>
        <v>-4535974</v>
      </c>
    </row>
    <row r="2072" spans="1:4" x14ac:dyDescent="0.35">
      <c r="A2072" t="s">
        <v>26224</v>
      </c>
      <c r="B2072">
        <v>20000000</v>
      </c>
      <c r="C2072">
        <v>8000000</v>
      </c>
      <c r="D2072">
        <f t="shared" si="33"/>
        <v>-12000000</v>
      </c>
    </row>
    <row r="2073" spans="1:4" x14ac:dyDescent="0.35">
      <c r="A2073" t="s">
        <v>26225</v>
      </c>
      <c r="B2073">
        <v>25000000</v>
      </c>
      <c r="C2073">
        <v>14174654</v>
      </c>
      <c r="D2073">
        <f t="shared" si="33"/>
        <v>-10825346</v>
      </c>
    </row>
    <row r="2074" spans="1:4" x14ac:dyDescent="0.35">
      <c r="A2074" t="s">
        <v>26226</v>
      </c>
      <c r="B2074">
        <v>27000000</v>
      </c>
      <c r="C2074">
        <v>15988876</v>
      </c>
      <c r="D2074">
        <f t="shared" si="33"/>
        <v>-11011124</v>
      </c>
    </row>
    <row r="2075" spans="1:4" x14ac:dyDescent="0.35">
      <c r="A2075" t="s">
        <v>26227</v>
      </c>
      <c r="B2075">
        <v>20000000</v>
      </c>
      <c r="C2075">
        <v>13801755</v>
      </c>
      <c r="D2075">
        <f t="shared" si="33"/>
        <v>-6198245</v>
      </c>
    </row>
    <row r="2076" spans="1:4" x14ac:dyDescent="0.35">
      <c r="A2076" t="s">
        <v>26228</v>
      </c>
      <c r="B2076">
        <v>20000000</v>
      </c>
      <c r="C2076">
        <v>13987482</v>
      </c>
      <c r="D2076">
        <f t="shared" si="33"/>
        <v>-6012518</v>
      </c>
    </row>
    <row r="2077" spans="1:4" x14ac:dyDescent="0.35">
      <c r="A2077" t="s">
        <v>26229</v>
      </c>
      <c r="B2077">
        <v>20000000</v>
      </c>
      <c r="C2077">
        <v>14291570</v>
      </c>
      <c r="D2077">
        <f t="shared" si="33"/>
        <v>-5708430</v>
      </c>
    </row>
    <row r="2078" spans="1:4" x14ac:dyDescent="0.35">
      <c r="A2078" t="s">
        <v>26230</v>
      </c>
      <c r="B2078">
        <v>40000000</v>
      </c>
      <c r="C2078">
        <v>12181484</v>
      </c>
      <c r="D2078">
        <f t="shared" si="33"/>
        <v>-27818516</v>
      </c>
    </row>
    <row r="2079" spans="1:4" x14ac:dyDescent="0.35">
      <c r="A2079" t="s">
        <v>26231</v>
      </c>
      <c r="B2079">
        <v>20000000</v>
      </c>
      <c r="C2079">
        <v>13630226</v>
      </c>
      <c r="D2079">
        <f t="shared" si="33"/>
        <v>-6369774</v>
      </c>
    </row>
    <row r="2080" spans="1:4" x14ac:dyDescent="0.35">
      <c r="A2080" t="s">
        <v>26232</v>
      </c>
      <c r="B2080">
        <v>20000000</v>
      </c>
      <c r="C2080">
        <v>13383737</v>
      </c>
      <c r="D2080">
        <f t="shared" si="33"/>
        <v>-6616263</v>
      </c>
    </row>
    <row r="2081" spans="1:4" x14ac:dyDescent="0.35">
      <c r="A2081" t="s">
        <v>26233</v>
      </c>
      <c r="B2081">
        <v>20000000</v>
      </c>
      <c r="C2081">
        <v>13391174</v>
      </c>
      <c r="D2081">
        <f t="shared" si="33"/>
        <v>-6608826</v>
      </c>
    </row>
    <row r="2082" spans="1:4" x14ac:dyDescent="0.35">
      <c r="A2082" t="s">
        <v>26234</v>
      </c>
      <c r="B2082">
        <v>30000000</v>
      </c>
      <c r="C2082">
        <v>12987647</v>
      </c>
      <c r="D2082">
        <f t="shared" si="33"/>
        <v>-17012353</v>
      </c>
    </row>
    <row r="2083" spans="1:4" x14ac:dyDescent="0.35">
      <c r="A2083" t="s">
        <v>26235</v>
      </c>
      <c r="B2083">
        <v>22000000</v>
      </c>
      <c r="C2083">
        <v>12469811</v>
      </c>
      <c r="D2083">
        <f t="shared" si="33"/>
        <v>-9530189</v>
      </c>
    </row>
    <row r="2084" spans="1:4" x14ac:dyDescent="0.35">
      <c r="A2084" t="s">
        <v>26236</v>
      </c>
      <c r="B2084">
        <v>20000000</v>
      </c>
      <c r="C2084">
        <v>12398628</v>
      </c>
      <c r="D2084">
        <f t="shared" si="33"/>
        <v>-7601372</v>
      </c>
    </row>
    <row r="2085" spans="1:4" x14ac:dyDescent="0.35">
      <c r="A2085" t="s">
        <v>26237</v>
      </c>
      <c r="B2085">
        <v>20000000</v>
      </c>
      <c r="C2085">
        <v>13214030</v>
      </c>
      <c r="D2085">
        <f t="shared" si="33"/>
        <v>-6785970</v>
      </c>
    </row>
    <row r="2086" spans="1:4" x14ac:dyDescent="0.35">
      <c r="A2086" t="s">
        <v>26238</v>
      </c>
      <c r="B2086">
        <v>22000000</v>
      </c>
      <c r="C2086">
        <v>12232937</v>
      </c>
      <c r="D2086">
        <f t="shared" si="33"/>
        <v>-9767063</v>
      </c>
    </row>
    <row r="2087" spans="1:4" x14ac:dyDescent="0.35">
      <c r="A2087" t="s">
        <v>26239</v>
      </c>
      <c r="B2087">
        <v>20000000</v>
      </c>
      <c r="C2087">
        <v>12134420</v>
      </c>
      <c r="D2087">
        <f t="shared" si="33"/>
        <v>-7865580</v>
      </c>
    </row>
    <row r="2088" spans="1:4" x14ac:dyDescent="0.35">
      <c r="A2088" t="s">
        <v>26240</v>
      </c>
      <c r="B2088">
        <v>20000000</v>
      </c>
      <c r="C2088">
        <v>11784000</v>
      </c>
      <c r="D2088">
        <f t="shared" si="33"/>
        <v>-8216000</v>
      </c>
    </row>
    <row r="2089" spans="1:4" x14ac:dyDescent="0.35">
      <c r="A2089" t="s">
        <v>26241</v>
      </c>
      <c r="B2089">
        <v>20000000</v>
      </c>
      <c r="C2089">
        <v>11169531</v>
      </c>
      <c r="D2089">
        <f t="shared" si="33"/>
        <v>-8830469</v>
      </c>
    </row>
    <row r="2090" spans="1:4" x14ac:dyDescent="0.35">
      <c r="A2090" t="s">
        <v>26242</v>
      </c>
      <c r="B2090">
        <v>20000000</v>
      </c>
      <c r="C2090">
        <v>11034436</v>
      </c>
      <c r="D2090">
        <f t="shared" si="33"/>
        <v>-8965564</v>
      </c>
    </row>
    <row r="2091" spans="1:4" x14ac:dyDescent="0.35">
      <c r="A2091" t="s">
        <v>26243</v>
      </c>
      <c r="B2091">
        <v>20000000</v>
      </c>
      <c r="C2091">
        <v>12626905</v>
      </c>
      <c r="D2091">
        <f t="shared" si="33"/>
        <v>-7373095</v>
      </c>
    </row>
    <row r="2092" spans="1:4" x14ac:dyDescent="0.35">
      <c r="A2092" t="s">
        <v>26244</v>
      </c>
      <c r="B2092">
        <v>20000000</v>
      </c>
      <c r="C2092">
        <v>10569071</v>
      </c>
      <c r="D2092">
        <f t="shared" si="33"/>
        <v>-9430929</v>
      </c>
    </row>
    <row r="2093" spans="1:4" x14ac:dyDescent="0.35">
      <c r="A2093" t="s">
        <v>26245</v>
      </c>
      <c r="B2093">
        <v>20000000</v>
      </c>
      <c r="C2093">
        <v>10544143</v>
      </c>
      <c r="D2093">
        <f t="shared" si="33"/>
        <v>-9455857</v>
      </c>
    </row>
    <row r="2094" spans="1:4" x14ac:dyDescent="0.35">
      <c r="A2094" t="s">
        <v>26246</v>
      </c>
      <c r="B2094">
        <v>20000000</v>
      </c>
      <c r="C2094">
        <v>13650738</v>
      </c>
      <c r="D2094">
        <f t="shared" si="33"/>
        <v>-6349262</v>
      </c>
    </row>
    <row r="2095" spans="1:4" x14ac:dyDescent="0.35">
      <c r="A2095" t="s">
        <v>26247</v>
      </c>
      <c r="B2095">
        <v>20000000</v>
      </c>
      <c r="C2095">
        <v>10555348</v>
      </c>
      <c r="D2095">
        <f t="shared" si="33"/>
        <v>-9444652</v>
      </c>
    </row>
    <row r="2096" spans="1:4" x14ac:dyDescent="0.35">
      <c r="A2096" t="s">
        <v>26248</v>
      </c>
      <c r="B2096">
        <v>20000000</v>
      </c>
      <c r="C2096">
        <v>9714482</v>
      </c>
      <c r="D2096">
        <f t="shared" si="33"/>
        <v>-10285518</v>
      </c>
    </row>
    <row r="2097" spans="1:4" x14ac:dyDescent="0.35">
      <c r="A2097" t="s">
        <v>26249</v>
      </c>
      <c r="B2097">
        <v>20000000</v>
      </c>
      <c r="C2097">
        <v>9525276</v>
      </c>
      <c r="D2097">
        <f t="shared" si="33"/>
        <v>-10474724</v>
      </c>
    </row>
    <row r="2098" spans="1:4" x14ac:dyDescent="0.35">
      <c r="A2098" t="s">
        <v>26250</v>
      </c>
      <c r="B2098">
        <v>21000000</v>
      </c>
      <c r="C2098">
        <v>8855646</v>
      </c>
      <c r="D2098">
        <f t="shared" si="33"/>
        <v>-12144354</v>
      </c>
    </row>
    <row r="2099" spans="1:4" x14ac:dyDescent="0.35">
      <c r="A2099" t="s">
        <v>26251</v>
      </c>
      <c r="B2099">
        <v>20000000</v>
      </c>
      <c r="C2099">
        <v>9109322</v>
      </c>
      <c r="D2099">
        <f t="shared" si="33"/>
        <v>-10890678</v>
      </c>
    </row>
    <row r="2100" spans="1:4" x14ac:dyDescent="0.35">
      <c r="A2100" t="s">
        <v>26252</v>
      </c>
      <c r="B2100">
        <v>33000000</v>
      </c>
      <c r="C2100">
        <v>8326035</v>
      </c>
      <c r="D2100">
        <f t="shared" si="33"/>
        <v>-24673965</v>
      </c>
    </row>
    <row r="2101" spans="1:4" x14ac:dyDescent="0.35">
      <c r="A2101" t="s">
        <v>26253</v>
      </c>
      <c r="B2101">
        <v>20000000</v>
      </c>
      <c r="C2101">
        <v>8104069</v>
      </c>
      <c r="D2101">
        <f t="shared" si="33"/>
        <v>-11895931</v>
      </c>
    </row>
    <row r="2102" spans="1:4" x14ac:dyDescent="0.35">
      <c r="A2102" t="s">
        <v>26254</v>
      </c>
      <c r="B2102">
        <v>20000000</v>
      </c>
      <c r="C2102">
        <v>8054280</v>
      </c>
      <c r="D2102">
        <f t="shared" si="33"/>
        <v>-11945720</v>
      </c>
    </row>
    <row r="2103" spans="1:4" x14ac:dyDescent="0.35">
      <c r="A2103" t="s">
        <v>26255</v>
      </c>
      <c r="B2103">
        <v>20000000</v>
      </c>
      <c r="C2103">
        <v>8093318</v>
      </c>
      <c r="D2103">
        <f t="shared" si="33"/>
        <v>-11906682</v>
      </c>
    </row>
    <row r="2104" spans="1:4" x14ac:dyDescent="0.35">
      <c r="A2104" t="s">
        <v>26256</v>
      </c>
      <c r="B2104">
        <v>20000000</v>
      </c>
      <c r="C2104">
        <v>7382993</v>
      </c>
      <c r="D2104">
        <f t="shared" si="33"/>
        <v>-12617007</v>
      </c>
    </row>
    <row r="2105" spans="1:4" x14ac:dyDescent="0.35">
      <c r="A2105" t="s">
        <v>26257</v>
      </c>
      <c r="B2105">
        <v>20000000</v>
      </c>
      <c r="C2105">
        <v>8888355</v>
      </c>
      <c r="D2105">
        <f t="shared" si="33"/>
        <v>-11111645</v>
      </c>
    </row>
    <row r="2106" spans="1:4" x14ac:dyDescent="0.35">
      <c r="A2106" t="s">
        <v>26258</v>
      </c>
      <c r="B2106">
        <v>12000000</v>
      </c>
      <c r="C2106">
        <v>7001720</v>
      </c>
      <c r="D2106">
        <f t="shared" si="33"/>
        <v>-4998280</v>
      </c>
    </row>
    <row r="2107" spans="1:4" x14ac:dyDescent="0.35">
      <c r="A2107" t="s">
        <v>26259</v>
      </c>
      <c r="B2107">
        <v>20000000</v>
      </c>
      <c r="C2107">
        <v>7268659</v>
      </c>
      <c r="D2107">
        <f t="shared" si="33"/>
        <v>-12731341</v>
      </c>
    </row>
    <row r="2108" spans="1:4" x14ac:dyDescent="0.35">
      <c r="A2108" t="s">
        <v>26260</v>
      </c>
      <c r="B2108">
        <v>22000000</v>
      </c>
      <c r="C2108">
        <v>6852144</v>
      </c>
      <c r="D2108">
        <f t="shared" si="33"/>
        <v>-15147856</v>
      </c>
    </row>
    <row r="2109" spans="1:4" x14ac:dyDescent="0.35">
      <c r="A2109" t="s">
        <v>26261</v>
      </c>
      <c r="B2109">
        <v>20000000</v>
      </c>
      <c r="C2109">
        <v>6563357</v>
      </c>
      <c r="D2109">
        <f t="shared" si="33"/>
        <v>-13436643</v>
      </c>
    </row>
    <row r="2110" spans="1:4" x14ac:dyDescent="0.35">
      <c r="A2110" t="s">
        <v>26262</v>
      </c>
      <c r="B2110">
        <v>10000000</v>
      </c>
      <c r="C2110">
        <v>6201757</v>
      </c>
      <c r="D2110">
        <f t="shared" si="33"/>
        <v>-3798243</v>
      </c>
    </row>
    <row r="2111" spans="1:4" x14ac:dyDescent="0.35">
      <c r="A2111" t="s">
        <v>26263</v>
      </c>
      <c r="B2111">
        <v>20000000</v>
      </c>
      <c r="C2111">
        <v>6420319</v>
      </c>
      <c r="D2111">
        <f t="shared" si="33"/>
        <v>-13579681</v>
      </c>
    </row>
    <row r="2112" spans="1:4" x14ac:dyDescent="0.35">
      <c r="A2112" t="s">
        <v>26264</v>
      </c>
      <c r="B2112">
        <v>15000000</v>
      </c>
      <c r="C2112">
        <v>5702083</v>
      </c>
      <c r="D2112">
        <f t="shared" si="33"/>
        <v>-9297917</v>
      </c>
    </row>
    <row r="2113" spans="1:4" x14ac:dyDescent="0.35">
      <c r="A2113" t="s">
        <v>26265</v>
      </c>
      <c r="B2113">
        <v>8700000</v>
      </c>
      <c r="C2113">
        <v>5480996</v>
      </c>
      <c r="D2113">
        <f t="shared" si="33"/>
        <v>-3219004</v>
      </c>
    </row>
    <row r="2114" spans="1:4" x14ac:dyDescent="0.35">
      <c r="A2114" t="s">
        <v>26266</v>
      </c>
      <c r="B2114">
        <v>20000000</v>
      </c>
      <c r="C2114">
        <v>6002756</v>
      </c>
      <c r="D2114">
        <f t="shared" si="33"/>
        <v>-13997244</v>
      </c>
    </row>
    <row r="2115" spans="1:4" x14ac:dyDescent="0.35">
      <c r="A2115" t="s">
        <v>26267</v>
      </c>
      <c r="B2115">
        <v>20000000</v>
      </c>
      <c r="C2115">
        <v>5132655</v>
      </c>
      <c r="D2115">
        <f t="shared" ref="D2115:D2178" si="34">C2115-B2115</f>
        <v>-14867345</v>
      </c>
    </row>
    <row r="2116" spans="1:4" x14ac:dyDescent="0.35">
      <c r="A2116" t="s">
        <v>26268</v>
      </c>
      <c r="B2116">
        <v>20000000</v>
      </c>
      <c r="C2116">
        <v>5205343</v>
      </c>
      <c r="D2116">
        <f t="shared" si="34"/>
        <v>-14794657</v>
      </c>
    </row>
    <row r="2117" spans="1:4" x14ac:dyDescent="0.35">
      <c r="A2117" t="s">
        <v>26269</v>
      </c>
      <c r="B2117">
        <v>20000000</v>
      </c>
      <c r="C2117">
        <v>5005883</v>
      </c>
      <c r="D2117">
        <f t="shared" si="34"/>
        <v>-14994117</v>
      </c>
    </row>
    <row r="2118" spans="1:4" x14ac:dyDescent="0.35">
      <c r="A2118" t="s">
        <v>26270</v>
      </c>
      <c r="B2118">
        <v>20000000</v>
      </c>
      <c r="C2118">
        <v>5749134</v>
      </c>
      <c r="D2118">
        <f t="shared" si="34"/>
        <v>-14250866</v>
      </c>
    </row>
    <row r="2119" spans="1:4" x14ac:dyDescent="0.35">
      <c r="A2119" t="s">
        <v>26271</v>
      </c>
      <c r="B2119">
        <v>20000000</v>
      </c>
      <c r="C2119">
        <v>4234040</v>
      </c>
      <c r="D2119">
        <f t="shared" si="34"/>
        <v>-15765960</v>
      </c>
    </row>
    <row r="2120" spans="1:4" x14ac:dyDescent="0.35">
      <c r="A2120" t="s">
        <v>26272</v>
      </c>
      <c r="B2120">
        <v>20000000</v>
      </c>
      <c r="C2120">
        <v>4001121</v>
      </c>
      <c r="D2120">
        <f t="shared" si="34"/>
        <v>-15998879</v>
      </c>
    </row>
    <row r="2121" spans="1:4" x14ac:dyDescent="0.35">
      <c r="A2121" t="s">
        <v>26273</v>
      </c>
      <c r="B2121">
        <v>20000000</v>
      </c>
      <c r="C2121">
        <v>3749061</v>
      </c>
      <c r="D2121">
        <f t="shared" si="34"/>
        <v>-16250939</v>
      </c>
    </row>
    <row r="2122" spans="1:4" x14ac:dyDescent="0.35">
      <c r="A2122" t="s">
        <v>26274</v>
      </c>
      <c r="B2122">
        <v>20000000</v>
      </c>
      <c r="C2122">
        <v>3519627</v>
      </c>
      <c r="D2122">
        <f t="shared" si="34"/>
        <v>-16480373</v>
      </c>
    </row>
    <row r="2123" spans="1:4" x14ac:dyDescent="0.35">
      <c r="A2123" t="s">
        <v>26275</v>
      </c>
      <c r="B2123">
        <v>21000000</v>
      </c>
      <c r="C2123">
        <v>3081925</v>
      </c>
      <c r="D2123">
        <f t="shared" si="34"/>
        <v>-17918075</v>
      </c>
    </row>
    <row r="2124" spans="1:4" x14ac:dyDescent="0.35">
      <c r="A2124" t="s">
        <v>26276</v>
      </c>
      <c r="B2124">
        <v>2400000000</v>
      </c>
      <c r="C2124">
        <v>2298191</v>
      </c>
      <c r="D2124">
        <f t="shared" si="34"/>
        <v>-2397701809</v>
      </c>
    </row>
    <row r="2125" spans="1:4" x14ac:dyDescent="0.35">
      <c r="A2125" t="s">
        <v>26277</v>
      </c>
      <c r="B2125">
        <v>20000000</v>
      </c>
      <c r="C2125">
        <v>2353728</v>
      </c>
      <c r="D2125">
        <f t="shared" si="34"/>
        <v>-17646272</v>
      </c>
    </row>
    <row r="2126" spans="1:4" x14ac:dyDescent="0.35">
      <c r="A2126" t="s">
        <v>26278</v>
      </c>
      <c r="B2126">
        <v>20000000</v>
      </c>
      <c r="C2126">
        <v>2000000</v>
      </c>
      <c r="D2126">
        <f t="shared" si="34"/>
        <v>-18000000</v>
      </c>
    </row>
    <row r="2127" spans="1:4" x14ac:dyDescent="0.35">
      <c r="A2127" t="s">
        <v>26279</v>
      </c>
      <c r="B2127">
        <v>2000000</v>
      </c>
      <c r="C2127">
        <v>1900725</v>
      </c>
      <c r="D2127">
        <f t="shared" si="34"/>
        <v>-99275</v>
      </c>
    </row>
    <row r="2128" spans="1:4" x14ac:dyDescent="0.35">
      <c r="A2128" t="s">
        <v>26280</v>
      </c>
      <c r="B2128">
        <v>20000000</v>
      </c>
      <c r="C2128">
        <v>2246000</v>
      </c>
      <c r="D2128">
        <f t="shared" si="34"/>
        <v>-17754000</v>
      </c>
    </row>
    <row r="2129" spans="1:4" x14ac:dyDescent="0.35">
      <c r="A2129" t="s">
        <v>26281</v>
      </c>
      <c r="B2129">
        <v>20000000</v>
      </c>
      <c r="C2129">
        <v>1646664</v>
      </c>
      <c r="D2129">
        <f t="shared" si="34"/>
        <v>-18353336</v>
      </c>
    </row>
    <row r="2130" spans="1:4" x14ac:dyDescent="0.35">
      <c r="A2130" t="s">
        <v>26282</v>
      </c>
      <c r="B2130">
        <v>20000000</v>
      </c>
      <c r="C2130">
        <v>1190018</v>
      </c>
      <c r="D2130">
        <f t="shared" si="34"/>
        <v>-18809982</v>
      </c>
    </row>
    <row r="2131" spans="1:4" x14ac:dyDescent="0.35">
      <c r="A2131" t="s">
        <v>26283</v>
      </c>
      <c r="B2131">
        <v>40000000</v>
      </c>
      <c r="C2131">
        <v>1027749</v>
      </c>
      <c r="D2131">
        <f t="shared" si="34"/>
        <v>-38972251</v>
      </c>
    </row>
    <row r="2132" spans="1:4" x14ac:dyDescent="0.35">
      <c r="A2132" t="s">
        <v>26284</v>
      </c>
      <c r="B2132">
        <v>24000000</v>
      </c>
      <c r="C2132">
        <v>882710</v>
      </c>
      <c r="D2132">
        <f t="shared" si="34"/>
        <v>-23117290</v>
      </c>
    </row>
    <row r="2133" spans="1:4" x14ac:dyDescent="0.35">
      <c r="A2133" t="s">
        <v>26285</v>
      </c>
      <c r="B2133">
        <v>20000000</v>
      </c>
      <c r="C2133">
        <v>1064277</v>
      </c>
      <c r="D2133">
        <f t="shared" si="34"/>
        <v>-18935723</v>
      </c>
    </row>
    <row r="2134" spans="1:4" x14ac:dyDescent="0.35">
      <c r="A2134" t="s">
        <v>26286</v>
      </c>
      <c r="B2134">
        <v>10000000</v>
      </c>
      <c r="C2134">
        <v>531009</v>
      </c>
      <c r="D2134">
        <f t="shared" si="34"/>
        <v>-9468991</v>
      </c>
    </row>
    <row r="2135" spans="1:4" x14ac:dyDescent="0.35">
      <c r="A2135" t="s">
        <v>26287</v>
      </c>
      <c r="B2135">
        <v>2127519898</v>
      </c>
      <c r="C2135">
        <v>410388</v>
      </c>
      <c r="D2135">
        <f t="shared" si="34"/>
        <v>-2127109510</v>
      </c>
    </row>
    <row r="2136" spans="1:4" x14ac:dyDescent="0.35">
      <c r="A2136" t="s">
        <v>26288</v>
      </c>
      <c r="B2136">
        <v>20000000</v>
      </c>
      <c r="C2136">
        <v>375474</v>
      </c>
      <c r="D2136">
        <f t="shared" si="34"/>
        <v>-19624526</v>
      </c>
    </row>
    <row r="2137" spans="1:4" x14ac:dyDescent="0.35">
      <c r="A2137" t="s">
        <v>26289</v>
      </c>
      <c r="B2137">
        <v>20000000</v>
      </c>
      <c r="C2137">
        <v>305070</v>
      </c>
      <c r="D2137">
        <f t="shared" si="34"/>
        <v>-19694930</v>
      </c>
    </row>
    <row r="2138" spans="1:4" x14ac:dyDescent="0.35">
      <c r="A2138" t="s">
        <v>26290</v>
      </c>
      <c r="B2138">
        <v>140000000</v>
      </c>
      <c r="C2138">
        <v>146072</v>
      </c>
      <c r="D2138">
        <f t="shared" si="34"/>
        <v>-139853928</v>
      </c>
    </row>
    <row r="2139" spans="1:4" x14ac:dyDescent="0.35">
      <c r="A2139" t="s">
        <v>26291</v>
      </c>
      <c r="B2139">
        <v>20000000</v>
      </c>
      <c r="C2139">
        <v>1183354</v>
      </c>
      <c r="D2139">
        <f t="shared" si="34"/>
        <v>-18816646</v>
      </c>
    </row>
    <row r="2140" spans="1:4" x14ac:dyDescent="0.35">
      <c r="A2140" t="s">
        <v>26292</v>
      </c>
      <c r="B2140">
        <v>22000000</v>
      </c>
      <c r="C2140">
        <v>121972</v>
      </c>
      <c r="D2140">
        <f t="shared" si="34"/>
        <v>-21878028</v>
      </c>
    </row>
    <row r="2141" spans="1:4" x14ac:dyDescent="0.35">
      <c r="A2141" t="s">
        <v>26293</v>
      </c>
      <c r="B2141">
        <v>20000000</v>
      </c>
      <c r="C2141">
        <v>263365</v>
      </c>
      <c r="D2141">
        <f t="shared" si="34"/>
        <v>-19736635</v>
      </c>
    </row>
    <row r="2142" spans="1:4" x14ac:dyDescent="0.35">
      <c r="A2142" t="s">
        <v>26294</v>
      </c>
      <c r="B2142">
        <v>19400000</v>
      </c>
      <c r="C2142">
        <v>8047690</v>
      </c>
      <c r="D2142">
        <f t="shared" si="34"/>
        <v>-11352310</v>
      </c>
    </row>
    <row r="2143" spans="1:4" x14ac:dyDescent="0.35">
      <c r="A2143" t="s">
        <v>26295</v>
      </c>
      <c r="B2143">
        <v>20000000</v>
      </c>
      <c r="C2143">
        <v>476270</v>
      </c>
      <c r="D2143">
        <f t="shared" si="34"/>
        <v>-19523730</v>
      </c>
    </row>
    <row r="2144" spans="1:4" x14ac:dyDescent="0.35">
      <c r="A2144" t="s">
        <v>26296</v>
      </c>
      <c r="B2144">
        <v>22000000</v>
      </c>
      <c r="C2144">
        <v>184208848</v>
      </c>
      <c r="D2144">
        <f t="shared" si="34"/>
        <v>162208848</v>
      </c>
    </row>
    <row r="2145" spans="1:4" x14ac:dyDescent="0.35">
      <c r="A2145" t="s">
        <v>26297</v>
      </c>
      <c r="B2145">
        <v>20000000</v>
      </c>
      <c r="C2145">
        <v>100292856</v>
      </c>
      <c r="D2145">
        <f t="shared" si="34"/>
        <v>80292856</v>
      </c>
    </row>
    <row r="2146" spans="1:4" x14ac:dyDescent="0.35">
      <c r="A2146" t="s">
        <v>26298</v>
      </c>
      <c r="B2146">
        <v>19000000</v>
      </c>
      <c r="C2146">
        <v>58571513</v>
      </c>
      <c r="D2146">
        <f t="shared" si="34"/>
        <v>39571513</v>
      </c>
    </row>
    <row r="2147" spans="1:4" x14ac:dyDescent="0.35">
      <c r="A2147" t="s">
        <v>26299</v>
      </c>
      <c r="B2147">
        <v>20000000</v>
      </c>
      <c r="C2147">
        <v>51431160</v>
      </c>
      <c r="D2147">
        <f t="shared" si="34"/>
        <v>31431160</v>
      </c>
    </row>
    <row r="2148" spans="1:4" x14ac:dyDescent="0.35">
      <c r="A2148" t="s">
        <v>26300</v>
      </c>
      <c r="B2148">
        <v>15000000</v>
      </c>
      <c r="C2148">
        <v>103001286</v>
      </c>
      <c r="D2148">
        <f t="shared" si="34"/>
        <v>88001286</v>
      </c>
    </row>
    <row r="2149" spans="1:4" x14ac:dyDescent="0.35">
      <c r="A2149" t="s">
        <v>26301</v>
      </c>
      <c r="B2149">
        <v>20000000</v>
      </c>
      <c r="C2149">
        <v>41867960</v>
      </c>
      <c r="D2149">
        <f t="shared" si="34"/>
        <v>21867960</v>
      </c>
    </row>
    <row r="2150" spans="1:4" x14ac:dyDescent="0.35">
      <c r="A2150" t="s">
        <v>26302</v>
      </c>
      <c r="B2150">
        <v>19000000</v>
      </c>
      <c r="C2150">
        <v>210609762</v>
      </c>
      <c r="D2150">
        <f t="shared" si="34"/>
        <v>191609762</v>
      </c>
    </row>
    <row r="2151" spans="1:4" x14ac:dyDescent="0.35">
      <c r="A2151" t="s">
        <v>26303</v>
      </c>
      <c r="B2151">
        <v>19000000</v>
      </c>
      <c r="C2151">
        <v>40846082</v>
      </c>
      <c r="D2151">
        <f t="shared" si="34"/>
        <v>21846082</v>
      </c>
    </row>
    <row r="2152" spans="1:4" x14ac:dyDescent="0.35">
      <c r="A2152" t="s">
        <v>26304</v>
      </c>
      <c r="B2152">
        <v>13000000</v>
      </c>
      <c r="C2152">
        <v>51697449</v>
      </c>
      <c r="D2152">
        <f t="shared" si="34"/>
        <v>38697449</v>
      </c>
    </row>
    <row r="2153" spans="1:4" x14ac:dyDescent="0.35">
      <c r="A2153" t="s">
        <v>26305</v>
      </c>
      <c r="B2153">
        <v>19000000</v>
      </c>
      <c r="C2153">
        <v>27758465</v>
      </c>
      <c r="D2153">
        <f t="shared" si="34"/>
        <v>8758465</v>
      </c>
    </row>
    <row r="2154" spans="1:4" x14ac:dyDescent="0.35">
      <c r="A2154" t="s">
        <v>26306</v>
      </c>
      <c r="B2154">
        <v>18000000</v>
      </c>
      <c r="C2154">
        <v>56127162</v>
      </c>
      <c r="D2154">
        <f t="shared" si="34"/>
        <v>38127162</v>
      </c>
    </row>
    <row r="2155" spans="1:4" x14ac:dyDescent="0.35">
      <c r="A2155" t="s">
        <v>26307</v>
      </c>
      <c r="B2155">
        <v>15000000</v>
      </c>
      <c r="C2155">
        <v>1357042</v>
      </c>
      <c r="D2155">
        <f t="shared" si="34"/>
        <v>-13642958</v>
      </c>
    </row>
    <row r="2156" spans="1:4" x14ac:dyDescent="0.35">
      <c r="A2156" t="s">
        <v>26308</v>
      </c>
      <c r="B2156">
        <v>19000000</v>
      </c>
      <c r="C2156">
        <v>15911333</v>
      </c>
      <c r="D2156">
        <f t="shared" si="34"/>
        <v>-3088667</v>
      </c>
    </row>
    <row r="2157" spans="1:4" x14ac:dyDescent="0.35">
      <c r="A2157" t="s">
        <v>26309</v>
      </c>
      <c r="B2157">
        <v>20000000</v>
      </c>
      <c r="C2157">
        <v>39103378</v>
      </c>
      <c r="D2157">
        <f t="shared" si="34"/>
        <v>19103378</v>
      </c>
    </row>
    <row r="2158" spans="1:4" x14ac:dyDescent="0.35">
      <c r="A2158" t="s">
        <v>26310</v>
      </c>
      <c r="B2158">
        <v>19000000</v>
      </c>
      <c r="C2158">
        <v>10049886</v>
      </c>
      <c r="D2158">
        <f t="shared" si="34"/>
        <v>-8950114</v>
      </c>
    </row>
    <row r="2159" spans="1:4" x14ac:dyDescent="0.35">
      <c r="A2159" t="s">
        <v>26311</v>
      </c>
      <c r="B2159">
        <v>25000000</v>
      </c>
      <c r="C2159">
        <v>8600000</v>
      </c>
      <c r="D2159">
        <f t="shared" si="34"/>
        <v>-16400000</v>
      </c>
    </row>
    <row r="2160" spans="1:4" x14ac:dyDescent="0.35">
      <c r="A2160" t="s">
        <v>26312</v>
      </c>
      <c r="B2160">
        <v>19000000</v>
      </c>
      <c r="C2160">
        <v>21483154</v>
      </c>
      <c r="D2160">
        <f t="shared" si="34"/>
        <v>2483154</v>
      </c>
    </row>
    <row r="2161" spans="1:4" x14ac:dyDescent="0.35">
      <c r="A2161" t="s">
        <v>26313</v>
      </c>
      <c r="B2161">
        <v>19000000</v>
      </c>
      <c r="C2161">
        <v>8396942</v>
      </c>
      <c r="D2161">
        <f t="shared" si="34"/>
        <v>-10603058</v>
      </c>
    </row>
    <row r="2162" spans="1:4" x14ac:dyDescent="0.35">
      <c r="A2162" t="s">
        <v>26314</v>
      </c>
      <c r="B2162">
        <v>19000000</v>
      </c>
      <c r="C2162">
        <v>12561</v>
      </c>
      <c r="D2162">
        <f t="shared" si="34"/>
        <v>-18987439</v>
      </c>
    </row>
    <row r="2163" spans="1:4" x14ac:dyDescent="0.35">
      <c r="A2163" t="s">
        <v>26315</v>
      </c>
      <c r="B2163">
        <v>23000000</v>
      </c>
      <c r="C2163">
        <v>6923891</v>
      </c>
      <c r="D2163">
        <f t="shared" si="34"/>
        <v>-16076109</v>
      </c>
    </row>
    <row r="2164" spans="1:4" x14ac:dyDescent="0.35">
      <c r="A2164" t="s">
        <v>26316</v>
      </c>
      <c r="B2164">
        <v>19000000</v>
      </c>
      <c r="C2164">
        <v>2119994</v>
      </c>
      <c r="D2164">
        <f t="shared" si="34"/>
        <v>-16880006</v>
      </c>
    </row>
    <row r="2165" spans="1:4" x14ac:dyDescent="0.35">
      <c r="A2165" t="s">
        <v>26317</v>
      </c>
      <c r="B2165">
        <v>19000000</v>
      </c>
      <c r="C2165">
        <v>1292527</v>
      </c>
      <c r="D2165">
        <f t="shared" si="34"/>
        <v>-17707473</v>
      </c>
    </row>
    <row r="2166" spans="1:4" x14ac:dyDescent="0.35">
      <c r="A2166" t="s">
        <v>26318</v>
      </c>
      <c r="B2166">
        <v>19000000</v>
      </c>
      <c r="C2166">
        <v>64255243</v>
      </c>
      <c r="D2166">
        <f t="shared" si="34"/>
        <v>45255243</v>
      </c>
    </row>
    <row r="2167" spans="1:4" x14ac:dyDescent="0.35">
      <c r="A2167" t="s">
        <v>26319</v>
      </c>
      <c r="B2167">
        <v>19000000</v>
      </c>
      <c r="C2167">
        <v>22245861</v>
      </c>
      <c r="D2167">
        <f t="shared" si="34"/>
        <v>3245861</v>
      </c>
    </row>
    <row r="2168" spans="1:4" x14ac:dyDescent="0.35">
      <c r="A2168" t="s">
        <v>26320</v>
      </c>
      <c r="B2168">
        <v>15000000</v>
      </c>
      <c r="C2168">
        <v>20433940</v>
      </c>
      <c r="D2168">
        <f t="shared" si="34"/>
        <v>5433940</v>
      </c>
    </row>
    <row r="2169" spans="1:4" x14ac:dyDescent="0.35">
      <c r="A2169" t="s">
        <v>26321</v>
      </c>
      <c r="B2169">
        <v>18500000</v>
      </c>
      <c r="C2169">
        <v>10562387</v>
      </c>
      <c r="D2169">
        <f t="shared" si="34"/>
        <v>-7937613</v>
      </c>
    </row>
    <row r="2170" spans="1:4" x14ac:dyDescent="0.35">
      <c r="A2170" t="s">
        <v>26322</v>
      </c>
      <c r="B2170">
        <v>18500000</v>
      </c>
      <c r="C2170">
        <v>18439082</v>
      </c>
      <c r="D2170">
        <f t="shared" si="34"/>
        <v>-60918</v>
      </c>
    </row>
    <row r="2171" spans="1:4" x14ac:dyDescent="0.35">
      <c r="A2171" t="s">
        <v>26323</v>
      </c>
      <c r="B2171">
        <v>18000000</v>
      </c>
      <c r="C2171">
        <v>150056505</v>
      </c>
      <c r="D2171">
        <f t="shared" si="34"/>
        <v>132056505</v>
      </c>
    </row>
    <row r="2172" spans="1:4" x14ac:dyDescent="0.35">
      <c r="A2172" t="s">
        <v>26324</v>
      </c>
      <c r="B2172">
        <v>18000000</v>
      </c>
      <c r="C2172">
        <v>119938730</v>
      </c>
      <c r="D2172">
        <f t="shared" si="34"/>
        <v>101938730</v>
      </c>
    </row>
    <row r="2173" spans="1:4" x14ac:dyDescent="0.35">
      <c r="A2173" t="s">
        <v>26325</v>
      </c>
      <c r="B2173">
        <v>18000000</v>
      </c>
      <c r="C2173">
        <v>114968774</v>
      </c>
      <c r="D2173">
        <f t="shared" si="34"/>
        <v>96968774</v>
      </c>
    </row>
    <row r="2174" spans="1:4" x14ac:dyDescent="0.35">
      <c r="A2174" t="s">
        <v>26326</v>
      </c>
      <c r="B2174">
        <v>18000000</v>
      </c>
      <c r="C2174">
        <v>128505958</v>
      </c>
      <c r="D2174">
        <f t="shared" si="34"/>
        <v>110505958</v>
      </c>
    </row>
    <row r="2175" spans="1:4" x14ac:dyDescent="0.35">
      <c r="A2175" t="s">
        <v>26327</v>
      </c>
      <c r="B2175">
        <v>18000000</v>
      </c>
      <c r="C2175">
        <v>95001351</v>
      </c>
      <c r="D2175">
        <f t="shared" si="34"/>
        <v>77001351</v>
      </c>
    </row>
    <row r="2176" spans="1:4" x14ac:dyDescent="0.35">
      <c r="A2176" t="s">
        <v>26328</v>
      </c>
      <c r="B2176">
        <v>17000000</v>
      </c>
      <c r="C2176">
        <v>76400000</v>
      </c>
      <c r="D2176">
        <f t="shared" si="34"/>
        <v>59400000</v>
      </c>
    </row>
    <row r="2177" spans="1:4" x14ac:dyDescent="0.35">
      <c r="A2177" t="s">
        <v>26329</v>
      </c>
      <c r="B2177">
        <v>20000000</v>
      </c>
      <c r="C2177">
        <v>75072454</v>
      </c>
      <c r="D2177">
        <f t="shared" si="34"/>
        <v>55072454</v>
      </c>
    </row>
    <row r="2178" spans="1:4" x14ac:dyDescent="0.35">
      <c r="A2178" t="s">
        <v>26330</v>
      </c>
      <c r="B2178">
        <v>17000000</v>
      </c>
      <c r="C2178">
        <v>65535067</v>
      </c>
      <c r="D2178">
        <f t="shared" si="34"/>
        <v>48535067</v>
      </c>
    </row>
    <row r="2179" spans="1:4" x14ac:dyDescent="0.35">
      <c r="A2179" t="s">
        <v>26331</v>
      </c>
      <c r="B2179">
        <v>16000000</v>
      </c>
      <c r="C2179">
        <v>13998282</v>
      </c>
      <c r="D2179">
        <f t="shared" ref="D2179:D2242" si="35">C2179-B2179</f>
        <v>-2001718</v>
      </c>
    </row>
    <row r="2180" spans="1:4" x14ac:dyDescent="0.35">
      <c r="A2180" t="s">
        <v>26332</v>
      </c>
      <c r="B2180">
        <v>17000000</v>
      </c>
      <c r="C2180">
        <v>6061759</v>
      </c>
      <c r="D2180">
        <f t="shared" si="35"/>
        <v>-10938241</v>
      </c>
    </row>
    <row r="2181" spans="1:4" x14ac:dyDescent="0.35">
      <c r="A2181" t="s">
        <v>26333</v>
      </c>
      <c r="B2181">
        <v>18000000</v>
      </c>
      <c r="C2181">
        <v>64955956</v>
      </c>
      <c r="D2181">
        <f t="shared" si="35"/>
        <v>46955956</v>
      </c>
    </row>
    <row r="2182" spans="1:4" x14ac:dyDescent="0.35">
      <c r="A2182" t="s">
        <v>26334</v>
      </c>
      <c r="B2182">
        <v>18000000</v>
      </c>
      <c r="C2182">
        <v>60057639</v>
      </c>
      <c r="D2182">
        <f t="shared" si="35"/>
        <v>42057639</v>
      </c>
    </row>
    <row r="2183" spans="1:4" x14ac:dyDescent="0.35">
      <c r="A2183" t="s">
        <v>26335</v>
      </c>
      <c r="B2183">
        <v>17000000</v>
      </c>
      <c r="C2183">
        <v>53868030</v>
      </c>
      <c r="D2183">
        <f t="shared" si="35"/>
        <v>36868030</v>
      </c>
    </row>
    <row r="2184" spans="1:4" x14ac:dyDescent="0.35">
      <c r="A2184" t="s">
        <v>26336</v>
      </c>
      <c r="B2184">
        <v>18000000</v>
      </c>
      <c r="C2184">
        <v>59573085</v>
      </c>
      <c r="D2184">
        <f t="shared" si="35"/>
        <v>41573085</v>
      </c>
    </row>
    <row r="2185" spans="1:4" x14ac:dyDescent="0.35">
      <c r="A2185" t="s">
        <v>26337</v>
      </c>
      <c r="B2185">
        <v>21000000</v>
      </c>
      <c r="C2185">
        <v>52691009</v>
      </c>
      <c r="D2185">
        <f t="shared" si="35"/>
        <v>31691009</v>
      </c>
    </row>
    <row r="2186" spans="1:4" x14ac:dyDescent="0.35">
      <c r="A2186" t="s">
        <v>26338</v>
      </c>
      <c r="B2186">
        <v>15000000</v>
      </c>
      <c r="C2186">
        <v>59735548</v>
      </c>
      <c r="D2186">
        <f t="shared" si="35"/>
        <v>44735548</v>
      </c>
    </row>
    <row r="2187" spans="1:4" x14ac:dyDescent="0.35">
      <c r="A2187" t="s">
        <v>26339</v>
      </c>
      <c r="B2187">
        <v>18000000</v>
      </c>
      <c r="C2187">
        <v>51600000</v>
      </c>
      <c r="D2187">
        <f t="shared" si="35"/>
        <v>33600000</v>
      </c>
    </row>
    <row r="2188" spans="1:4" x14ac:dyDescent="0.35">
      <c r="A2188" t="s">
        <v>26340</v>
      </c>
      <c r="B2188">
        <v>20000000</v>
      </c>
      <c r="C2188">
        <v>43818159</v>
      </c>
      <c r="D2188">
        <f t="shared" si="35"/>
        <v>23818159</v>
      </c>
    </row>
    <row r="2189" spans="1:4" x14ac:dyDescent="0.35">
      <c r="A2189" t="s">
        <v>26341</v>
      </c>
      <c r="B2189">
        <v>17000000</v>
      </c>
      <c r="C2189">
        <v>86049418</v>
      </c>
      <c r="D2189">
        <f t="shared" si="35"/>
        <v>69049418</v>
      </c>
    </row>
    <row r="2190" spans="1:4" x14ac:dyDescent="0.35">
      <c r="A2190" t="s">
        <v>26342</v>
      </c>
      <c r="B2190">
        <v>18000000</v>
      </c>
      <c r="C2190">
        <v>43601508</v>
      </c>
      <c r="D2190">
        <f t="shared" si="35"/>
        <v>25601508</v>
      </c>
    </row>
    <row r="2191" spans="1:4" x14ac:dyDescent="0.35">
      <c r="A2191" t="s">
        <v>26343</v>
      </c>
      <c r="B2191">
        <v>19800000</v>
      </c>
      <c r="C2191">
        <v>41300105</v>
      </c>
      <c r="D2191">
        <f t="shared" si="35"/>
        <v>21500105</v>
      </c>
    </row>
    <row r="2192" spans="1:4" x14ac:dyDescent="0.35">
      <c r="A2192" t="s">
        <v>26344</v>
      </c>
      <c r="B2192">
        <v>18000000</v>
      </c>
      <c r="C2192">
        <v>41382841</v>
      </c>
      <c r="D2192">
        <f t="shared" si="35"/>
        <v>23382841</v>
      </c>
    </row>
    <row r="2193" spans="1:4" x14ac:dyDescent="0.35">
      <c r="A2193" t="s">
        <v>26345</v>
      </c>
      <c r="B2193">
        <v>18000000</v>
      </c>
      <c r="C2193">
        <v>42335698</v>
      </c>
      <c r="D2193">
        <f t="shared" si="35"/>
        <v>24335698</v>
      </c>
    </row>
    <row r="2194" spans="1:4" x14ac:dyDescent="0.35">
      <c r="A2194" t="s">
        <v>26346</v>
      </c>
      <c r="B2194">
        <v>18000000</v>
      </c>
      <c r="C2194">
        <v>33404871</v>
      </c>
      <c r="D2194">
        <f t="shared" si="35"/>
        <v>15404871</v>
      </c>
    </row>
    <row r="2195" spans="1:4" x14ac:dyDescent="0.35">
      <c r="A2195" t="s">
        <v>26347</v>
      </c>
      <c r="B2195">
        <v>15000000</v>
      </c>
      <c r="C2195">
        <v>31471430</v>
      </c>
      <c r="D2195">
        <f t="shared" si="35"/>
        <v>16471430</v>
      </c>
    </row>
    <row r="2196" spans="1:4" x14ac:dyDescent="0.35">
      <c r="A2196" t="s">
        <v>26348</v>
      </c>
      <c r="B2196">
        <v>25000000</v>
      </c>
      <c r="C2196">
        <v>30222640</v>
      </c>
      <c r="D2196">
        <f t="shared" si="35"/>
        <v>5222640</v>
      </c>
    </row>
    <row r="2197" spans="1:4" x14ac:dyDescent="0.35">
      <c r="A2197" t="s">
        <v>26349</v>
      </c>
      <c r="B2197">
        <v>18000000</v>
      </c>
      <c r="C2197">
        <v>26906039</v>
      </c>
      <c r="D2197">
        <f t="shared" si="35"/>
        <v>8906039</v>
      </c>
    </row>
    <row r="2198" spans="1:4" x14ac:dyDescent="0.35">
      <c r="A2198" t="s">
        <v>26350</v>
      </c>
      <c r="B2198">
        <v>1000000</v>
      </c>
      <c r="C2198">
        <v>21378000</v>
      </c>
      <c r="D2198">
        <f t="shared" si="35"/>
        <v>20378000</v>
      </c>
    </row>
    <row r="2199" spans="1:4" x14ac:dyDescent="0.35">
      <c r="A2199" t="s">
        <v>26351</v>
      </c>
      <c r="B2199">
        <v>18000000</v>
      </c>
      <c r="C2199">
        <v>43853424</v>
      </c>
      <c r="D2199">
        <f t="shared" si="35"/>
        <v>25853424</v>
      </c>
    </row>
    <row r="2200" spans="1:4" x14ac:dyDescent="0.35">
      <c r="A2200" t="s">
        <v>26352</v>
      </c>
      <c r="B2200">
        <v>18000000</v>
      </c>
      <c r="C2200">
        <v>23993605</v>
      </c>
      <c r="D2200">
        <f t="shared" si="35"/>
        <v>5993605</v>
      </c>
    </row>
    <row r="2201" spans="1:4" x14ac:dyDescent="0.35">
      <c r="A2201" t="s">
        <v>26353</v>
      </c>
      <c r="B2201">
        <v>18000000</v>
      </c>
      <c r="C2201">
        <v>26400000</v>
      </c>
      <c r="D2201">
        <f t="shared" si="35"/>
        <v>8400000</v>
      </c>
    </row>
    <row r="2202" spans="1:4" x14ac:dyDescent="0.35">
      <c r="A2202" t="s">
        <v>26354</v>
      </c>
      <c r="B2202">
        <v>18000000</v>
      </c>
      <c r="C2202">
        <v>45250</v>
      </c>
      <c r="D2202">
        <f t="shared" si="35"/>
        <v>-17954750</v>
      </c>
    </row>
    <row r="2203" spans="1:4" x14ac:dyDescent="0.35">
      <c r="A2203" t="s">
        <v>26355</v>
      </c>
      <c r="B2203">
        <v>18000000</v>
      </c>
      <c r="C2203">
        <v>22927390</v>
      </c>
      <c r="D2203">
        <f t="shared" si="35"/>
        <v>4927390</v>
      </c>
    </row>
    <row r="2204" spans="1:4" x14ac:dyDescent="0.35">
      <c r="A2204" t="s">
        <v>26356</v>
      </c>
      <c r="B2204">
        <v>18000000</v>
      </c>
      <c r="C2204">
        <v>4250320</v>
      </c>
      <c r="D2204">
        <f t="shared" si="35"/>
        <v>-13749680</v>
      </c>
    </row>
    <row r="2205" spans="1:4" x14ac:dyDescent="0.35">
      <c r="A2205" t="s">
        <v>26357</v>
      </c>
      <c r="B2205">
        <v>18000000</v>
      </c>
      <c r="C2205">
        <v>22452209</v>
      </c>
      <c r="D2205">
        <f t="shared" si="35"/>
        <v>4452209</v>
      </c>
    </row>
    <row r="2206" spans="1:4" x14ac:dyDescent="0.35">
      <c r="A2206" t="s">
        <v>26358</v>
      </c>
      <c r="B2206">
        <v>18000000</v>
      </c>
      <c r="C2206">
        <v>18329466</v>
      </c>
      <c r="D2206">
        <f t="shared" si="35"/>
        <v>329466</v>
      </c>
    </row>
    <row r="2207" spans="1:4" x14ac:dyDescent="0.35">
      <c r="A2207" t="s">
        <v>26359</v>
      </c>
      <c r="B2207">
        <v>18000000</v>
      </c>
      <c r="C2207">
        <v>17071230</v>
      </c>
      <c r="D2207">
        <f t="shared" si="35"/>
        <v>-928770</v>
      </c>
    </row>
    <row r="2208" spans="1:4" x14ac:dyDescent="0.35">
      <c r="A2208" t="s">
        <v>26360</v>
      </c>
      <c r="B2208">
        <v>18000000</v>
      </c>
      <c r="C2208">
        <v>17174870</v>
      </c>
      <c r="D2208">
        <f t="shared" si="35"/>
        <v>-825130</v>
      </c>
    </row>
    <row r="2209" spans="1:4" x14ac:dyDescent="0.35">
      <c r="A2209" t="s">
        <v>26361</v>
      </c>
      <c r="B2209">
        <v>17000000</v>
      </c>
      <c r="C2209">
        <v>26284475</v>
      </c>
      <c r="D2209">
        <f t="shared" si="35"/>
        <v>9284475</v>
      </c>
    </row>
    <row r="2210" spans="1:4" x14ac:dyDescent="0.35">
      <c r="A2210" t="s">
        <v>26362</v>
      </c>
      <c r="B2210">
        <v>18000000</v>
      </c>
      <c r="C2210">
        <v>16702864</v>
      </c>
      <c r="D2210">
        <f t="shared" si="35"/>
        <v>-1297136</v>
      </c>
    </row>
    <row r="2211" spans="1:4" x14ac:dyDescent="0.35">
      <c r="A2211" t="s">
        <v>26363</v>
      </c>
      <c r="B2211">
        <v>18000000</v>
      </c>
      <c r="C2211">
        <v>15561627</v>
      </c>
      <c r="D2211">
        <f t="shared" si="35"/>
        <v>-2438373</v>
      </c>
    </row>
    <row r="2212" spans="1:4" x14ac:dyDescent="0.35">
      <c r="A2212" t="s">
        <v>26364</v>
      </c>
      <c r="B2212">
        <v>30000000</v>
      </c>
      <c r="C2212">
        <v>17750583</v>
      </c>
      <c r="D2212">
        <f t="shared" si="35"/>
        <v>-12249417</v>
      </c>
    </row>
    <row r="2213" spans="1:4" x14ac:dyDescent="0.35">
      <c r="A2213" t="s">
        <v>26365</v>
      </c>
      <c r="B2213">
        <v>18000000</v>
      </c>
      <c r="C2213">
        <v>14793904</v>
      </c>
      <c r="D2213">
        <f t="shared" si="35"/>
        <v>-3206096</v>
      </c>
    </row>
    <row r="2214" spans="1:4" x14ac:dyDescent="0.35">
      <c r="A2214" t="s">
        <v>26366</v>
      </c>
      <c r="B2214">
        <v>18000000</v>
      </c>
      <c r="C2214">
        <v>15281286</v>
      </c>
      <c r="D2214">
        <f t="shared" si="35"/>
        <v>-2718714</v>
      </c>
    </row>
    <row r="2215" spans="1:4" x14ac:dyDescent="0.35">
      <c r="A2215" t="s">
        <v>26367</v>
      </c>
      <c r="B2215">
        <v>18000000</v>
      </c>
      <c r="C2215">
        <v>8000000</v>
      </c>
      <c r="D2215">
        <f t="shared" si="35"/>
        <v>-10000000</v>
      </c>
    </row>
    <row r="2216" spans="1:4" x14ac:dyDescent="0.35">
      <c r="A2216" t="s">
        <v>26368</v>
      </c>
      <c r="B2216">
        <v>18000000</v>
      </c>
      <c r="C2216">
        <v>13491653</v>
      </c>
      <c r="D2216">
        <f t="shared" si="35"/>
        <v>-4508347</v>
      </c>
    </row>
    <row r="2217" spans="1:4" x14ac:dyDescent="0.35">
      <c r="A2217" t="s">
        <v>26369</v>
      </c>
      <c r="B2217">
        <v>18000000</v>
      </c>
      <c r="C2217">
        <v>10494494</v>
      </c>
      <c r="D2217">
        <f t="shared" si="35"/>
        <v>-7505506</v>
      </c>
    </row>
    <row r="2218" spans="1:4" x14ac:dyDescent="0.35">
      <c r="A2218" t="s">
        <v>26370</v>
      </c>
      <c r="B2218">
        <v>18000000</v>
      </c>
      <c r="C2218">
        <v>7837632</v>
      </c>
      <c r="D2218">
        <f t="shared" si="35"/>
        <v>-10162368</v>
      </c>
    </row>
    <row r="2219" spans="1:4" x14ac:dyDescent="0.35">
      <c r="A2219" t="s">
        <v>26371</v>
      </c>
      <c r="B2219">
        <v>18000000</v>
      </c>
      <c r="C2219">
        <v>15155772</v>
      </c>
      <c r="D2219">
        <f t="shared" si="35"/>
        <v>-2844228</v>
      </c>
    </row>
    <row r="2220" spans="1:4" x14ac:dyDescent="0.35">
      <c r="A2220" t="s">
        <v>26372</v>
      </c>
      <c r="B2220">
        <v>18000000</v>
      </c>
      <c r="C2220">
        <v>8508843</v>
      </c>
      <c r="D2220">
        <f t="shared" si="35"/>
        <v>-9491157</v>
      </c>
    </row>
    <row r="2221" spans="1:4" x14ac:dyDescent="0.35">
      <c r="A2221" t="s">
        <v>26373</v>
      </c>
      <c r="B2221">
        <v>18000000</v>
      </c>
      <c r="C2221">
        <v>7739049</v>
      </c>
      <c r="D2221">
        <f t="shared" si="35"/>
        <v>-10260951</v>
      </c>
    </row>
    <row r="2222" spans="1:4" x14ac:dyDescent="0.35">
      <c r="A2222" t="s">
        <v>26374</v>
      </c>
      <c r="B2222">
        <v>17000000</v>
      </c>
      <c r="C2222">
        <v>6734844</v>
      </c>
      <c r="D2222">
        <f t="shared" si="35"/>
        <v>-10265156</v>
      </c>
    </row>
    <row r="2223" spans="1:4" x14ac:dyDescent="0.35">
      <c r="A2223" t="s">
        <v>26375</v>
      </c>
      <c r="B2223">
        <v>18000000</v>
      </c>
      <c r="C2223">
        <v>6000000</v>
      </c>
      <c r="D2223">
        <f t="shared" si="35"/>
        <v>-12000000</v>
      </c>
    </row>
    <row r="2224" spans="1:4" x14ac:dyDescent="0.35">
      <c r="A2224" t="s">
        <v>26376</v>
      </c>
      <c r="B2224">
        <v>13000000</v>
      </c>
      <c r="C2224">
        <v>6615578</v>
      </c>
      <c r="D2224">
        <f t="shared" si="35"/>
        <v>-6384422</v>
      </c>
    </row>
    <row r="2225" spans="1:4" x14ac:dyDescent="0.35">
      <c r="A2225" t="s">
        <v>26377</v>
      </c>
      <c r="B2225">
        <v>18000000</v>
      </c>
      <c r="C2225">
        <v>5887457</v>
      </c>
      <c r="D2225">
        <f t="shared" si="35"/>
        <v>-12112543</v>
      </c>
    </row>
    <row r="2226" spans="1:4" x14ac:dyDescent="0.35">
      <c r="A2226" t="s">
        <v>26378</v>
      </c>
      <c r="B2226">
        <v>18000000</v>
      </c>
      <c r="C2226">
        <v>13362308</v>
      </c>
      <c r="D2226">
        <f t="shared" si="35"/>
        <v>-4637692</v>
      </c>
    </row>
    <row r="2227" spans="1:4" x14ac:dyDescent="0.35">
      <c r="A2227" t="s">
        <v>26379</v>
      </c>
      <c r="B2227">
        <v>20000000</v>
      </c>
      <c r="C2227">
        <v>5701643</v>
      </c>
      <c r="D2227">
        <f t="shared" si="35"/>
        <v>-14298357</v>
      </c>
    </row>
    <row r="2228" spans="1:4" x14ac:dyDescent="0.35">
      <c r="A2228" t="s">
        <v>26380</v>
      </c>
      <c r="B2228">
        <v>18000000</v>
      </c>
      <c r="C2228">
        <v>5694401</v>
      </c>
      <c r="D2228">
        <f t="shared" si="35"/>
        <v>-12305599</v>
      </c>
    </row>
    <row r="2229" spans="1:4" x14ac:dyDescent="0.35">
      <c r="A2229" t="s">
        <v>26381</v>
      </c>
      <c r="B2229">
        <v>20000000</v>
      </c>
      <c r="C2229">
        <v>5333658</v>
      </c>
      <c r="D2229">
        <f t="shared" si="35"/>
        <v>-14666342</v>
      </c>
    </row>
    <row r="2230" spans="1:4" x14ac:dyDescent="0.35">
      <c r="A2230" t="s">
        <v>26382</v>
      </c>
      <c r="B2230">
        <v>18000000</v>
      </c>
      <c r="C2230">
        <v>4414535</v>
      </c>
      <c r="D2230">
        <f t="shared" si="35"/>
        <v>-13585465</v>
      </c>
    </row>
    <row r="2231" spans="1:4" x14ac:dyDescent="0.35">
      <c r="A2231" t="s">
        <v>26383</v>
      </c>
      <c r="B2231">
        <v>18000000</v>
      </c>
      <c r="C2231">
        <v>3707794</v>
      </c>
      <c r="D2231">
        <f t="shared" si="35"/>
        <v>-14292206</v>
      </c>
    </row>
    <row r="2232" spans="1:4" x14ac:dyDescent="0.35">
      <c r="A2232" t="s">
        <v>26384</v>
      </c>
      <c r="B2232">
        <v>18000000</v>
      </c>
      <c r="C2232">
        <v>3203044</v>
      </c>
      <c r="D2232">
        <f t="shared" si="35"/>
        <v>-14796956</v>
      </c>
    </row>
    <row r="2233" spans="1:4" x14ac:dyDescent="0.35">
      <c r="A2233" t="s">
        <v>26385</v>
      </c>
      <c r="B2233">
        <v>18000000</v>
      </c>
      <c r="C2233">
        <v>4435083</v>
      </c>
      <c r="D2233">
        <f t="shared" si="35"/>
        <v>-13564917</v>
      </c>
    </row>
    <row r="2234" spans="1:4" x14ac:dyDescent="0.35">
      <c r="A2234" t="s">
        <v>26386</v>
      </c>
      <c r="B2234">
        <v>12000000</v>
      </c>
      <c r="C2234">
        <v>2222647</v>
      </c>
      <c r="D2234">
        <f t="shared" si="35"/>
        <v>-9777353</v>
      </c>
    </row>
    <row r="2235" spans="1:4" x14ac:dyDescent="0.35">
      <c r="A2235" t="s">
        <v>26387</v>
      </c>
      <c r="B2235">
        <v>2700000</v>
      </c>
      <c r="C2235">
        <v>3500000</v>
      </c>
      <c r="D2235">
        <f t="shared" si="35"/>
        <v>800000</v>
      </c>
    </row>
    <row r="2236" spans="1:4" x14ac:dyDescent="0.35">
      <c r="A2236" t="s">
        <v>26388</v>
      </c>
      <c r="B2236">
        <v>18000000</v>
      </c>
      <c r="C2236">
        <v>676698</v>
      </c>
      <c r="D2236">
        <f t="shared" si="35"/>
        <v>-17323302</v>
      </c>
    </row>
    <row r="2237" spans="1:4" x14ac:dyDescent="0.35">
      <c r="A2237" t="s">
        <v>26389</v>
      </c>
      <c r="B2237">
        <v>11350000</v>
      </c>
      <c r="C2237">
        <v>229311</v>
      </c>
      <c r="D2237">
        <f t="shared" si="35"/>
        <v>-11120689</v>
      </c>
    </row>
    <row r="2238" spans="1:4" x14ac:dyDescent="0.35">
      <c r="A2238" t="s">
        <v>26390</v>
      </c>
      <c r="B2238">
        <v>14000000</v>
      </c>
      <c r="C2238">
        <v>63260</v>
      </c>
      <c r="D2238">
        <f t="shared" si="35"/>
        <v>-13936740</v>
      </c>
    </row>
    <row r="2239" spans="1:4" x14ac:dyDescent="0.35">
      <c r="A2239" t="s">
        <v>26391</v>
      </c>
      <c r="B2239">
        <v>20000000</v>
      </c>
      <c r="C2239">
        <v>121463226</v>
      </c>
      <c r="D2239">
        <f t="shared" si="35"/>
        <v>101463226</v>
      </c>
    </row>
    <row r="2240" spans="1:4" x14ac:dyDescent="0.35">
      <c r="A2240" t="s">
        <v>26392</v>
      </c>
      <c r="B2240">
        <v>23000000</v>
      </c>
      <c r="C2240">
        <v>58006147</v>
      </c>
      <c r="D2240">
        <f t="shared" si="35"/>
        <v>35006147</v>
      </c>
    </row>
    <row r="2241" spans="1:4" x14ac:dyDescent="0.35">
      <c r="A2241" t="s">
        <v>26393</v>
      </c>
      <c r="B2241">
        <v>17500000</v>
      </c>
      <c r="C2241">
        <v>51053787</v>
      </c>
      <c r="D2241">
        <f t="shared" si="35"/>
        <v>33553787</v>
      </c>
    </row>
    <row r="2242" spans="1:4" x14ac:dyDescent="0.35">
      <c r="A2242" t="s">
        <v>26394</v>
      </c>
      <c r="B2242">
        <v>17500000</v>
      </c>
      <c r="C2242">
        <v>23472900</v>
      </c>
      <c r="D2242">
        <f t="shared" si="35"/>
        <v>5972900</v>
      </c>
    </row>
    <row r="2243" spans="1:4" x14ac:dyDescent="0.35">
      <c r="A2243" t="s">
        <v>26395</v>
      </c>
      <c r="B2243">
        <v>24000000</v>
      </c>
      <c r="C2243">
        <v>39687528</v>
      </c>
      <c r="D2243">
        <f t="shared" ref="D2243:D2306" si="36">C2243-B2243</f>
        <v>15687528</v>
      </c>
    </row>
    <row r="2244" spans="1:4" x14ac:dyDescent="0.35">
      <c r="A2244" t="s">
        <v>26396</v>
      </c>
      <c r="B2244">
        <v>17500000</v>
      </c>
      <c r="C2244">
        <v>7017178</v>
      </c>
      <c r="D2244">
        <f t="shared" si="36"/>
        <v>-10482822</v>
      </c>
    </row>
    <row r="2245" spans="1:4" x14ac:dyDescent="0.35">
      <c r="A2245" t="s">
        <v>26397</v>
      </c>
      <c r="B2245">
        <v>17500000</v>
      </c>
      <c r="C2245">
        <v>325491</v>
      </c>
      <c r="D2245">
        <f t="shared" si="36"/>
        <v>-17174509</v>
      </c>
    </row>
    <row r="2246" spans="1:4" x14ac:dyDescent="0.35">
      <c r="A2246" t="s">
        <v>26398</v>
      </c>
      <c r="B2246">
        <v>17000000</v>
      </c>
      <c r="C2246">
        <v>96471845</v>
      </c>
      <c r="D2246">
        <f t="shared" si="36"/>
        <v>79471845</v>
      </c>
    </row>
    <row r="2247" spans="1:4" x14ac:dyDescent="0.35">
      <c r="A2247" t="s">
        <v>26399</v>
      </c>
      <c r="B2247">
        <v>18500000</v>
      </c>
      <c r="C2247">
        <v>85200000</v>
      </c>
      <c r="D2247">
        <f t="shared" si="36"/>
        <v>66700000</v>
      </c>
    </row>
    <row r="2248" spans="1:4" x14ac:dyDescent="0.35">
      <c r="A2248" t="s">
        <v>26400</v>
      </c>
      <c r="B2248">
        <v>17000000</v>
      </c>
      <c r="C2248">
        <v>72000000</v>
      </c>
      <c r="D2248">
        <f t="shared" si="36"/>
        <v>55000000</v>
      </c>
    </row>
    <row r="2249" spans="1:4" x14ac:dyDescent="0.35">
      <c r="A2249" t="s">
        <v>26401</v>
      </c>
      <c r="B2249">
        <v>17000000</v>
      </c>
      <c r="C2249">
        <v>72219395</v>
      </c>
      <c r="D2249">
        <f t="shared" si="36"/>
        <v>55219395</v>
      </c>
    </row>
    <row r="2250" spans="1:4" x14ac:dyDescent="0.35">
      <c r="A2250" t="s">
        <v>26402</v>
      </c>
      <c r="B2250">
        <v>17000000</v>
      </c>
      <c r="C2250">
        <v>82389560</v>
      </c>
      <c r="D2250">
        <f t="shared" si="36"/>
        <v>65389560</v>
      </c>
    </row>
    <row r="2251" spans="1:4" x14ac:dyDescent="0.35">
      <c r="A2251" t="s">
        <v>26403</v>
      </c>
      <c r="B2251">
        <v>12000000</v>
      </c>
      <c r="C2251">
        <v>71502303</v>
      </c>
      <c r="D2251">
        <f t="shared" si="36"/>
        <v>59502303</v>
      </c>
    </row>
    <row r="2252" spans="1:4" x14ac:dyDescent="0.35">
      <c r="A2252" t="s">
        <v>26404</v>
      </c>
      <c r="B2252">
        <v>17500000</v>
      </c>
      <c r="C2252">
        <v>19179969</v>
      </c>
      <c r="D2252">
        <f t="shared" si="36"/>
        <v>1679969</v>
      </c>
    </row>
    <row r="2253" spans="1:4" x14ac:dyDescent="0.35">
      <c r="A2253" t="s">
        <v>26405</v>
      </c>
      <c r="B2253">
        <v>300000</v>
      </c>
      <c r="C2253">
        <v>47000000</v>
      </c>
      <c r="D2253">
        <f t="shared" si="36"/>
        <v>46700000</v>
      </c>
    </row>
    <row r="2254" spans="1:4" x14ac:dyDescent="0.35">
      <c r="A2254" t="s">
        <v>26406</v>
      </c>
      <c r="B2254">
        <v>17000000</v>
      </c>
      <c r="C2254">
        <v>37566230</v>
      </c>
      <c r="D2254">
        <f t="shared" si="36"/>
        <v>20566230</v>
      </c>
    </row>
    <row r="2255" spans="1:4" x14ac:dyDescent="0.35">
      <c r="A2255" t="s">
        <v>26407</v>
      </c>
      <c r="B2255">
        <v>17000000</v>
      </c>
      <c r="C2255">
        <v>70492685</v>
      </c>
      <c r="D2255">
        <f t="shared" si="36"/>
        <v>53492685</v>
      </c>
    </row>
    <row r="2256" spans="1:4" x14ac:dyDescent="0.35">
      <c r="A2256" t="s">
        <v>26408</v>
      </c>
      <c r="B2256">
        <v>17000000</v>
      </c>
      <c r="C2256">
        <v>35635046</v>
      </c>
      <c r="D2256">
        <f t="shared" si="36"/>
        <v>18635046</v>
      </c>
    </row>
    <row r="2257" spans="1:4" x14ac:dyDescent="0.35">
      <c r="A2257" t="s">
        <v>26409</v>
      </c>
      <c r="B2257">
        <v>20000000</v>
      </c>
      <c r="C2257">
        <v>45670855</v>
      </c>
      <c r="D2257">
        <f t="shared" si="36"/>
        <v>25670855</v>
      </c>
    </row>
    <row r="2258" spans="1:4" x14ac:dyDescent="0.35">
      <c r="A2258" t="s">
        <v>26410</v>
      </c>
      <c r="B2258">
        <v>17000000</v>
      </c>
      <c r="C2258">
        <v>37939782</v>
      </c>
      <c r="D2258">
        <f t="shared" si="36"/>
        <v>20939782</v>
      </c>
    </row>
    <row r="2259" spans="1:4" x14ac:dyDescent="0.35">
      <c r="A2259" t="s">
        <v>26411</v>
      </c>
      <c r="B2259">
        <v>17000000</v>
      </c>
      <c r="C2259">
        <v>30324946</v>
      </c>
      <c r="D2259">
        <f t="shared" si="36"/>
        <v>13324946</v>
      </c>
    </row>
    <row r="2260" spans="1:4" x14ac:dyDescent="0.35">
      <c r="A2260" t="s">
        <v>26412</v>
      </c>
      <c r="B2260">
        <v>17000000</v>
      </c>
      <c r="C2260">
        <v>27854896</v>
      </c>
      <c r="D2260">
        <f t="shared" si="36"/>
        <v>10854896</v>
      </c>
    </row>
    <row r="2261" spans="1:4" x14ac:dyDescent="0.35">
      <c r="A2261" t="s">
        <v>26413</v>
      </c>
      <c r="B2261">
        <v>15000000</v>
      </c>
      <c r="C2261">
        <v>41777564</v>
      </c>
      <c r="D2261">
        <f t="shared" si="36"/>
        <v>26777564</v>
      </c>
    </row>
    <row r="2262" spans="1:4" x14ac:dyDescent="0.35">
      <c r="A2262" t="s">
        <v>26414</v>
      </c>
      <c r="B2262">
        <v>17000000</v>
      </c>
      <c r="C2262">
        <v>22734486</v>
      </c>
      <c r="D2262">
        <f t="shared" si="36"/>
        <v>5734486</v>
      </c>
    </row>
    <row r="2263" spans="1:4" x14ac:dyDescent="0.35">
      <c r="A2263" t="s">
        <v>26415</v>
      </c>
      <c r="B2263">
        <v>17000000</v>
      </c>
      <c r="C2263">
        <v>44469602</v>
      </c>
      <c r="D2263">
        <f t="shared" si="36"/>
        <v>27469602</v>
      </c>
    </row>
    <row r="2264" spans="1:4" x14ac:dyDescent="0.35">
      <c r="A2264" t="s">
        <v>26416</v>
      </c>
      <c r="B2264">
        <v>17000000</v>
      </c>
      <c r="C2264">
        <v>64998368</v>
      </c>
      <c r="D2264">
        <f t="shared" si="36"/>
        <v>47998368</v>
      </c>
    </row>
    <row r="2265" spans="1:4" x14ac:dyDescent="0.35">
      <c r="A2265" t="s">
        <v>26417</v>
      </c>
      <c r="B2265">
        <v>34000000</v>
      </c>
      <c r="C2265">
        <v>19693891</v>
      </c>
      <c r="D2265">
        <f t="shared" si="36"/>
        <v>-14306109</v>
      </c>
    </row>
    <row r="2266" spans="1:4" x14ac:dyDescent="0.35">
      <c r="A2266" t="s">
        <v>26418</v>
      </c>
      <c r="B2266">
        <v>17000000</v>
      </c>
      <c r="C2266">
        <v>16311763</v>
      </c>
      <c r="D2266">
        <f t="shared" si="36"/>
        <v>-688237</v>
      </c>
    </row>
    <row r="2267" spans="1:4" x14ac:dyDescent="0.35">
      <c r="A2267" t="s">
        <v>26419</v>
      </c>
      <c r="B2267">
        <v>17000000</v>
      </c>
      <c r="C2267">
        <v>12693621</v>
      </c>
      <c r="D2267">
        <f t="shared" si="36"/>
        <v>-4306379</v>
      </c>
    </row>
    <row r="2268" spans="1:4" x14ac:dyDescent="0.35">
      <c r="A2268" t="s">
        <v>26420</v>
      </c>
      <c r="B2268">
        <v>4000000</v>
      </c>
      <c r="C2268">
        <v>15655665</v>
      </c>
      <c r="D2268">
        <f t="shared" si="36"/>
        <v>11655665</v>
      </c>
    </row>
    <row r="2269" spans="1:4" x14ac:dyDescent="0.35">
      <c r="A2269" t="s">
        <v>26421</v>
      </c>
      <c r="B2269">
        <v>17000000</v>
      </c>
      <c r="C2269">
        <v>11634458</v>
      </c>
      <c r="D2269">
        <f t="shared" si="36"/>
        <v>-5365542</v>
      </c>
    </row>
    <row r="2270" spans="1:4" x14ac:dyDescent="0.35">
      <c r="A2270" t="s">
        <v>26422</v>
      </c>
      <c r="B2270">
        <v>17000000</v>
      </c>
      <c r="C2270">
        <v>27154426</v>
      </c>
      <c r="D2270">
        <f t="shared" si="36"/>
        <v>10154426</v>
      </c>
    </row>
    <row r="2271" spans="1:4" x14ac:dyDescent="0.35">
      <c r="A2271" t="s">
        <v>26423</v>
      </c>
      <c r="B2271">
        <v>17000000</v>
      </c>
      <c r="C2271">
        <v>54239856</v>
      </c>
      <c r="D2271">
        <f t="shared" si="36"/>
        <v>37239856</v>
      </c>
    </row>
    <row r="2272" spans="1:4" x14ac:dyDescent="0.35">
      <c r="A2272" t="s">
        <v>26424</v>
      </c>
      <c r="B2272">
        <v>17000000</v>
      </c>
      <c r="C2272">
        <v>8662318</v>
      </c>
      <c r="D2272">
        <f t="shared" si="36"/>
        <v>-8337682</v>
      </c>
    </row>
    <row r="2273" spans="1:4" x14ac:dyDescent="0.35">
      <c r="A2273" t="s">
        <v>26425</v>
      </c>
      <c r="B2273">
        <v>19000000</v>
      </c>
      <c r="C2273">
        <v>7156725</v>
      </c>
      <c r="D2273">
        <f t="shared" si="36"/>
        <v>-11843275</v>
      </c>
    </row>
    <row r="2274" spans="1:4" x14ac:dyDescent="0.35">
      <c r="A2274" t="s">
        <v>26426</v>
      </c>
      <c r="B2274">
        <v>17000000</v>
      </c>
      <c r="C2274">
        <v>15681020</v>
      </c>
      <c r="D2274">
        <f t="shared" si="36"/>
        <v>-1318980</v>
      </c>
    </row>
    <row r="2275" spans="1:4" x14ac:dyDescent="0.35">
      <c r="A2275" t="s">
        <v>26427</v>
      </c>
      <c r="B2275">
        <v>17000000</v>
      </c>
      <c r="C2275">
        <v>6855137</v>
      </c>
      <c r="D2275">
        <f t="shared" si="36"/>
        <v>-10144863</v>
      </c>
    </row>
    <row r="2276" spans="1:4" x14ac:dyDescent="0.35">
      <c r="A2276" t="s">
        <v>26428</v>
      </c>
      <c r="B2276">
        <v>17000000</v>
      </c>
      <c r="C2276">
        <v>2315683</v>
      </c>
      <c r="D2276">
        <f t="shared" si="36"/>
        <v>-14684317</v>
      </c>
    </row>
    <row r="2277" spans="1:4" x14ac:dyDescent="0.35">
      <c r="A2277" t="s">
        <v>26429</v>
      </c>
      <c r="B2277">
        <v>16000000</v>
      </c>
      <c r="C2277">
        <v>39825798</v>
      </c>
      <c r="D2277">
        <f t="shared" si="36"/>
        <v>23825798</v>
      </c>
    </row>
    <row r="2278" spans="1:4" x14ac:dyDescent="0.35">
      <c r="A2278" t="s">
        <v>26430</v>
      </c>
      <c r="B2278">
        <v>17000000</v>
      </c>
      <c r="C2278">
        <v>2000000</v>
      </c>
      <c r="D2278">
        <f t="shared" si="36"/>
        <v>-15000000</v>
      </c>
    </row>
    <row r="2279" spans="1:4" x14ac:dyDescent="0.35">
      <c r="A2279" t="s">
        <v>26431</v>
      </c>
      <c r="B2279">
        <v>17000000</v>
      </c>
      <c r="C2279">
        <v>1569918</v>
      </c>
      <c r="D2279">
        <f t="shared" si="36"/>
        <v>-15430082</v>
      </c>
    </row>
    <row r="2280" spans="1:4" x14ac:dyDescent="0.35">
      <c r="A2280" t="s">
        <v>26432</v>
      </c>
      <c r="B2280">
        <v>17000000</v>
      </c>
      <c r="C2280">
        <v>106869</v>
      </c>
      <c r="D2280">
        <f t="shared" si="36"/>
        <v>-16893131</v>
      </c>
    </row>
    <row r="2281" spans="1:4" x14ac:dyDescent="0.35">
      <c r="A2281" t="s">
        <v>26433</v>
      </c>
      <c r="B2281">
        <v>17000000</v>
      </c>
      <c r="C2281">
        <v>273420</v>
      </c>
      <c r="D2281">
        <f t="shared" si="36"/>
        <v>-16726580</v>
      </c>
    </row>
    <row r="2282" spans="1:4" x14ac:dyDescent="0.35">
      <c r="A2282" t="s">
        <v>26434</v>
      </c>
      <c r="B2282">
        <v>17000000</v>
      </c>
      <c r="C2282">
        <v>4930798</v>
      </c>
      <c r="D2282">
        <f t="shared" si="36"/>
        <v>-12069202</v>
      </c>
    </row>
    <row r="2283" spans="1:4" x14ac:dyDescent="0.35">
      <c r="A2283" t="s">
        <v>26435</v>
      </c>
      <c r="B2283">
        <v>16500000</v>
      </c>
      <c r="C2283">
        <v>59847242</v>
      </c>
      <c r="D2283">
        <f t="shared" si="36"/>
        <v>43347242</v>
      </c>
    </row>
    <row r="2284" spans="1:4" x14ac:dyDescent="0.35">
      <c r="A2284" t="s">
        <v>26436</v>
      </c>
      <c r="B2284">
        <v>16800000</v>
      </c>
      <c r="C2284">
        <v>220914</v>
      </c>
      <c r="D2284">
        <f t="shared" si="36"/>
        <v>-16579086</v>
      </c>
    </row>
    <row r="2285" spans="1:4" x14ac:dyDescent="0.35">
      <c r="A2285" t="s">
        <v>26437</v>
      </c>
      <c r="B2285">
        <v>15000000</v>
      </c>
      <c r="C2285">
        <v>43848100</v>
      </c>
      <c r="D2285">
        <f t="shared" si="36"/>
        <v>28848100</v>
      </c>
    </row>
    <row r="2286" spans="1:4" x14ac:dyDescent="0.35">
      <c r="A2286" t="s">
        <v>26438</v>
      </c>
      <c r="B2286">
        <v>16500000</v>
      </c>
      <c r="C2286">
        <v>42700000</v>
      </c>
      <c r="D2286">
        <f t="shared" si="36"/>
        <v>26200000</v>
      </c>
    </row>
    <row r="2287" spans="1:4" x14ac:dyDescent="0.35">
      <c r="A2287" t="s">
        <v>26439</v>
      </c>
      <c r="B2287">
        <v>16500000</v>
      </c>
      <c r="C2287">
        <v>18663911</v>
      </c>
      <c r="D2287">
        <f t="shared" si="36"/>
        <v>2163911</v>
      </c>
    </row>
    <row r="2288" spans="1:4" x14ac:dyDescent="0.35">
      <c r="A2288" t="s">
        <v>26440</v>
      </c>
      <c r="B2288">
        <v>16500000</v>
      </c>
      <c r="C2288">
        <v>11702090</v>
      </c>
      <c r="D2288">
        <f t="shared" si="36"/>
        <v>-4797910</v>
      </c>
    </row>
    <row r="2289" spans="1:4" x14ac:dyDescent="0.35">
      <c r="A2289" t="s">
        <v>26441</v>
      </c>
      <c r="B2289">
        <v>15000000</v>
      </c>
      <c r="C2289">
        <v>13005485</v>
      </c>
      <c r="D2289">
        <f t="shared" si="36"/>
        <v>-1994515</v>
      </c>
    </row>
    <row r="2290" spans="1:4" x14ac:dyDescent="0.35">
      <c r="A2290" t="s">
        <v>26442</v>
      </c>
      <c r="B2290">
        <v>16400000</v>
      </c>
      <c r="C2290">
        <v>95860116</v>
      </c>
      <c r="D2290">
        <f t="shared" si="36"/>
        <v>79460116</v>
      </c>
    </row>
    <row r="2291" spans="1:4" x14ac:dyDescent="0.35">
      <c r="A2291" t="s">
        <v>26443</v>
      </c>
      <c r="B2291">
        <v>16000000</v>
      </c>
      <c r="C2291">
        <v>127175354</v>
      </c>
      <c r="D2291">
        <f t="shared" si="36"/>
        <v>111175354</v>
      </c>
    </row>
    <row r="2292" spans="1:4" x14ac:dyDescent="0.35">
      <c r="A2292" t="s">
        <v>26444</v>
      </c>
      <c r="B2292">
        <v>16000000</v>
      </c>
      <c r="C2292">
        <v>92823600</v>
      </c>
      <c r="D2292">
        <f t="shared" si="36"/>
        <v>76823600</v>
      </c>
    </row>
    <row r="2293" spans="1:4" x14ac:dyDescent="0.35">
      <c r="A2293" t="s">
        <v>26445</v>
      </c>
      <c r="B2293">
        <v>16000000</v>
      </c>
      <c r="C2293">
        <v>54000000</v>
      </c>
      <c r="D2293">
        <f t="shared" si="36"/>
        <v>38000000</v>
      </c>
    </row>
    <row r="2294" spans="1:4" x14ac:dyDescent="0.35">
      <c r="A2294" t="s">
        <v>26446</v>
      </c>
      <c r="B2294">
        <v>15600000</v>
      </c>
      <c r="C2294">
        <v>68525609</v>
      </c>
      <c r="D2294">
        <f t="shared" si="36"/>
        <v>52925609</v>
      </c>
    </row>
    <row r="2295" spans="1:4" x14ac:dyDescent="0.35">
      <c r="A2295" t="s">
        <v>26447</v>
      </c>
      <c r="B2295">
        <v>16000000</v>
      </c>
      <c r="C2295">
        <v>52885587</v>
      </c>
      <c r="D2295">
        <f t="shared" si="36"/>
        <v>36885587</v>
      </c>
    </row>
    <row r="2296" spans="1:4" x14ac:dyDescent="0.35">
      <c r="A2296" t="s">
        <v>26448</v>
      </c>
      <c r="B2296">
        <v>15000000</v>
      </c>
      <c r="C2296">
        <v>44667095</v>
      </c>
      <c r="D2296">
        <f t="shared" si="36"/>
        <v>29667095</v>
      </c>
    </row>
    <row r="2297" spans="1:4" x14ac:dyDescent="0.35">
      <c r="A2297" t="s">
        <v>26449</v>
      </c>
      <c r="B2297">
        <v>16000000</v>
      </c>
      <c r="C2297">
        <v>42638165</v>
      </c>
      <c r="D2297">
        <f t="shared" si="36"/>
        <v>26638165</v>
      </c>
    </row>
    <row r="2298" spans="1:4" x14ac:dyDescent="0.35">
      <c r="A2298" t="s">
        <v>26450</v>
      </c>
      <c r="B2298">
        <v>16000000</v>
      </c>
      <c r="C2298">
        <v>45507053</v>
      </c>
      <c r="D2298">
        <f t="shared" si="36"/>
        <v>29507053</v>
      </c>
    </row>
    <row r="2299" spans="1:4" x14ac:dyDescent="0.35">
      <c r="A2299" t="s">
        <v>26451</v>
      </c>
      <c r="B2299">
        <v>16000000</v>
      </c>
      <c r="C2299">
        <v>39511038</v>
      </c>
      <c r="D2299">
        <f t="shared" si="36"/>
        <v>23511038</v>
      </c>
    </row>
    <row r="2300" spans="1:4" x14ac:dyDescent="0.35">
      <c r="A2300" t="s">
        <v>26452</v>
      </c>
      <c r="B2300">
        <v>18500000</v>
      </c>
      <c r="C2300">
        <v>6462576</v>
      </c>
      <c r="D2300">
        <f t="shared" si="36"/>
        <v>-12037424</v>
      </c>
    </row>
    <row r="2301" spans="1:4" x14ac:dyDescent="0.35">
      <c r="A2301" t="s">
        <v>26453</v>
      </c>
      <c r="B2301">
        <v>16000000</v>
      </c>
      <c r="C2301">
        <v>40363530</v>
      </c>
      <c r="D2301">
        <f t="shared" si="36"/>
        <v>24363530</v>
      </c>
    </row>
    <row r="2302" spans="1:4" x14ac:dyDescent="0.35">
      <c r="A2302" t="s">
        <v>26454</v>
      </c>
      <c r="B2302">
        <v>13500000</v>
      </c>
      <c r="C2302">
        <v>37623143</v>
      </c>
      <c r="D2302">
        <f t="shared" si="36"/>
        <v>24123143</v>
      </c>
    </row>
    <row r="2303" spans="1:4" x14ac:dyDescent="0.35">
      <c r="A2303" t="s">
        <v>26455</v>
      </c>
      <c r="B2303">
        <v>35000000</v>
      </c>
      <c r="C2303">
        <v>33357476</v>
      </c>
      <c r="D2303">
        <f t="shared" si="36"/>
        <v>-1642524</v>
      </c>
    </row>
    <row r="2304" spans="1:4" x14ac:dyDescent="0.35">
      <c r="A2304" t="s">
        <v>26456</v>
      </c>
      <c r="B2304">
        <v>16000000</v>
      </c>
      <c r="C2304">
        <v>28734552</v>
      </c>
      <c r="D2304">
        <f t="shared" si="36"/>
        <v>12734552</v>
      </c>
    </row>
    <row r="2305" spans="1:4" x14ac:dyDescent="0.35">
      <c r="A2305" t="s">
        <v>26457</v>
      </c>
      <c r="B2305">
        <v>16000000</v>
      </c>
      <c r="C2305">
        <v>37300107</v>
      </c>
      <c r="D2305">
        <f t="shared" si="36"/>
        <v>21300107</v>
      </c>
    </row>
    <row r="2306" spans="1:4" x14ac:dyDescent="0.35">
      <c r="A2306" t="s">
        <v>26458</v>
      </c>
      <c r="B2306">
        <v>17700000</v>
      </c>
      <c r="C2306">
        <v>27087695</v>
      </c>
      <c r="D2306">
        <f t="shared" si="36"/>
        <v>9387695</v>
      </c>
    </row>
    <row r="2307" spans="1:4" x14ac:dyDescent="0.35">
      <c r="A2307" t="s">
        <v>26459</v>
      </c>
      <c r="B2307">
        <v>15000000</v>
      </c>
      <c r="C2307">
        <v>30102717</v>
      </c>
      <c r="D2307">
        <f t="shared" ref="D2307:D2370" si="37">C2307-B2307</f>
        <v>15102717</v>
      </c>
    </row>
    <row r="2308" spans="1:4" x14ac:dyDescent="0.35">
      <c r="A2308" t="s">
        <v>26460</v>
      </c>
      <c r="B2308">
        <v>8000000</v>
      </c>
      <c r="C2308">
        <v>23618786</v>
      </c>
      <c r="D2308">
        <f t="shared" si="37"/>
        <v>15618786</v>
      </c>
    </row>
    <row r="2309" spans="1:4" x14ac:dyDescent="0.35">
      <c r="A2309" t="s">
        <v>26461</v>
      </c>
      <c r="B2309">
        <v>16500000</v>
      </c>
      <c r="C2309">
        <v>26896744</v>
      </c>
      <c r="D2309">
        <f t="shared" si="37"/>
        <v>10396744</v>
      </c>
    </row>
    <row r="2310" spans="1:4" x14ac:dyDescent="0.35">
      <c r="A2310" t="s">
        <v>26462</v>
      </c>
      <c r="B2310">
        <v>15500000</v>
      </c>
      <c r="C2310">
        <v>23213577</v>
      </c>
      <c r="D2310">
        <f t="shared" si="37"/>
        <v>7713577</v>
      </c>
    </row>
    <row r="2311" spans="1:4" x14ac:dyDescent="0.35">
      <c r="A2311" t="s">
        <v>26463</v>
      </c>
      <c r="B2311">
        <v>16000000</v>
      </c>
      <c r="C2311">
        <v>20627372</v>
      </c>
      <c r="D2311">
        <f t="shared" si="37"/>
        <v>4627372</v>
      </c>
    </row>
    <row r="2312" spans="1:4" x14ac:dyDescent="0.35">
      <c r="A2312" t="s">
        <v>26464</v>
      </c>
      <c r="B2312">
        <v>16000000</v>
      </c>
      <c r="C2312">
        <v>16346122</v>
      </c>
      <c r="D2312">
        <f t="shared" si="37"/>
        <v>346122</v>
      </c>
    </row>
    <row r="2313" spans="1:4" x14ac:dyDescent="0.35">
      <c r="A2313" t="s">
        <v>26465</v>
      </c>
      <c r="B2313">
        <v>16000000</v>
      </c>
      <c r="C2313">
        <v>16204793</v>
      </c>
      <c r="D2313">
        <f t="shared" si="37"/>
        <v>204793</v>
      </c>
    </row>
    <row r="2314" spans="1:4" x14ac:dyDescent="0.35">
      <c r="A2314" t="s">
        <v>26466</v>
      </c>
      <c r="B2314">
        <v>16000000</v>
      </c>
      <c r="C2314">
        <v>15427192</v>
      </c>
      <c r="D2314">
        <f t="shared" si="37"/>
        <v>-572808</v>
      </c>
    </row>
    <row r="2315" spans="1:4" x14ac:dyDescent="0.35">
      <c r="A2315" t="s">
        <v>26467</v>
      </c>
      <c r="B2315">
        <v>16000000</v>
      </c>
      <c r="C2315">
        <v>14792779</v>
      </c>
      <c r="D2315">
        <f t="shared" si="37"/>
        <v>-1207221</v>
      </c>
    </row>
    <row r="2316" spans="1:4" x14ac:dyDescent="0.35">
      <c r="A2316" t="s">
        <v>26468</v>
      </c>
      <c r="B2316">
        <v>16000000</v>
      </c>
      <c r="C2316">
        <v>19057024</v>
      </c>
      <c r="D2316">
        <f t="shared" si="37"/>
        <v>3057024</v>
      </c>
    </row>
    <row r="2317" spans="1:4" x14ac:dyDescent="0.35">
      <c r="A2317" t="s">
        <v>26469</v>
      </c>
      <c r="B2317">
        <v>16000000</v>
      </c>
      <c r="C2317">
        <v>14108518</v>
      </c>
      <c r="D2317">
        <f t="shared" si="37"/>
        <v>-1891482</v>
      </c>
    </row>
    <row r="2318" spans="1:4" x14ac:dyDescent="0.35">
      <c r="A2318" t="s">
        <v>26470</v>
      </c>
      <c r="B2318">
        <v>20000000</v>
      </c>
      <c r="C2318">
        <v>13854000</v>
      </c>
      <c r="D2318">
        <f t="shared" si="37"/>
        <v>-6146000</v>
      </c>
    </row>
    <row r="2319" spans="1:4" x14ac:dyDescent="0.35">
      <c r="A2319" t="s">
        <v>26471</v>
      </c>
      <c r="B2319">
        <v>26000000</v>
      </c>
      <c r="C2319">
        <v>77324422</v>
      </c>
      <c r="D2319">
        <f t="shared" si="37"/>
        <v>51324422</v>
      </c>
    </row>
    <row r="2320" spans="1:4" x14ac:dyDescent="0.35">
      <c r="A2320" t="s">
        <v>26472</v>
      </c>
      <c r="B2320">
        <v>16000000</v>
      </c>
      <c r="C2320">
        <v>15500000</v>
      </c>
      <c r="D2320">
        <f t="shared" si="37"/>
        <v>-500000</v>
      </c>
    </row>
    <row r="2321" spans="1:4" x14ac:dyDescent="0.35">
      <c r="A2321" t="s">
        <v>26473</v>
      </c>
      <c r="B2321">
        <v>15000000</v>
      </c>
      <c r="C2321">
        <v>4734235</v>
      </c>
      <c r="D2321">
        <f t="shared" si="37"/>
        <v>-10265765</v>
      </c>
    </row>
    <row r="2322" spans="1:4" x14ac:dyDescent="0.35">
      <c r="A2322" t="s">
        <v>26474</v>
      </c>
      <c r="B2322">
        <v>16000000</v>
      </c>
      <c r="C2322">
        <v>4839383</v>
      </c>
      <c r="D2322">
        <f t="shared" si="37"/>
        <v>-11160617</v>
      </c>
    </row>
    <row r="2323" spans="1:4" x14ac:dyDescent="0.35">
      <c r="A2323" t="s">
        <v>26475</v>
      </c>
      <c r="B2323">
        <v>15000000</v>
      </c>
      <c r="C2323">
        <v>4193025</v>
      </c>
      <c r="D2323">
        <f t="shared" si="37"/>
        <v>-10806975</v>
      </c>
    </row>
    <row r="2324" spans="1:4" x14ac:dyDescent="0.35">
      <c r="A2324" t="s">
        <v>26476</v>
      </c>
      <c r="B2324">
        <v>16000000</v>
      </c>
      <c r="C2324">
        <v>5900000</v>
      </c>
      <c r="D2324">
        <f t="shared" si="37"/>
        <v>-10100000</v>
      </c>
    </row>
    <row r="2325" spans="1:4" x14ac:dyDescent="0.35">
      <c r="A2325" t="s">
        <v>26477</v>
      </c>
      <c r="B2325">
        <v>16000000</v>
      </c>
      <c r="C2325">
        <v>2849142</v>
      </c>
      <c r="D2325">
        <f t="shared" si="37"/>
        <v>-13150858</v>
      </c>
    </row>
    <row r="2326" spans="1:4" x14ac:dyDescent="0.35">
      <c r="A2326" t="s">
        <v>26478</v>
      </c>
      <c r="B2326">
        <v>16000000</v>
      </c>
      <c r="C2326">
        <v>1686429</v>
      </c>
      <c r="D2326">
        <f t="shared" si="37"/>
        <v>-14313571</v>
      </c>
    </row>
    <row r="2327" spans="1:4" x14ac:dyDescent="0.35">
      <c r="A2327" t="s">
        <v>26479</v>
      </c>
      <c r="B2327">
        <v>16000000</v>
      </c>
      <c r="C2327">
        <v>1984743</v>
      </c>
      <c r="D2327">
        <f t="shared" si="37"/>
        <v>-14015257</v>
      </c>
    </row>
    <row r="2328" spans="1:4" x14ac:dyDescent="0.35">
      <c r="A2328" t="s">
        <v>26480</v>
      </c>
      <c r="B2328">
        <v>16000000</v>
      </c>
      <c r="C2328">
        <v>1666262</v>
      </c>
      <c r="D2328">
        <f t="shared" si="37"/>
        <v>-14333738</v>
      </c>
    </row>
    <row r="2329" spans="1:4" x14ac:dyDescent="0.35">
      <c r="A2329" t="s">
        <v>26481</v>
      </c>
      <c r="B2329">
        <v>20000000</v>
      </c>
      <c r="C2329">
        <v>2319187</v>
      </c>
      <c r="D2329">
        <f t="shared" si="37"/>
        <v>-17680813</v>
      </c>
    </row>
    <row r="2330" spans="1:4" x14ac:dyDescent="0.35">
      <c r="A2330" t="s">
        <v>26482</v>
      </c>
      <c r="B2330">
        <v>16000000</v>
      </c>
      <c r="C2330">
        <v>13922211</v>
      </c>
      <c r="D2330">
        <f t="shared" si="37"/>
        <v>-2077789</v>
      </c>
    </row>
    <row r="2331" spans="1:4" x14ac:dyDescent="0.35">
      <c r="A2331" t="s">
        <v>26483</v>
      </c>
      <c r="B2331">
        <v>15000000</v>
      </c>
      <c r="C2331">
        <v>23091</v>
      </c>
      <c r="D2331">
        <f t="shared" si="37"/>
        <v>-14976909</v>
      </c>
    </row>
    <row r="2332" spans="1:4" x14ac:dyDescent="0.35">
      <c r="A2332" t="s">
        <v>26484</v>
      </c>
      <c r="B2332">
        <v>13000000</v>
      </c>
      <c r="C2332">
        <v>336467</v>
      </c>
      <c r="D2332">
        <f t="shared" si="37"/>
        <v>-12663533</v>
      </c>
    </row>
    <row r="2333" spans="1:4" x14ac:dyDescent="0.35">
      <c r="A2333" t="s">
        <v>26485</v>
      </c>
      <c r="B2333">
        <v>16000000</v>
      </c>
      <c r="C2333">
        <v>2964</v>
      </c>
      <c r="D2333">
        <f t="shared" si="37"/>
        <v>-15997036</v>
      </c>
    </row>
    <row r="2334" spans="1:4" x14ac:dyDescent="0.35">
      <c r="A2334" t="s">
        <v>26486</v>
      </c>
      <c r="B2334">
        <v>16000000</v>
      </c>
      <c r="C2334">
        <v>2428883</v>
      </c>
      <c r="D2334">
        <f t="shared" si="37"/>
        <v>-13571117</v>
      </c>
    </row>
    <row r="2335" spans="1:4" x14ac:dyDescent="0.35">
      <c r="A2335" t="s">
        <v>26487</v>
      </c>
      <c r="B2335">
        <v>15600000</v>
      </c>
      <c r="C2335">
        <v>13571817</v>
      </c>
      <c r="D2335">
        <f t="shared" si="37"/>
        <v>-2028183</v>
      </c>
    </row>
    <row r="2336" spans="1:4" x14ac:dyDescent="0.35">
      <c r="A2336" t="s">
        <v>26488</v>
      </c>
      <c r="B2336">
        <v>15500000</v>
      </c>
      <c r="C2336">
        <v>1181197</v>
      </c>
      <c r="D2336">
        <f t="shared" si="37"/>
        <v>-14318803</v>
      </c>
    </row>
    <row r="2337" spans="1:4" x14ac:dyDescent="0.35">
      <c r="A2337" t="s">
        <v>26489</v>
      </c>
      <c r="B2337">
        <v>15300000</v>
      </c>
      <c r="C2337">
        <v>81525</v>
      </c>
      <c r="D2337">
        <f t="shared" si="37"/>
        <v>-15218475</v>
      </c>
    </row>
    <row r="2338" spans="1:4" x14ac:dyDescent="0.35">
      <c r="A2338" t="s">
        <v>26490</v>
      </c>
      <c r="B2338">
        <v>15500000</v>
      </c>
      <c r="C2338">
        <v>7774730</v>
      </c>
      <c r="D2338">
        <f t="shared" si="37"/>
        <v>-7725270</v>
      </c>
    </row>
    <row r="2339" spans="1:4" x14ac:dyDescent="0.35">
      <c r="A2339" t="s">
        <v>26491</v>
      </c>
      <c r="B2339">
        <v>14000000</v>
      </c>
      <c r="C2339">
        <v>234760500</v>
      </c>
      <c r="D2339">
        <f t="shared" si="37"/>
        <v>220760500</v>
      </c>
    </row>
    <row r="2340" spans="1:4" x14ac:dyDescent="0.35">
      <c r="A2340" t="s">
        <v>26492</v>
      </c>
      <c r="B2340">
        <v>18000000</v>
      </c>
      <c r="C2340">
        <v>285761243</v>
      </c>
      <c r="D2340">
        <f t="shared" si="37"/>
        <v>267761243</v>
      </c>
    </row>
    <row r="2341" spans="1:4" x14ac:dyDescent="0.35">
      <c r="A2341" t="s">
        <v>26493</v>
      </c>
      <c r="B2341">
        <v>11000000</v>
      </c>
      <c r="C2341">
        <v>167780960</v>
      </c>
      <c r="D2341">
        <f t="shared" si="37"/>
        <v>156780960</v>
      </c>
    </row>
    <row r="2342" spans="1:4" x14ac:dyDescent="0.35">
      <c r="A2342" t="s">
        <v>26494</v>
      </c>
      <c r="B2342">
        <v>22000000</v>
      </c>
      <c r="C2342">
        <v>177200000</v>
      </c>
      <c r="D2342">
        <f t="shared" si="37"/>
        <v>155200000</v>
      </c>
    </row>
    <row r="2343" spans="1:4" x14ac:dyDescent="0.35">
      <c r="A2343" t="s">
        <v>26495</v>
      </c>
      <c r="B2343">
        <v>15000000</v>
      </c>
      <c r="C2343">
        <v>176781728</v>
      </c>
      <c r="D2343">
        <f t="shared" si="37"/>
        <v>161781728</v>
      </c>
    </row>
    <row r="2344" spans="1:4" x14ac:dyDescent="0.35">
      <c r="A2344" t="s">
        <v>26496</v>
      </c>
      <c r="B2344">
        <v>15000000</v>
      </c>
      <c r="C2344">
        <v>128067808</v>
      </c>
      <c r="D2344">
        <f t="shared" si="37"/>
        <v>113067808</v>
      </c>
    </row>
    <row r="2345" spans="1:4" x14ac:dyDescent="0.35">
      <c r="A2345" t="s">
        <v>26497</v>
      </c>
      <c r="B2345">
        <v>15000000</v>
      </c>
      <c r="C2345">
        <v>130058047</v>
      </c>
      <c r="D2345">
        <f t="shared" si="37"/>
        <v>115058047</v>
      </c>
    </row>
    <row r="2346" spans="1:4" x14ac:dyDescent="0.35">
      <c r="A2346" t="s">
        <v>26498</v>
      </c>
      <c r="B2346">
        <v>15000000</v>
      </c>
      <c r="C2346">
        <v>138795342</v>
      </c>
      <c r="D2346">
        <f t="shared" si="37"/>
        <v>123795342</v>
      </c>
    </row>
    <row r="2347" spans="1:4" x14ac:dyDescent="0.35">
      <c r="A2347" t="s">
        <v>26499</v>
      </c>
      <c r="B2347">
        <v>15000000</v>
      </c>
      <c r="C2347">
        <v>111936400</v>
      </c>
      <c r="D2347">
        <f t="shared" si="37"/>
        <v>96936400</v>
      </c>
    </row>
    <row r="2348" spans="1:4" x14ac:dyDescent="0.35">
      <c r="A2348" t="s">
        <v>26500</v>
      </c>
      <c r="B2348">
        <v>15500000</v>
      </c>
      <c r="C2348">
        <v>317040</v>
      </c>
      <c r="D2348">
        <f t="shared" si="37"/>
        <v>-15182960</v>
      </c>
    </row>
    <row r="2349" spans="1:4" x14ac:dyDescent="0.35">
      <c r="A2349" t="s">
        <v>26501</v>
      </c>
      <c r="B2349">
        <v>15000000</v>
      </c>
      <c r="C2349">
        <v>94175854</v>
      </c>
      <c r="D2349">
        <f t="shared" si="37"/>
        <v>79175854</v>
      </c>
    </row>
    <row r="2350" spans="1:4" x14ac:dyDescent="0.35">
      <c r="A2350" t="s">
        <v>26502</v>
      </c>
      <c r="B2350">
        <v>14000000</v>
      </c>
      <c r="C2350">
        <v>91121452</v>
      </c>
      <c r="D2350">
        <f t="shared" si="37"/>
        <v>77121452</v>
      </c>
    </row>
    <row r="2351" spans="1:4" x14ac:dyDescent="0.35">
      <c r="A2351" t="s">
        <v>26503</v>
      </c>
      <c r="B2351">
        <v>10000000</v>
      </c>
      <c r="C2351">
        <v>69800000</v>
      </c>
      <c r="D2351">
        <f t="shared" si="37"/>
        <v>59800000</v>
      </c>
    </row>
    <row r="2352" spans="1:4" x14ac:dyDescent="0.35">
      <c r="A2352" t="s">
        <v>26504</v>
      </c>
      <c r="B2352">
        <v>15000000</v>
      </c>
      <c r="C2352">
        <v>64001297</v>
      </c>
      <c r="D2352">
        <f t="shared" si="37"/>
        <v>49001297</v>
      </c>
    </row>
    <row r="2353" spans="1:4" x14ac:dyDescent="0.35">
      <c r="A2353" t="s">
        <v>26505</v>
      </c>
      <c r="B2353">
        <v>20000000</v>
      </c>
      <c r="C2353">
        <v>71588220</v>
      </c>
      <c r="D2353">
        <f t="shared" si="37"/>
        <v>51588220</v>
      </c>
    </row>
    <row r="2354" spans="1:4" x14ac:dyDescent="0.35">
      <c r="A2354" t="s">
        <v>26506</v>
      </c>
      <c r="B2354">
        <v>15000000</v>
      </c>
      <c r="C2354">
        <v>61400000</v>
      </c>
      <c r="D2354">
        <f t="shared" si="37"/>
        <v>46400000</v>
      </c>
    </row>
    <row r="2355" spans="1:4" x14ac:dyDescent="0.35">
      <c r="A2355" t="s">
        <v>26507</v>
      </c>
      <c r="B2355">
        <v>15000000</v>
      </c>
      <c r="C2355">
        <v>101978840</v>
      </c>
      <c r="D2355">
        <f t="shared" si="37"/>
        <v>86978840</v>
      </c>
    </row>
    <row r="2356" spans="1:4" x14ac:dyDescent="0.35">
      <c r="A2356" t="s">
        <v>26508</v>
      </c>
      <c r="B2356">
        <v>9800000</v>
      </c>
      <c r="C2356">
        <v>56437947</v>
      </c>
      <c r="D2356">
        <f t="shared" si="37"/>
        <v>46637947</v>
      </c>
    </row>
    <row r="2357" spans="1:4" x14ac:dyDescent="0.35">
      <c r="A2357" t="s">
        <v>26509</v>
      </c>
      <c r="B2357">
        <v>15000000</v>
      </c>
      <c r="C2357">
        <v>73326666</v>
      </c>
      <c r="D2357">
        <f t="shared" si="37"/>
        <v>58326666</v>
      </c>
    </row>
    <row r="2358" spans="1:4" x14ac:dyDescent="0.35">
      <c r="A2358" t="s">
        <v>26510</v>
      </c>
      <c r="B2358">
        <v>15000000</v>
      </c>
      <c r="C2358">
        <v>55184721</v>
      </c>
      <c r="D2358">
        <f t="shared" si="37"/>
        <v>40184721</v>
      </c>
    </row>
    <row r="2359" spans="1:4" x14ac:dyDescent="0.35">
      <c r="A2359" t="s">
        <v>26511</v>
      </c>
      <c r="B2359">
        <v>15000000</v>
      </c>
      <c r="C2359">
        <v>50003300</v>
      </c>
      <c r="D2359">
        <f t="shared" si="37"/>
        <v>35003300</v>
      </c>
    </row>
    <row r="2360" spans="1:4" x14ac:dyDescent="0.35">
      <c r="A2360" t="s">
        <v>26512</v>
      </c>
      <c r="B2360">
        <v>17000000</v>
      </c>
      <c r="C2360">
        <v>54322273</v>
      </c>
      <c r="D2360">
        <f t="shared" si="37"/>
        <v>37322273</v>
      </c>
    </row>
    <row r="2361" spans="1:4" x14ac:dyDescent="0.35">
      <c r="A2361" t="s">
        <v>26513</v>
      </c>
      <c r="B2361">
        <v>15000000</v>
      </c>
      <c r="C2361">
        <v>47860214</v>
      </c>
      <c r="D2361">
        <f t="shared" si="37"/>
        <v>32860214</v>
      </c>
    </row>
    <row r="2362" spans="1:4" x14ac:dyDescent="0.35">
      <c r="A2362" t="s">
        <v>26514</v>
      </c>
      <c r="B2362">
        <v>15000000</v>
      </c>
      <c r="C2362">
        <v>47811275</v>
      </c>
      <c r="D2362">
        <f t="shared" si="37"/>
        <v>32811275</v>
      </c>
    </row>
    <row r="2363" spans="1:4" x14ac:dyDescent="0.35">
      <c r="A2363" t="s">
        <v>26515</v>
      </c>
      <c r="B2363">
        <v>15000000</v>
      </c>
      <c r="C2363">
        <v>43022524</v>
      </c>
      <c r="D2363">
        <f t="shared" si="37"/>
        <v>28022524</v>
      </c>
    </row>
    <row r="2364" spans="1:4" x14ac:dyDescent="0.35">
      <c r="A2364" t="s">
        <v>26516</v>
      </c>
      <c r="B2364">
        <v>17000000</v>
      </c>
      <c r="C2364">
        <v>42672630</v>
      </c>
      <c r="D2364">
        <f t="shared" si="37"/>
        <v>25672630</v>
      </c>
    </row>
    <row r="2365" spans="1:4" x14ac:dyDescent="0.35">
      <c r="A2365" t="s">
        <v>26517</v>
      </c>
      <c r="B2365">
        <v>15000000</v>
      </c>
      <c r="C2365">
        <v>42919096</v>
      </c>
      <c r="D2365">
        <f t="shared" si="37"/>
        <v>27919096</v>
      </c>
    </row>
    <row r="2366" spans="1:4" x14ac:dyDescent="0.35">
      <c r="A2366" t="s">
        <v>26518</v>
      </c>
      <c r="B2366">
        <v>15000000</v>
      </c>
      <c r="C2366">
        <v>42592530</v>
      </c>
      <c r="D2366">
        <f t="shared" si="37"/>
        <v>27592530</v>
      </c>
    </row>
    <row r="2367" spans="1:4" x14ac:dyDescent="0.35">
      <c r="A2367" t="s">
        <v>26519</v>
      </c>
      <c r="B2367">
        <v>15000000</v>
      </c>
      <c r="C2367">
        <v>40064955</v>
      </c>
      <c r="D2367">
        <f t="shared" si="37"/>
        <v>25064955</v>
      </c>
    </row>
    <row r="2368" spans="1:4" x14ac:dyDescent="0.35">
      <c r="A2368" t="s">
        <v>26520</v>
      </c>
      <c r="B2368">
        <v>10000000</v>
      </c>
      <c r="C2368">
        <v>44886089</v>
      </c>
      <c r="D2368">
        <f t="shared" si="37"/>
        <v>34886089</v>
      </c>
    </row>
    <row r="2369" spans="1:4" x14ac:dyDescent="0.35">
      <c r="A2369" t="s">
        <v>26521</v>
      </c>
      <c r="B2369">
        <v>16000000</v>
      </c>
      <c r="C2369">
        <v>37882551</v>
      </c>
      <c r="D2369">
        <f t="shared" si="37"/>
        <v>21882551</v>
      </c>
    </row>
    <row r="2370" spans="1:4" x14ac:dyDescent="0.35">
      <c r="A2370" t="s">
        <v>26522</v>
      </c>
      <c r="B2370">
        <v>7000000</v>
      </c>
      <c r="C2370">
        <v>40983001</v>
      </c>
      <c r="D2370">
        <f t="shared" si="37"/>
        <v>33983001</v>
      </c>
    </row>
    <row r="2371" spans="1:4" x14ac:dyDescent="0.35">
      <c r="A2371" t="s">
        <v>26523</v>
      </c>
      <c r="B2371">
        <v>15000000</v>
      </c>
      <c r="C2371">
        <v>35007180</v>
      </c>
      <c r="D2371">
        <f t="shared" ref="D2371:D2434" si="38">C2371-B2371</f>
        <v>20007180</v>
      </c>
    </row>
    <row r="2372" spans="1:4" x14ac:dyDescent="0.35">
      <c r="A2372" t="s">
        <v>26524</v>
      </c>
      <c r="B2372">
        <v>15000000</v>
      </c>
      <c r="C2372">
        <v>35887263</v>
      </c>
      <c r="D2372">
        <f t="shared" si="38"/>
        <v>20887263</v>
      </c>
    </row>
    <row r="2373" spans="1:4" x14ac:dyDescent="0.35">
      <c r="A2373" t="s">
        <v>26525</v>
      </c>
      <c r="B2373">
        <v>16000000</v>
      </c>
      <c r="C2373">
        <v>34308901</v>
      </c>
      <c r="D2373">
        <f t="shared" si="38"/>
        <v>18308901</v>
      </c>
    </row>
    <row r="2374" spans="1:4" x14ac:dyDescent="0.35">
      <c r="A2374" t="s">
        <v>26526</v>
      </c>
      <c r="B2374">
        <v>15000000</v>
      </c>
      <c r="C2374">
        <v>33771174</v>
      </c>
      <c r="D2374">
        <f t="shared" si="38"/>
        <v>18771174</v>
      </c>
    </row>
    <row r="2375" spans="1:4" x14ac:dyDescent="0.35">
      <c r="A2375" t="s">
        <v>26527</v>
      </c>
      <c r="B2375">
        <v>15000000</v>
      </c>
      <c r="C2375">
        <v>6000000</v>
      </c>
      <c r="D2375">
        <f t="shared" si="38"/>
        <v>-9000000</v>
      </c>
    </row>
    <row r="2376" spans="1:4" x14ac:dyDescent="0.35">
      <c r="A2376" t="s">
        <v>26528</v>
      </c>
      <c r="B2376">
        <v>15000000</v>
      </c>
      <c r="C2376">
        <v>33386128</v>
      </c>
      <c r="D2376">
        <f t="shared" si="38"/>
        <v>18386128</v>
      </c>
    </row>
    <row r="2377" spans="1:4" x14ac:dyDescent="0.35">
      <c r="A2377" t="s">
        <v>26529</v>
      </c>
      <c r="B2377">
        <v>15000000</v>
      </c>
      <c r="C2377">
        <v>37877959</v>
      </c>
      <c r="D2377">
        <f t="shared" si="38"/>
        <v>22877959</v>
      </c>
    </row>
    <row r="2378" spans="1:4" x14ac:dyDescent="0.35">
      <c r="A2378" t="s">
        <v>26530</v>
      </c>
      <c r="B2378">
        <v>15000000</v>
      </c>
      <c r="C2378">
        <v>32721635</v>
      </c>
      <c r="D2378">
        <f t="shared" si="38"/>
        <v>17721635</v>
      </c>
    </row>
    <row r="2379" spans="1:4" x14ac:dyDescent="0.35">
      <c r="A2379" t="s">
        <v>26531</v>
      </c>
      <c r="B2379">
        <v>15000000</v>
      </c>
      <c r="C2379">
        <v>31585300</v>
      </c>
      <c r="D2379">
        <f t="shared" si="38"/>
        <v>16585300</v>
      </c>
    </row>
    <row r="2380" spans="1:4" x14ac:dyDescent="0.35">
      <c r="A2380" t="s">
        <v>26532</v>
      </c>
      <c r="B2380">
        <v>15000000</v>
      </c>
      <c r="C2380">
        <v>30259652</v>
      </c>
      <c r="D2380">
        <f t="shared" si="38"/>
        <v>15259652</v>
      </c>
    </row>
    <row r="2381" spans="1:4" x14ac:dyDescent="0.35">
      <c r="A2381" t="s">
        <v>26533</v>
      </c>
      <c r="B2381">
        <v>16000000</v>
      </c>
      <c r="C2381">
        <v>30857814</v>
      </c>
      <c r="D2381">
        <f t="shared" si="38"/>
        <v>14857814</v>
      </c>
    </row>
    <row r="2382" spans="1:4" x14ac:dyDescent="0.35">
      <c r="A2382" t="s">
        <v>26534</v>
      </c>
      <c r="B2382">
        <v>15000000</v>
      </c>
      <c r="C2382">
        <v>30226144</v>
      </c>
      <c r="D2382">
        <f t="shared" si="38"/>
        <v>15226144</v>
      </c>
    </row>
    <row r="2383" spans="1:4" x14ac:dyDescent="0.35">
      <c r="A2383" t="s">
        <v>26535</v>
      </c>
      <c r="B2383">
        <v>15000000</v>
      </c>
      <c r="C2383">
        <v>35054909</v>
      </c>
      <c r="D2383">
        <f t="shared" si="38"/>
        <v>20054909</v>
      </c>
    </row>
    <row r="2384" spans="1:4" x14ac:dyDescent="0.35">
      <c r="A2384" t="s">
        <v>26536</v>
      </c>
      <c r="B2384">
        <v>15000000</v>
      </c>
      <c r="C2384">
        <v>29302097</v>
      </c>
      <c r="D2384">
        <f t="shared" si="38"/>
        <v>14302097</v>
      </c>
    </row>
    <row r="2385" spans="1:4" x14ac:dyDescent="0.35">
      <c r="A2385" t="s">
        <v>26537</v>
      </c>
      <c r="B2385">
        <v>15000000</v>
      </c>
      <c r="C2385">
        <v>29106737</v>
      </c>
      <c r="D2385">
        <f t="shared" si="38"/>
        <v>14106737</v>
      </c>
    </row>
    <row r="2386" spans="1:4" x14ac:dyDescent="0.35">
      <c r="A2386" t="s">
        <v>26538</v>
      </c>
      <c r="B2386">
        <v>15000000</v>
      </c>
      <c r="C2386">
        <v>28637507</v>
      </c>
      <c r="D2386">
        <f t="shared" si="38"/>
        <v>13637507</v>
      </c>
    </row>
    <row r="2387" spans="1:4" x14ac:dyDescent="0.35">
      <c r="A2387" t="s">
        <v>26539</v>
      </c>
      <c r="B2387">
        <v>15000000</v>
      </c>
      <c r="C2387">
        <v>30127963</v>
      </c>
      <c r="D2387">
        <f t="shared" si="38"/>
        <v>15127963</v>
      </c>
    </row>
    <row r="2388" spans="1:4" x14ac:dyDescent="0.35">
      <c r="A2388" t="s">
        <v>26540</v>
      </c>
      <c r="B2388">
        <v>14000000</v>
      </c>
      <c r="C2388">
        <v>32645546</v>
      </c>
      <c r="D2388">
        <f t="shared" si="38"/>
        <v>18645546</v>
      </c>
    </row>
    <row r="2389" spans="1:4" x14ac:dyDescent="0.35">
      <c r="A2389" t="s">
        <v>26541</v>
      </c>
      <c r="B2389">
        <v>15000000</v>
      </c>
      <c r="C2389">
        <v>27441122</v>
      </c>
      <c r="D2389">
        <f t="shared" si="38"/>
        <v>12441122</v>
      </c>
    </row>
    <row r="2390" spans="1:4" x14ac:dyDescent="0.35">
      <c r="A2390" t="s">
        <v>26542</v>
      </c>
      <c r="B2390">
        <v>15000000</v>
      </c>
      <c r="C2390">
        <v>28014536</v>
      </c>
      <c r="D2390">
        <f t="shared" si="38"/>
        <v>13014536</v>
      </c>
    </row>
    <row r="2391" spans="1:4" x14ac:dyDescent="0.35">
      <c r="A2391" t="s">
        <v>26543</v>
      </c>
      <c r="B2391">
        <v>15000000</v>
      </c>
      <c r="C2391">
        <v>33860010</v>
      </c>
      <c r="D2391">
        <f t="shared" si="38"/>
        <v>18860010</v>
      </c>
    </row>
    <row r="2392" spans="1:4" x14ac:dyDescent="0.35">
      <c r="A2392" t="s">
        <v>26544</v>
      </c>
      <c r="B2392">
        <v>15000000</v>
      </c>
      <c r="C2392">
        <v>26421314</v>
      </c>
      <c r="D2392">
        <f t="shared" si="38"/>
        <v>11421314</v>
      </c>
    </row>
    <row r="2393" spans="1:4" x14ac:dyDescent="0.35">
      <c r="A2393" t="s">
        <v>26545</v>
      </c>
      <c r="B2393">
        <v>15000000</v>
      </c>
      <c r="C2393">
        <v>24881000</v>
      </c>
      <c r="D2393">
        <f t="shared" si="38"/>
        <v>9881000</v>
      </c>
    </row>
    <row r="2394" spans="1:4" x14ac:dyDescent="0.35">
      <c r="A2394" t="s">
        <v>26546</v>
      </c>
      <c r="B2394">
        <v>15000000</v>
      </c>
      <c r="C2394">
        <v>23089926</v>
      </c>
      <c r="D2394">
        <f t="shared" si="38"/>
        <v>8089926</v>
      </c>
    </row>
    <row r="2395" spans="1:4" x14ac:dyDescent="0.35">
      <c r="A2395" t="s">
        <v>26547</v>
      </c>
      <c r="B2395">
        <v>15000000</v>
      </c>
      <c r="C2395">
        <v>26161406</v>
      </c>
      <c r="D2395">
        <f t="shared" si="38"/>
        <v>11161406</v>
      </c>
    </row>
    <row r="2396" spans="1:4" x14ac:dyDescent="0.35">
      <c r="A2396" t="s">
        <v>26548</v>
      </c>
      <c r="B2396">
        <v>11500000</v>
      </c>
      <c r="C2396">
        <v>22954968</v>
      </c>
      <c r="D2396">
        <f t="shared" si="38"/>
        <v>11454968</v>
      </c>
    </row>
    <row r="2397" spans="1:4" x14ac:dyDescent="0.35">
      <c r="A2397" t="s">
        <v>26549</v>
      </c>
      <c r="B2397">
        <v>15000000</v>
      </c>
      <c r="C2397">
        <v>26384919</v>
      </c>
      <c r="D2397">
        <f t="shared" si="38"/>
        <v>11384919</v>
      </c>
    </row>
    <row r="2398" spans="1:4" x14ac:dyDescent="0.35">
      <c r="A2398" t="s">
        <v>26550</v>
      </c>
      <c r="B2398">
        <v>15000000</v>
      </c>
      <c r="C2398">
        <v>22189039</v>
      </c>
      <c r="D2398">
        <f t="shared" si="38"/>
        <v>7189039</v>
      </c>
    </row>
    <row r="2399" spans="1:4" x14ac:dyDescent="0.35">
      <c r="A2399" t="s">
        <v>26551</v>
      </c>
      <c r="B2399">
        <v>15000000</v>
      </c>
      <c r="C2399">
        <v>20998709</v>
      </c>
      <c r="D2399">
        <f t="shared" si="38"/>
        <v>5998709</v>
      </c>
    </row>
    <row r="2400" spans="1:4" x14ac:dyDescent="0.35">
      <c r="A2400" t="s">
        <v>26552</v>
      </c>
      <c r="B2400">
        <v>15000000</v>
      </c>
      <c r="C2400">
        <v>20801344</v>
      </c>
      <c r="D2400">
        <f t="shared" si="38"/>
        <v>5801344</v>
      </c>
    </row>
    <row r="2401" spans="1:4" x14ac:dyDescent="0.35">
      <c r="A2401" t="s">
        <v>26553</v>
      </c>
      <c r="B2401">
        <v>14000000</v>
      </c>
      <c r="C2401">
        <v>21468807</v>
      </c>
      <c r="D2401">
        <f t="shared" si="38"/>
        <v>7468807</v>
      </c>
    </row>
    <row r="2402" spans="1:4" x14ac:dyDescent="0.35">
      <c r="A2402" t="s">
        <v>26554</v>
      </c>
      <c r="B2402">
        <v>15000000</v>
      </c>
      <c r="C2402">
        <v>19158074</v>
      </c>
      <c r="D2402">
        <f t="shared" si="38"/>
        <v>4158074</v>
      </c>
    </row>
    <row r="2403" spans="1:4" x14ac:dyDescent="0.35">
      <c r="A2403" t="s">
        <v>26555</v>
      </c>
      <c r="B2403">
        <v>20000000</v>
      </c>
      <c r="C2403">
        <v>18843314</v>
      </c>
      <c r="D2403">
        <f t="shared" si="38"/>
        <v>-1156686</v>
      </c>
    </row>
    <row r="2404" spans="1:4" x14ac:dyDescent="0.35">
      <c r="A2404" t="s">
        <v>26556</v>
      </c>
      <c r="B2404">
        <v>15000000</v>
      </c>
      <c r="C2404">
        <v>20566327</v>
      </c>
      <c r="D2404">
        <f t="shared" si="38"/>
        <v>5566327</v>
      </c>
    </row>
    <row r="2405" spans="1:4" x14ac:dyDescent="0.35">
      <c r="A2405" t="s">
        <v>26557</v>
      </c>
      <c r="B2405">
        <v>15000000</v>
      </c>
      <c r="C2405">
        <v>20218921</v>
      </c>
      <c r="D2405">
        <f t="shared" si="38"/>
        <v>5218921</v>
      </c>
    </row>
    <row r="2406" spans="1:4" x14ac:dyDescent="0.35">
      <c r="A2406" t="s">
        <v>26558</v>
      </c>
      <c r="B2406">
        <v>15000000</v>
      </c>
      <c r="C2406">
        <v>17411331</v>
      </c>
      <c r="D2406">
        <f t="shared" si="38"/>
        <v>2411331</v>
      </c>
    </row>
    <row r="2407" spans="1:4" x14ac:dyDescent="0.35">
      <c r="A2407" t="s">
        <v>26559</v>
      </c>
      <c r="B2407">
        <v>15000000</v>
      </c>
      <c r="C2407">
        <v>21383298</v>
      </c>
      <c r="D2407">
        <f t="shared" si="38"/>
        <v>6383298</v>
      </c>
    </row>
    <row r="2408" spans="1:4" x14ac:dyDescent="0.35">
      <c r="A2408" t="s">
        <v>26560</v>
      </c>
      <c r="B2408">
        <v>15000000</v>
      </c>
      <c r="C2408">
        <v>24984868</v>
      </c>
      <c r="D2408">
        <f t="shared" si="38"/>
        <v>9984868</v>
      </c>
    </row>
    <row r="2409" spans="1:4" x14ac:dyDescent="0.35">
      <c r="A2409" t="s">
        <v>26561</v>
      </c>
      <c r="B2409">
        <v>15000000</v>
      </c>
      <c r="C2409">
        <v>16459004</v>
      </c>
      <c r="D2409">
        <f t="shared" si="38"/>
        <v>1459004</v>
      </c>
    </row>
    <row r="2410" spans="1:4" x14ac:dyDescent="0.35">
      <c r="A2410" t="s">
        <v>26562</v>
      </c>
      <c r="B2410">
        <v>15000000</v>
      </c>
      <c r="C2410">
        <v>15700000</v>
      </c>
      <c r="D2410">
        <f t="shared" si="38"/>
        <v>700000</v>
      </c>
    </row>
    <row r="2411" spans="1:4" x14ac:dyDescent="0.35">
      <c r="A2411" t="s">
        <v>26563</v>
      </c>
      <c r="B2411">
        <v>15000000</v>
      </c>
      <c r="C2411">
        <v>15100000</v>
      </c>
      <c r="D2411">
        <f t="shared" si="38"/>
        <v>100000</v>
      </c>
    </row>
    <row r="2412" spans="1:4" x14ac:dyDescent="0.35">
      <c r="A2412" t="s">
        <v>26564</v>
      </c>
      <c r="B2412">
        <v>15000000</v>
      </c>
      <c r="C2412">
        <v>14938570</v>
      </c>
      <c r="D2412">
        <f t="shared" si="38"/>
        <v>-61430</v>
      </c>
    </row>
    <row r="2413" spans="1:4" x14ac:dyDescent="0.35">
      <c r="A2413" t="s">
        <v>26565</v>
      </c>
      <c r="B2413">
        <v>15000000</v>
      </c>
      <c r="C2413">
        <v>17237244</v>
      </c>
      <c r="D2413">
        <f t="shared" si="38"/>
        <v>2237244</v>
      </c>
    </row>
    <row r="2414" spans="1:4" x14ac:dyDescent="0.35">
      <c r="A2414" t="s">
        <v>26566</v>
      </c>
      <c r="B2414">
        <v>15000000</v>
      </c>
      <c r="C2414">
        <v>14249005</v>
      </c>
      <c r="D2414">
        <f t="shared" si="38"/>
        <v>-750995</v>
      </c>
    </row>
    <row r="2415" spans="1:4" x14ac:dyDescent="0.35">
      <c r="A2415" t="s">
        <v>26567</v>
      </c>
      <c r="B2415">
        <v>15000000</v>
      </c>
      <c r="C2415">
        <v>12701880</v>
      </c>
      <c r="D2415">
        <f t="shared" si="38"/>
        <v>-2298120</v>
      </c>
    </row>
    <row r="2416" spans="1:4" x14ac:dyDescent="0.35">
      <c r="A2416" t="s">
        <v>26568</v>
      </c>
      <c r="B2416">
        <v>15000000</v>
      </c>
      <c r="C2416">
        <v>12801190</v>
      </c>
      <c r="D2416">
        <f t="shared" si="38"/>
        <v>-2198810</v>
      </c>
    </row>
    <row r="2417" spans="1:4" x14ac:dyDescent="0.35">
      <c r="A2417" t="s">
        <v>26569</v>
      </c>
      <c r="B2417">
        <v>15000000</v>
      </c>
      <c r="C2417">
        <v>12549485</v>
      </c>
      <c r="D2417">
        <f t="shared" si="38"/>
        <v>-2450515</v>
      </c>
    </row>
    <row r="2418" spans="1:4" x14ac:dyDescent="0.35">
      <c r="A2418" t="s">
        <v>26570</v>
      </c>
      <c r="B2418">
        <v>15000000</v>
      </c>
      <c r="C2418">
        <v>13766014</v>
      </c>
      <c r="D2418">
        <f t="shared" si="38"/>
        <v>-1233986</v>
      </c>
    </row>
    <row r="2419" spans="1:4" x14ac:dyDescent="0.35">
      <c r="A2419" t="s">
        <v>26571</v>
      </c>
      <c r="B2419">
        <v>15000000</v>
      </c>
      <c r="C2419">
        <v>13034417</v>
      </c>
      <c r="D2419">
        <f t="shared" si="38"/>
        <v>-1965583</v>
      </c>
    </row>
    <row r="2420" spans="1:4" x14ac:dyDescent="0.35">
      <c r="A2420" t="s">
        <v>26572</v>
      </c>
      <c r="B2420">
        <v>15000000</v>
      </c>
      <c r="C2420">
        <v>12212417</v>
      </c>
      <c r="D2420">
        <f t="shared" si="38"/>
        <v>-2787583</v>
      </c>
    </row>
    <row r="2421" spans="1:4" x14ac:dyDescent="0.35">
      <c r="A2421" t="s">
        <v>26573</v>
      </c>
      <c r="B2421">
        <v>15000000</v>
      </c>
      <c r="C2421">
        <v>11614236</v>
      </c>
      <c r="D2421">
        <f t="shared" si="38"/>
        <v>-3385764</v>
      </c>
    </row>
    <row r="2422" spans="1:4" x14ac:dyDescent="0.35">
      <c r="A2422" t="s">
        <v>26574</v>
      </c>
      <c r="B2422">
        <v>20000000</v>
      </c>
      <c r="C2422">
        <v>13337299</v>
      </c>
      <c r="D2422">
        <f t="shared" si="38"/>
        <v>-6662701</v>
      </c>
    </row>
    <row r="2423" spans="1:4" x14ac:dyDescent="0.35">
      <c r="A2423" t="s">
        <v>26575</v>
      </c>
      <c r="B2423">
        <v>15000000</v>
      </c>
      <c r="C2423">
        <v>10763469</v>
      </c>
      <c r="D2423">
        <f t="shared" si="38"/>
        <v>-4236531</v>
      </c>
    </row>
    <row r="2424" spans="1:4" x14ac:dyDescent="0.35">
      <c r="A2424" t="s">
        <v>26576</v>
      </c>
      <c r="B2424">
        <v>15000000</v>
      </c>
      <c r="C2424">
        <v>11144518</v>
      </c>
      <c r="D2424">
        <f t="shared" si="38"/>
        <v>-3855482</v>
      </c>
    </row>
    <row r="2425" spans="1:4" x14ac:dyDescent="0.35">
      <c r="A2425" t="s">
        <v>26577</v>
      </c>
      <c r="B2425">
        <v>15000000</v>
      </c>
      <c r="C2425">
        <v>15608545</v>
      </c>
      <c r="D2425">
        <f t="shared" si="38"/>
        <v>608545</v>
      </c>
    </row>
    <row r="2426" spans="1:4" x14ac:dyDescent="0.35">
      <c r="A2426" t="s">
        <v>26578</v>
      </c>
      <c r="B2426">
        <v>15000000</v>
      </c>
      <c r="C2426">
        <v>10443316</v>
      </c>
      <c r="D2426">
        <f t="shared" si="38"/>
        <v>-4556684</v>
      </c>
    </row>
    <row r="2427" spans="1:4" x14ac:dyDescent="0.35">
      <c r="A2427" t="s">
        <v>26579</v>
      </c>
      <c r="B2427">
        <v>15000000</v>
      </c>
      <c r="C2427">
        <v>10494147</v>
      </c>
      <c r="D2427">
        <f t="shared" si="38"/>
        <v>-4505853</v>
      </c>
    </row>
    <row r="2428" spans="1:4" x14ac:dyDescent="0.35">
      <c r="A2428" t="s">
        <v>16841</v>
      </c>
      <c r="B2428">
        <v>15000000</v>
      </c>
      <c r="C2428">
        <v>9929000</v>
      </c>
      <c r="D2428">
        <f t="shared" si="38"/>
        <v>-5071000</v>
      </c>
    </row>
    <row r="2429" spans="1:4" x14ac:dyDescent="0.35">
      <c r="A2429" t="s">
        <v>26580</v>
      </c>
      <c r="B2429">
        <v>15000000</v>
      </c>
      <c r="C2429">
        <v>10411980</v>
      </c>
      <c r="D2429">
        <f t="shared" si="38"/>
        <v>-4588020</v>
      </c>
    </row>
    <row r="2430" spans="1:4" x14ac:dyDescent="0.35">
      <c r="A2430" t="s">
        <v>26581</v>
      </c>
      <c r="B2430">
        <v>15000000</v>
      </c>
      <c r="C2430">
        <v>17439163</v>
      </c>
      <c r="D2430">
        <f t="shared" si="38"/>
        <v>2439163</v>
      </c>
    </row>
    <row r="2431" spans="1:4" x14ac:dyDescent="0.35">
      <c r="A2431" t="s">
        <v>26582</v>
      </c>
      <c r="B2431">
        <v>15000000</v>
      </c>
      <c r="C2431">
        <v>9396487</v>
      </c>
      <c r="D2431">
        <f t="shared" si="38"/>
        <v>-5603513</v>
      </c>
    </row>
    <row r="2432" spans="1:4" x14ac:dyDescent="0.35">
      <c r="A2432" t="s">
        <v>26583</v>
      </c>
      <c r="B2432">
        <v>15000000</v>
      </c>
      <c r="C2432">
        <v>9059588</v>
      </c>
      <c r="D2432">
        <f t="shared" si="38"/>
        <v>-5940412</v>
      </c>
    </row>
    <row r="2433" spans="1:4" x14ac:dyDescent="0.35">
      <c r="A2433" t="s">
        <v>26584</v>
      </c>
      <c r="B2433">
        <v>16000000</v>
      </c>
      <c r="C2433">
        <v>9172810</v>
      </c>
      <c r="D2433">
        <f t="shared" si="38"/>
        <v>-6827190</v>
      </c>
    </row>
    <row r="2434" spans="1:4" x14ac:dyDescent="0.35">
      <c r="A2434" t="s">
        <v>26585</v>
      </c>
      <c r="B2434">
        <v>15000000</v>
      </c>
      <c r="C2434">
        <v>8735529</v>
      </c>
      <c r="D2434">
        <f t="shared" si="38"/>
        <v>-6264471</v>
      </c>
    </row>
    <row r="2435" spans="1:4" x14ac:dyDescent="0.35">
      <c r="A2435" t="s">
        <v>26586</v>
      </c>
      <c r="B2435">
        <v>20000000</v>
      </c>
      <c r="C2435">
        <v>8586376</v>
      </c>
      <c r="D2435">
        <f t="shared" ref="D2435:D2498" si="39">C2435-B2435</f>
        <v>-11413624</v>
      </c>
    </row>
    <row r="2436" spans="1:4" x14ac:dyDescent="0.35">
      <c r="A2436" t="s">
        <v>26587</v>
      </c>
      <c r="B2436">
        <v>15000000</v>
      </c>
      <c r="C2436">
        <v>8378141</v>
      </c>
      <c r="D2436">
        <f t="shared" si="39"/>
        <v>-6621859</v>
      </c>
    </row>
    <row r="2437" spans="1:4" x14ac:dyDescent="0.35">
      <c r="A2437" t="s">
        <v>26588</v>
      </c>
      <c r="B2437">
        <v>15000000</v>
      </c>
      <c r="C2437">
        <v>8080116</v>
      </c>
      <c r="D2437">
        <f t="shared" si="39"/>
        <v>-6919884</v>
      </c>
    </row>
    <row r="2438" spans="1:4" x14ac:dyDescent="0.35">
      <c r="A2438" t="s">
        <v>26589</v>
      </c>
      <c r="B2438">
        <v>15000000</v>
      </c>
      <c r="C2438">
        <v>7757130</v>
      </c>
      <c r="D2438">
        <f t="shared" si="39"/>
        <v>-7242870</v>
      </c>
    </row>
    <row r="2439" spans="1:4" x14ac:dyDescent="0.35">
      <c r="A2439" t="s">
        <v>26590</v>
      </c>
      <c r="B2439">
        <v>15000000</v>
      </c>
      <c r="C2439">
        <v>9123834</v>
      </c>
      <c r="D2439">
        <f t="shared" si="39"/>
        <v>-5876166</v>
      </c>
    </row>
    <row r="2440" spans="1:4" x14ac:dyDescent="0.35">
      <c r="A2440" t="s">
        <v>26591</v>
      </c>
      <c r="B2440">
        <v>15000000</v>
      </c>
      <c r="C2440">
        <v>6409206</v>
      </c>
      <c r="D2440">
        <f t="shared" si="39"/>
        <v>-8590794</v>
      </c>
    </row>
    <row r="2441" spans="1:4" x14ac:dyDescent="0.35">
      <c r="A2441" t="s">
        <v>26592</v>
      </c>
      <c r="B2441">
        <v>15000000</v>
      </c>
      <c r="C2441">
        <v>6373693</v>
      </c>
      <c r="D2441">
        <f t="shared" si="39"/>
        <v>-8626307</v>
      </c>
    </row>
    <row r="2442" spans="1:4" x14ac:dyDescent="0.35">
      <c r="A2442" t="s">
        <v>26593</v>
      </c>
      <c r="B2442">
        <v>15000000</v>
      </c>
      <c r="C2442">
        <v>7556708</v>
      </c>
      <c r="D2442">
        <f t="shared" si="39"/>
        <v>-7443292</v>
      </c>
    </row>
    <row r="2443" spans="1:4" x14ac:dyDescent="0.35">
      <c r="A2443" t="s">
        <v>26594</v>
      </c>
      <c r="B2443">
        <v>15000000</v>
      </c>
      <c r="C2443">
        <v>5306447</v>
      </c>
      <c r="D2443">
        <f t="shared" si="39"/>
        <v>-9693553</v>
      </c>
    </row>
    <row r="2444" spans="1:4" x14ac:dyDescent="0.35">
      <c r="A2444" t="s">
        <v>26595</v>
      </c>
      <c r="B2444">
        <v>15000000</v>
      </c>
      <c r="C2444">
        <v>5217498</v>
      </c>
      <c r="D2444">
        <f t="shared" si="39"/>
        <v>-9782502</v>
      </c>
    </row>
    <row r="2445" spans="1:4" x14ac:dyDescent="0.35">
      <c r="A2445" t="s">
        <v>26596</v>
      </c>
      <c r="B2445">
        <v>15000000</v>
      </c>
      <c r="C2445">
        <v>5023275</v>
      </c>
      <c r="D2445">
        <f t="shared" si="39"/>
        <v>-9976725</v>
      </c>
    </row>
    <row r="2446" spans="1:4" x14ac:dyDescent="0.35">
      <c r="A2446" t="s">
        <v>26597</v>
      </c>
      <c r="B2446">
        <v>15000000</v>
      </c>
      <c r="C2446">
        <v>4956401</v>
      </c>
      <c r="D2446">
        <f t="shared" si="39"/>
        <v>-10043599</v>
      </c>
    </row>
    <row r="2447" spans="1:4" x14ac:dyDescent="0.35">
      <c r="A2447" t="s">
        <v>26598</v>
      </c>
      <c r="B2447">
        <v>15000000</v>
      </c>
      <c r="C2447">
        <v>4235837</v>
      </c>
      <c r="D2447">
        <f t="shared" si="39"/>
        <v>-10764163</v>
      </c>
    </row>
    <row r="2448" spans="1:4" x14ac:dyDescent="0.35">
      <c r="A2448" t="s">
        <v>26599</v>
      </c>
      <c r="B2448">
        <v>20000000</v>
      </c>
      <c r="C2448">
        <v>4002955</v>
      </c>
      <c r="D2448">
        <f t="shared" si="39"/>
        <v>-15997045</v>
      </c>
    </row>
    <row r="2449" spans="1:4" x14ac:dyDescent="0.35">
      <c r="A2449" t="s">
        <v>26600</v>
      </c>
      <c r="B2449">
        <v>15000000</v>
      </c>
      <c r="C2449">
        <v>7219578</v>
      </c>
      <c r="D2449">
        <f t="shared" si="39"/>
        <v>-7780422</v>
      </c>
    </row>
    <row r="2450" spans="1:4" x14ac:dyDescent="0.35">
      <c r="A2450" t="s">
        <v>26601</v>
      </c>
      <c r="B2450">
        <v>22000000</v>
      </c>
      <c r="C2450">
        <v>3247816</v>
      </c>
      <c r="D2450">
        <f t="shared" si="39"/>
        <v>-18752184</v>
      </c>
    </row>
    <row r="2451" spans="1:4" x14ac:dyDescent="0.35">
      <c r="A2451" t="s">
        <v>26602</v>
      </c>
      <c r="B2451">
        <v>15000000</v>
      </c>
      <c r="C2451">
        <v>2412045</v>
      </c>
      <c r="D2451">
        <f t="shared" si="39"/>
        <v>-12587955</v>
      </c>
    </row>
    <row r="2452" spans="1:4" x14ac:dyDescent="0.35">
      <c r="A2452" t="s">
        <v>26603</v>
      </c>
      <c r="B2452">
        <v>15000000</v>
      </c>
      <c r="C2452">
        <v>2203641</v>
      </c>
      <c r="D2452">
        <f t="shared" si="39"/>
        <v>-12796359</v>
      </c>
    </row>
    <row r="2453" spans="1:4" x14ac:dyDescent="0.35">
      <c r="A2453" t="s">
        <v>26604</v>
      </c>
      <c r="B2453">
        <v>15000000</v>
      </c>
      <c r="C2453">
        <v>1953732</v>
      </c>
      <c r="D2453">
        <f t="shared" si="39"/>
        <v>-13046268</v>
      </c>
    </row>
    <row r="2454" spans="1:4" x14ac:dyDescent="0.35">
      <c r="A2454" t="s">
        <v>26605</v>
      </c>
      <c r="B2454">
        <v>15000000</v>
      </c>
      <c r="C2454">
        <v>1954202</v>
      </c>
      <c r="D2454">
        <f t="shared" si="39"/>
        <v>-13045798</v>
      </c>
    </row>
    <row r="2455" spans="1:4" x14ac:dyDescent="0.35">
      <c r="A2455" t="s">
        <v>26606</v>
      </c>
      <c r="B2455">
        <v>15000000</v>
      </c>
      <c r="C2455">
        <v>1294640</v>
      </c>
      <c r="D2455">
        <f t="shared" si="39"/>
        <v>-13705360</v>
      </c>
    </row>
    <row r="2456" spans="1:4" x14ac:dyDescent="0.35">
      <c r="A2456" t="s">
        <v>26607</v>
      </c>
      <c r="B2456">
        <v>6000000</v>
      </c>
      <c r="C2456">
        <v>26435</v>
      </c>
      <c r="D2456">
        <f t="shared" si="39"/>
        <v>-5973565</v>
      </c>
    </row>
    <row r="2457" spans="1:4" x14ac:dyDescent="0.35">
      <c r="A2457" t="s">
        <v>26608</v>
      </c>
      <c r="B2457">
        <v>12000000</v>
      </c>
      <c r="C2457">
        <v>1197786</v>
      </c>
      <c r="D2457">
        <f t="shared" si="39"/>
        <v>-10802214</v>
      </c>
    </row>
    <row r="2458" spans="1:4" x14ac:dyDescent="0.35">
      <c r="A2458" t="s">
        <v>26609</v>
      </c>
      <c r="B2458">
        <v>7000000</v>
      </c>
      <c r="C2458">
        <v>529766</v>
      </c>
      <c r="D2458">
        <f t="shared" si="39"/>
        <v>-6470234</v>
      </c>
    </row>
    <row r="2459" spans="1:4" x14ac:dyDescent="0.35">
      <c r="A2459" t="s">
        <v>26610</v>
      </c>
      <c r="B2459">
        <v>15000000</v>
      </c>
      <c r="C2459">
        <v>613556</v>
      </c>
      <c r="D2459">
        <f t="shared" si="39"/>
        <v>-14386444</v>
      </c>
    </row>
    <row r="2460" spans="1:4" x14ac:dyDescent="0.35">
      <c r="A2460" t="s">
        <v>26611</v>
      </c>
      <c r="B2460">
        <v>15000000</v>
      </c>
      <c r="C2460">
        <v>353743</v>
      </c>
      <c r="D2460">
        <f t="shared" si="39"/>
        <v>-14646257</v>
      </c>
    </row>
    <row r="2461" spans="1:4" x14ac:dyDescent="0.35">
      <c r="A2461" t="s">
        <v>26612</v>
      </c>
      <c r="B2461">
        <v>300000000</v>
      </c>
      <c r="C2461">
        <v>102055</v>
      </c>
      <c r="D2461">
        <f t="shared" si="39"/>
        <v>-299897945</v>
      </c>
    </row>
    <row r="2462" spans="1:4" x14ac:dyDescent="0.35">
      <c r="A2462" t="s">
        <v>26613</v>
      </c>
      <c r="B2462">
        <v>15000000</v>
      </c>
      <c r="C2462">
        <v>73548</v>
      </c>
      <c r="D2462">
        <f t="shared" si="39"/>
        <v>-14926452</v>
      </c>
    </row>
    <row r="2463" spans="1:4" x14ac:dyDescent="0.35">
      <c r="A2463" t="s">
        <v>26614</v>
      </c>
      <c r="B2463">
        <v>15000000</v>
      </c>
      <c r="C2463">
        <v>28870</v>
      </c>
      <c r="D2463">
        <f t="shared" si="39"/>
        <v>-14971130</v>
      </c>
    </row>
    <row r="2464" spans="1:4" x14ac:dyDescent="0.35">
      <c r="A2464" t="s">
        <v>26615</v>
      </c>
      <c r="B2464">
        <v>25000000</v>
      </c>
      <c r="C2464">
        <v>22723</v>
      </c>
      <c r="D2464">
        <f t="shared" si="39"/>
        <v>-24977277</v>
      </c>
    </row>
    <row r="2465" spans="1:4" x14ac:dyDescent="0.35">
      <c r="A2465" t="s">
        <v>26616</v>
      </c>
      <c r="B2465">
        <v>15000000</v>
      </c>
      <c r="C2465">
        <v>20380</v>
      </c>
      <c r="D2465">
        <f t="shared" si="39"/>
        <v>-14979620</v>
      </c>
    </row>
    <row r="2466" spans="1:4" x14ac:dyDescent="0.35">
      <c r="A2466" t="s">
        <v>26617</v>
      </c>
      <c r="B2466">
        <v>14600000</v>
      </c>
      <c r="C2466">
        <v>70906973</v>
      </c>
      <c r="D2466">
        <f t="shared" si="39"/>
        <v>56306973</v>
      </c>
    </row>
    <row r="2467" spans="1:4" x14ac:dyDescent="0.35">
      <c r="A2467" t="s">
        <v>26618</v>
      </c>
      <c r="B2467">
        <v>14800000</v>
      </c>
      <c r="C2467">
        <v>66009973</v>
      </c>
      <c r="D2467">
        <f t="shared" si="39"/>
        <v>51209973</v>
      </c>
    </row>
    <row r="2468" spans="1:4" x14ac:dyDescent="0.35">
      <c r="A2468" t="s">
        <v>26619</v>
      </c>
      <c r="B2468">
        <v>14500000</v>
      </c>
      <c r="C2468">
        <v>46338728</v>
      </c>
      <c r="D2468">
        <f t="shared" si="39"/>
        <v>31838728</v>
      </c>
    </row>
    <row r="2469" spans="1:4" x14ac:dyDescent="0.35">
      <c r="A2469" t="s">
        <v>26620</v>
      </c>
      <c r="B2469">
        <v>10000000</v>
      </c>
      <c r="C2469">
        <v>7691700</v>
      </c>
      <c r="D2469">
        <f t="shared" si="39"/>
        <v>-2308300</v>
      </c>
    </row>
    <row r="2470" spans="1:4" x14ac:dyDescent="0.35">
      <c r="A2470" t="s">
        <v>26621</v>
      </c>
      <c r="B2470">
        <v>14400000</v>
      </c>
      <c r="C2470">
        <v>101157447</v>
      </c>
      <c r="D2470">
        <f t="shared" si="39"/>
        <v>86757447</v>
      </c>
    </row>
    <row r="2471" spans="1:4" x14ac:dyDescent="0.35">
      <c r="A2471" t="s">
        <v>26622</v>
      </c>
      <c r="B2471">
        <v>14200000</v>
      </c>
      <c r="C2471">
        <v>74205</v>
      </c>
      <c r="D2471">
        <f t="shared" si="39"/>
        <v>-14125795</v>
      </c>
    </row>
    <row r="2472" spans="1:4" x14ac:dyDescent="0.35">
      <c r="A2472" t="s">
        <v>26623</v>
      </c>
      <c r="B2472">
        <v>15000000</v>
      </c>
      <c r="C2472">
        <v>141319195</v>
      </c>
      <c r="D2472">
        <f t="shared" si="39"/>
        <v>126319195</v>
      </c>
    </row>
    <row r="2473" spans="1:4" x14ac:dyDescent="0.35">
      <c r="A2473" t="s">
        <v>26624</v>
      </c>
      <c r="B2473">
        <v>14000000</v>
      </c>
      <c r="C2473">
        <v>156645693</v>
      </c>
      <c r="D2473">
        <f t="shared" si="39"/>
        <v>142645693</v>
      </c>
    </row>
    <row r="2474" spans="1:4" x14ac:dyDescent="0.35">
      <c r="A2474" t="s">
        <v>26625</v>
      </c>
      <c r="B2474">
        <v>14000000</v>
      </c>
      <c r="C2474">
        <v>178406268</v>
      </c>
      <c r="D2474">
        <f t="shared" si="39"/>
        <v>164406268</v>
      </c>
    </row>
    <row r="2475" spans="1:4" x14ac:dyDescent="0.35">
      <c r="A2475" t="s">
        <v>26626</v>
      </c>
      <c r="B2475">
        <v>15800000</v>
      </c>
      <c r="C2475">
        <v>109306210</v>
      </c>
      <c r="D2475">
        <f t="shared" si="39"/>
        <v>93506210</v>
      </c>
    </row>
    <row r="2476" spans="1:4" x14ac:dyDescent="0.35">
      <c r="A2476" t="s">
        <v>26627</v>
      </c>
      <c r="B2476">
        <v>14000000</v>
      </c>
      <c r="C2476">
        <v>70001698</v>
      </c>
      <c r="D2476">
        <f t="shared" si="39"/>
        <v>56001698</v>
      </c>
    </row>
    <row r="2477" spans="1:4" x14ac:dyDescent="0.35">
      <c r="A2477" t="s">
        <v>26628</v>
      </c>
      <c r="B2477">
        <v>15000000</v>
      </c>
      <c r="C2477">
        <v>68856263</v>
      </c>
      <c r="D2477">
        <f t="shared" si="39"/>
        <v>53856263</v>
      </c>
    </row>
    <row r="2478" spans="1:4" x14ac:dyDescent="0.35">
      <c r="A2478" t="s">
        <v>26629</v>
      </c>
      <c r="B2478">
        <v>15000000</v>
      </c>
      <c r="C2478">
        <v>51527787</v>
      </c>
      <c r="D2478">
        <f t="shared" si="39"/>
        <v>36527787</v>
      </c>
    </row>
    <row r="2479" spans="1:4" x14ac:dyDescent="0.35">
      <c r="A2479" t="s">
        <v>26630</v>
      </c>
      <c r="B2479">
        <v>14000000</v>
      </c>
      <c r="C2479">
        <v>61356221</v>
      </c>
      <c r="D2479">
        <f t="shared" si="39"/>
        <v>47356221</v>
      </c>
    </row>
    <row r="2480" spans="1:4" x14ac:dyDescent="0.35">
      <c r="A2480" t="s">
        <v>26631</v>
      </c>
      <c r="B2480">
        <v>14000000</v>
      </c>
      <c r="C2480">
        <v>46800000</v>
      </c>
      <c r="D2480">
        <f t="shared" si="39"/>
        <v>32800000</v>
      </c>
    </row>
    <row r="2481" spans="1:4" x14ac:dyDescent="0.35">
      <c r="A2481" t="s">
        <v>26632</v>
      </c>
      <c r="B2481">
        <v>14000000</v>
      </c>
      <c r="C2481">
        <v>38048637</v>
      </c>
      <c r="D2481">
        <f t="shared" si="39"/>
        <v>24048637</v>
      </c>
    </row>
    <row r="2482" spans="1:4" x14ac:dyDescent="0.35">
      <c r="A2482" t="s">
        <v>26633</v>
      </c>
      <c r="B2482">
        <v>14000000</v>
      </c>
      <c r="C2482">
        <v>34793160</v>
      </c>
      <c r="D2482">
        <f t="shared" si="39"/>
        <v>20793160</v>
      </c>
    </row>
    <row r="2483" spans="1:4" x14ac:dyDescent="0.35">
      <c r="A2483" t="s">
        <v>26634</v>
      </c>
      <c r="B2483">
        <v>14000000</v>
      </c>
      <c r="C2483">
        <v>30628981</v>
      </c>
      <c r="D2483">
        <f t="shared" si="39"/>
        <v>16628981</v>
      </c>
    </row>
    <row r="2484" spans="1:4" x14ac:dyDescent="0.35">
      <c r="A2484" t="s">
        <v>26635</v>
      </c>
      <c r="B2484">
        <v>13000000</v>
      </c>
      <c r="C2484">
        <v>29959436</v>
      </c>
      <c r="D2484">
        <f t="shared" si="39"/>
        <v>16959436</v>
      </c>
    </row>
    <row r="2485" spans="1:4" x14ac:dyDescent="0.35">
      <c r="A2485" t="s">
        <v>26636</v>
      </c>
      <c r="B2485">
        <v>14000000</v>
      </c>
      <c r="C2485">
        <v>25571351</v>
      </c>
      <c r="D2485">
        <f t="shared" si="39"/>
        <v>11571351</v>
      </c>
    </row>
    <row r="2486" spans="1:4" x14ac:dyDescent="0.35">
      <c r="A2486" t="s">
        <v>26637</v>
      </c>
      <c r="B2486">
        <v>14000000</v>
      </c>
      <c r="C2486">
        <v>27515786</v>
      </c>
      <c r="D2486">
        <f t="shared" si="39"/>
        <v>13515786</v>
      </c>
    </row>
    <row r="2487" spans="1:4" x14ac:dyDescent="0.35">
      <c r="A2487" t="s">
        <v>26638</v>
      </c>
      <c r="B2487">
        <v>14000000</v>
      </c>
      <c r="C2487">
        <v>25482931</v>
      </c>
      <c r="D2487">
        <f t="shared" si="39"/>
        <v>11482931</v>
      </c>
    </row>
    <row r="2488" spans="1:4" x14ac:dyDescent="0.35">
      <c r="A2488" t="s">
        <v>26639</v>
      </c>
      <c r="B2488">
        <v>20000000</v>
      </c>
      <c r="C2488">
        <v>19900000</v>
      </c>
      <c r="D2488">
        <f t="shared" si="39"/>
        <v>-100000</v>
      </c>
    </row>
    <row r="2489" spans="1:4" x14ac:dyDescent="0.35">
      <c r="A2489" t="s">
        <v>26640</v>
      </c>
      <c r="B2489">
        <v>14000000</v>
      </c>
      <c r="C2489">
        <v>16298046</v>
      </c>
      <c r="D2489">
        <f t="shared" si="39"/>
        <v>2298046</v>
      </c>
    </row>
    <row r="2490" spans="1:4" x14ac:dyDescent="0.35">
      <c r="A2490" t="s">
        <v>26641</v>
      </c>
      <c r="B2490">
        <v>14000000</v>
      </c>
      <c r="C2490">
        <v>15549702</v>
      </c>
      <c r="D2490">
        <f t="shared" si="39"/>
        <v>1549702</v>
      </c>
    </row>
    <row r="2491" spans="1:4" x14ac:dyDescent="0.35">
      <c r="A2491" t="s">
        <v>26642</v>
      </c>
      <c r="B2491">
        <v>14000000</v>
      </c>
      <c r="C2491">
        <v>15483540</v>
      </c>
      <c r="D2491">
        <f t="shared" si="39"/>
        <v>1483540</v>
      </c>
    </row>
    <row r="2492" spans="1:4" x14ac:dyDescent="0.35">
      <c r="A2492" t="s">
        <v>26643</v>
      </c>
      <c r="B2492">
        <v>14000000</v>
      </c>
      <c r="C2492">
        <v>20246959</v>
      </c>
      <c r="D2492">
        <f t="shared" si="39"/>
        <v>6246959</v>
      </c>
    </row>
    <row r="2493" spans="1:4" x14ac:dyDescent="0.35">
      <c r="A2493" t="s">
        <v>26644</v>
      </c>
      <c r="B2493">
        <v>14000000</v>
      </c>
      <c r="C2493">
        <v>15062898</v>
      </c>
      <c r="D2493">
        <f t="shared" si="39"/>
        <v>1062898</v>
      </c>
    </row>
    <row r="2494" spans="1:4" x14ac:dyDescent="0.35">
      <c r="A2494" t="s">
        <v>26645</v>
      </c>
      <c r="B2494">
        <v>12000000</v>
      </c>
      <c r="C2494">
        <v>14348123</v>
      </c>
      <c r="D2494">
        <f t="shared" si="39"/>
        <v>2348123</v>
      </c>
    </row>
    <row r="2495" spans="1:4" x14ac:dyDescent="0.35">
      <c r="A2495" t="s">
        <v>26646</v>
      </c>
      <c r="B2495">
        <v>8500000</v>
      </c>
      <c r="C2495">
        <v>15171475</v>
      </c>
      <c r="D2495">
        <f t="shared" si="39"/>
        <v>6671475</v>
      </c>
    </row>
    <row r="2496" spans="1:4" x14ac:dyDescent="0.35">
      <c r="A2496" t="s">
        <v>26647</v>
      </c>
      <c r="B2496">
        <v>14000000</v>
      </c>
      <c r="C2496">
        <v>13640000</v>
      </c>
      <c r="D2496">
        <f t="shared" si="39"/>
        <v>-360000</v>
      </c>
    </row>
    <row r="2497" spans="1:4" x14ac:dyDescent="0.35">
      <c r="A2497" t="s">
        <v>26648</v>
      </c>
      <c r="B2497">
        <v>11000000</v>
      </c>
      <c r="C2497">
        <v>12610731</v>
      </c>
      <c r="D2497">
        <f t="shared" si="39"/>
        <v>1610731</v>
      </c>
    </row>
    <row r="2498" spans="1:4" x14ac:dyDescent="0.35">
      <c r="A2498" t="s">
        <v>26649</v>
      </c>
      <c r="B2498">
        <v>14000000</v>
      </c>
      <c r="C2498">
        <v>11204499</v>
      </c>
      <c r="D2498">
        <f t="shared" si="39"/>
        <v>-2795501</v>
      </c>
    </row>
    <row r="2499" spans="1:4" x14ac:dyDescent="0.35">
      <c r="A2499" t="s">
        <v>26650</v>
      </c>
      <c r="B2499">
        <v>14000000</v>
      </c>
      <c r="C2499">
        <v>10397365</v>
      </c>
      <c r="D2499">
        <f t="shared" ref="D2499:D2562" si="40">C2499-B2499</f>
        <v>-3602635</v>
      </c>
    </row>
    <row r="2500" spans="1:4" x14ac:dyDescent="0.35">
      <c r="A2500" t="s">
        <v>26651</v>
      </c>
      <c r="B2500">
        <v>14000000</v>
      </c>
      <c r="C2500">
        <v>9402410</v>
      </c>
      <c r="D2500">
        <f t="shared" si="40"/>
        <v>-4597590</v>
      </c>
    </row>
    <row r="2501" spans="1:4" x14ac:dyDescent="0.35">
      <c r="A2501" t="s">
        <v>26652</v>
      </c>
      <c r="B2501">
        <v>26000000</v>
      </c>
      <c r="C2501">
        <v>5459824</v>
      </c>
      <c r="D2501">
        <f t="shared" si="40"/>
        <v>-20540176</v>
      </c>
    </row>
    <row r="2502" spans="1:4" x14ac:dyDescent="0.35">
      <c r="A2502" t="s">
        <v>26653</v>
      </c>
      <c r="B2502">
        <v>24000000</v>
      </c>
      <c r="C2502">
        <v>5108820</v>
      </c>
      <c r="D2502">
        <f t="shared" si="40"/>
        <v>-18891180</v>
      </c>
    </row>
    <row r="2503" spans="1:4" x14ac:dyDescent="0.35">
      <c r="A2503" t="s">
        <v>26654</v>
      </c>
      <c r="B2503">
        <v>14000000</v>
      </c>
      <c r="C2503">
        <v>4741987</v>
      </c>
      <c r="D2503">
        <f t="shared" si="40"/>
        <v>-9258013</v>
      </c>
    </row>
    <row r="2504" spans="1:4" x14ac:dyDescent="0.35">
      <c r="A2504" t="s">
        <v>26655</v>
      </c>
      <c r="B2504">
        <v>14000000</v>
      </c>
      <c r="C2504">
        <v>4291965</v>
      </c>
      <c r="D2504">
        <f t="shared" si="40"/>
        <v>-9708035</v>
      </c>
    </row>
    <row r="2505" spans="1:4" x14ac:dyDescent="0.35">
      <c r="A2505" t="s">
        <v>26656</v>
      </c>
      <c r="B2505">
        <v>14000000</v>
      </c>
      <c r="C2505">
        <v>3100650</v>
      </c>
      <c r="D2505">
        <f t="shared" si="40"/>
        <v>-10899350</v>
      </c>
    </row>
    <row r="2506" spans="1:4" x14ac:dyDescent="0.35">
      <c r="A2506" t="s">
        <v>26657</v>
      </c>
      <c r="B2506">
        <v>14000000</v>
      </c>
      <c r="C2506">
        <v>2474000</v>
      </c>
      <c r="D2506">
        <f t="shared" si="40"/>
        <v>-11526000</v>
      </c>
    </row>
    <row r="2507" spans="1:4" x14ac:dyDescent="0.35">
      <c r="A2507" t="s">
        <v>26658</v>
      </c>
      <c r="B2507">
        <v>14000000</v>
      </c>
      <c r="C2507">
        <v>1000000</v>
      </c>
      <c r="D2507">
        <f t="shared" si="40"/>
        <v>-13000000</v>
      </c>
    </row>
    <row r="2508" spans="1:4" x14ac:dyDescent="0.35">
      <c r="A2508" t="s">
        <v>26659</v>
      </c>
      <c r="B2508">
        <v>8200000</v>
      </c>
      <c r="C2508">
        <v>3958500</v>
      </c>
      <c r="D2508">
        <f t="shared" si="40"/>
        <v>-4241500</v>
      </c>
    </row>
    <row r="2509" spans="1:4" x14ac:dyDescent="0.35">
      <c r="A2509" t="s">
        <v>26660</v>
      </c>
      <c r="B2509">
        <v>103000000</v>
      </c>
      <c r="C2509">
        <v>274299</v>
      </c>
      <c r="D2509">
        <f t="shared" si="40"/>
        <v>-102725701</v>
      </c>
    </row>
    <row r="2510" spans="1:4" x14ac:dyDescent="0.35">
      <c r="A2510" t="s">
        <v>26661</v>
      </c>
      <c r="B2510">
        <v>15000000</v>
      </c>
      <c r="C2510">
        <v>183088</v>
      </c>
      <c r="D2510">
        <f t="shared" si="40"/>
        <v>-14816912</v>
      </c>
    </row>
    <row r="2511" spans="1:4" x14ac:dyDescent="0.35">
      <c r="A2511" t="s">
        <v>26662</v>
      </c>
      <c r="B2511">
        <v>14000000</v>
      </c>
      <c r="C2511">
        <v>46495</v>
      </c>
      <c r="D2511">
        <f t="shared" si="40"/>
        <v>-13953505</v>
      </c>
    </row>
    <row r="2512" spans="1:4" x14ac:dyDescent="0.35">
      <c r="A2512" t="s">
        <v>26663</v>
      </c>
      <c r="B2512">
        <v>14000000</v>
      </c>
      <c r="C2512">
        <v>1752214</v>
      </c>
      <c r="D2512">
        <f t="shared" si="40"/>
        <v>-12247786</v>
      </c>
    </row>
    <row r="2513" spans="1:4" x14ac:dyDescent="0.35">
      <c r="A2513" t="s">
        <v>26664</v>
      </c>
      <c r="B2513">
        <v>14000000</v>
      </c>
      <c r="C2513">
        <v>83025853</v>
      </c>
      <c r="D2513">
        <f t="shared" si="40"/>
        <v>69025853</v>
      </c>
    </row>
    <row r="2514" spans="1:4" x14ac:dyDescent="0.35">
      <c r="A2514" t="s">
        <v>26665</v>
      </c>
      <c r="B2514">
        <v>12000000</v>
      </c>
      <c r="C2514">
        <v>56631572</v>
      </c>
      <c r="D2514">
        <f t="shared" si="40"/>
        <v>44631572</v>
      </c>
    </row>
    <row r="2515" spans="1:4" x14ac:dyDescent="0.35">
      <c r="A2515" t="s">
        <v>26666</v>
      </c>
      <c r="B2515">
        <v>13500000</v>
      </c>
      <c r="C2515">
        <v>15854988</v>
      </c>
      <c r="D2515">
        <f t="shared" si="40"/>
        <v>2354988</v>
      </c>
    </row>
    <row r="2516" spans="1:4" x14ac:dyDescent="0.35">
      <c r="A2516" t="s">
        <v>26667</v>
      </c>
      <c r="B2516">
        <v>14000000</v>
      </c>
      <c r="C2516">
        <v>12282677</v>
      </c>
      <c r="D2516">
        <f t="shared" si="40"/>
        <v>-1717323</v>
      </c>
    </row>
    <row r="2517" spans="1:4" x14ac:dyDescent="0.35">
      <c r="A2517" t="s">
        <v>26668</v>
      </c>
      <c r="B2517">
        <v>13500000</v>
      </c>
      <c r="C2517">
        <v>7060876</v>
      </c>
      <c r="D2517">
        <f t="shared" si="40"/>
        <v>-6439124</v>
      </c>
    </row>
    <row r="2518" spans="1:4" x14ac:dyDescent="0.35">
      <c r="A2518" t="s">
        <v>26669</v>
      </c>
      <c r="B2518">
        <v>15000000</v>
      </c>
      <c r="C2518">
        <v>14989761</v>
      </c>
      <c r="D2518">
        <f t="shared" si="40"/>
        <v>-10239</v>
      </c>
    </row>
    <row r="2519" spans="1:4" x14ac:dyDescent="0.35">
      <c r="A2519" t="s">
        <v>26670</v>
      </c>
      <c r="B2519">
        <v>13500000</v>
      </c>
      <c r="C2519">
        <v>5501940</v>
      </c>
      <c r="D2519">
        <f t="shared" si="40"/>
        <v>-7998060</v>
      </c>
    </row>
    <row r="2520" spans="1:4" x14ac:dyDescent="0.35">
      <c r="A2520" t="s">
        <v>26671</v>
      </c>
      <c r="B2520">
        <v>10000000</v>
      </c>
      <c r="C2520">
        <v>2086345</v>
      </c>
      <c r="D2520">
        <f t="shared" si="40"/>
        <v>-7913655</v>
      </c>
    </row>
    <row r="2521" spans="1:4" x14ac:dyDescent="0.35">
      <c r="A2521" t="s">
        <v>26672</v>
      </c>
      <c r="B2521">
        <v>13000000</v>
      </c>
      <c r="C2521">
        <v>123922370</v>
      </c>
      <c r="D2521">
        <f t="shared" si="40"/>
        <v>110922370</v>
      </c>
    </row>
    <row r="2522" spans="1:4" x14ac:dyDescent="0.35">
      <c r="A2522" t="s">
        <v>26673</v>
      </c>
      <c r="B2522">
        <v>13400000</v>
      </c>
      <c r="C2522">
        <v>163591</v>
      </c>
      <c r="D2522">
        <f t="shared" si="40"/>
        <v>-13236409</v>
      </c>
    </row>
    <row r="2523" spans="1:4" x14ac:dyDescent="0.35">
      <c r="A2523" t="s">
        <v>26674</v>
      </c>
      <c r="B2523">
        <v>13000000</v>
      </c>
      <c r="C2523">
        <v>73000942</v>
      </c>
      <c r="D2523">
        <f t="shared" si="40"/>
        <v>60000942</v>
      </c>
    </row>
    <row r="2524" spans="1:4" x14ac:dyDescent="0.35">
      <c r="A2524" t="s">
        <v>26675</v>
      </c>
      <c r="B2524">
        <v>13000000</v>
      </c>
      <c r="C2524">
        <v>106952327</v>
      </c>
      <c r="D2524">
        <f t="shared" si="40"/>
        <v>93952327</v>
      </c>
    </row>
    <row r="2525" spans="1:4" x14ac:dyDescent="0.35">
      <c r="A2525" t="s">
        <v>26676</v>
      </c>
      <c r="B2525">
        <v>13000000</v>
      </c>
      <c r="C2525">
        <v>57300000</v>
      </c>
      <c r="D2525">
        <f t="shared" si="40"/>
        <v>44300000</v>
      </c>
    </row>
    <row r="2526" spans="1:4" x14ac:dyDescent="0.35">
      <c r="A2526" t="s">
        <v>26677</v>
      </c>
      <c r="B2526">
        <v>13000000</v>
      </c>
      <c r="C2526">
        <v>91038276</v>
      </c>
      <c r="D2526">
        <f t="shared" si="40"/>
        <v>78038276</v>
      </c>
    </row>
    <row r="2527" spans="1:4" x14ac:dyDescent="0.35">
      <c r="A2527" t="s">
        <v>26678</v>
      </c>
      <c r="B2527">
        <v>7000000</v>
      </c>
      <c r="C2527">
        <v>49369900</v>
      </c>
      <c r="D2527">
        <f t="shared" si="40"/>
        <v>42369900</v>
      </c>
    </row>
    <row r="2528" spans="1:4" x14ac:dyDescent="0.35">
      <c r="A2528" t="s">
        <v>26679</v>
      </c>
      <c r="B2528">
        <v>13000000</v>
      </c>
      <c r="C2528">
        <v>61693523</v>
      </c>
      <c r="D2528">
        <f t="shared" si="40"/>
        <v>48693523</v>
      </c>
    </row>
    <row r="2529" spans="1:4" x14ac:dyDescent="0.35">
      <c r="A2529" t="s">
        <v>26680</v>
      </c>
      <c r="B2529">
        <v>13000000</v>
      </c>
      <c r="C2529">
        <v>46729374</v>
      </c>
      <c r="D2529">
        <f t="shared" si="40"/>
        <v>33729374</v>
      </c>
    </row>
    <row r="2530" spans="1:4" x14ac:dyDescent="0.35">
      <c r="A2530" t="s">
        <v>26681</v>
      </c>
      <c r="B2530">
        <v>13000000</v>
      </c>
      <c r="C2530">
        <v>44726644</v>
      </c>
      <c r="D2530">
        <f t="shared" si="40"/>
        <v>31726644</v>
      </c>
    </row>
    <row r="2531" spans="1:4" x14ac:dyDescent="0.35">
      <c r="A2531" t="s">
        <v>26682</v>
      </c>
      <c r="B2531">
        <v>13000000</v>
      </c>
      <c r="C2531">
        <v>44134898</v>
      </c>
      <c r="D2531">
        <f t="shared" si="40"/>
        <v>31134898</v>
      </c>
    </row>
    <row r="2532" spans="1:4" x14ac:dyDescent="0.35">
      <c r="A2532" t="s">
        <v>26683</v>
      </c>
      <c r="B2532">
        <v>12500000</v>
      </c>
      <c r="C2532">
        <v>48637684</v>
      </c>
      <c r="D2532">
        <f t="shared" si="40"/>
        <v>36137684</v>
      </c>
    </row>
    <row r="2533" spans="1:4" x14ac:dyDescent="0.35">
      <c r="A2533" t="s">
        <v>26684</v>
      </c>
      <c r="B2533">
        <v>16000000</v>
      </c>
      <c r="C2533">
        <v>38176108</v>
      </c>
      <c r="D2533">
        <f t="shared" si="40"/>
        <v>22176108</v>
      </c>
    </row>
    <row r="2534" spans="1:4" x14ac:dyDescent="0.35">
      <c r="A2534" t="s">
        <v>26685</v>
      </c>
      <c r="B2534">
        <v>13000000</v>
      </c>
      <c r="C2534">
        <v>28972187</v>
      </c>
      <c r="D2534">
        <f t="shared" si="40"/>
        <v>15972187</v>
      </c>
    </row>
    <row r="2535" spans="1:4" x14ac:dyDescent="0.35">
      <c r="A2535" t="s">
        <v>26686</v>
      </c>
      <c r="B2535">
        <v>8200000</v>
      </c>
      <c r="C2535">
        <v>27979400</v>
      </c>
      <c r="D2535">
        <f t="shared" si="40"/>
        <v>19779400</v>
      </c>
    </row>
    <row r="2536" spans="1:4" x14ac:dyDescent="0.35">
      <c r="A2536" t="s">
        <v>26687</v>
      </c>
      <c r="B2536">
        <v>17000000</v>
      </c>
      <c r="C2536">
        <v>54257433</v>
      </c>
      <c r="D2536">
        <f t="shared" si="40"/>
        <v>37257433</v>
      </c>
    </row>
    <row r="2537" spans="1:4" x14ac:dyDescent="0.35">
      <c r="A2537" t="s">
        <v>26688</v>
      </c>
      <c r="B2537">
        <v>13000000</v>
      </c>
      <c r="C2537">
        <v>23947</v>
      </c>
      <c r="D2537">
        <f t="shared" si="40"/>
        <v>-12976053</v>
      </c>
    </row>
    <row r="2538" spans="1:4" x14ac:dyDescent="0.35">
      <c r="A2538" t="s">
        <v>26689</v>
      </c>
      <c r="B2538">
        <v>13000000</v>
      </c>
      <c r="C2538">
        <v>60008303</v>
      </c>
      <c r="D2538">
        <f t="shared" si="40"/>
        <v>47008303</v>
      </c>
    </row>
    <row r="2539" spans="1:4" x14ac:dyDescent="0.35">
      <c r="A2539" t="s">
        <v>26690</v>
      </c>
      <c r="B2539">
        <v>13000000</v>
      </c>
      <c r="C2539">
        <v>49121934</v>
      </c>
      <c r="D2539">
        <f t="shared" si="40"/>
        <v>36121934</v>
      </c>
    </row>
    <row r="2540" spans="1:4" x14ac:dyDescent="0.35">
      <c r="A2540" t="s">
        <v>26691</v>
      </c>
      <c r="B2540">
        <v>18000000</v>
      </c>
      <c r="C2540">
        <v>27141959</v>
      </c>
      <c r="D2540">
        <f t="shared" si="40"/>
        <v>9141959</v>
      </c>
    </row>
    <row r="2541" spans="1:4" x14ac:dyDescent="0.35">
      <c r="A2541" t="s">
        <v>26692</v>
      </c>
      <c r="B2541">
        <v>13000000</v>
      </c>
      <c r="C2541">
        <v>27052167</v>
      </c>
      <c r="D2541">
        <f t="shared" si="40"/>
        <v>14052167</v>
      </c>
    </row>
    <row r="2542" spans="1:4" x14ac:dyDescent="0.35">
      <c r="A2542" t="s">
        <v>26693</v>
      </c>
      <c r="B2542">
        <v>13000000</v>
      </c>
      <c r="C2542">
        <v>26539321</v>
      </c>
      <c r="D2542">
        <f t="shared" si="40"/>
        <v>13539321</v>
      </c>
    </row>
    <row r="2543" spans="1:4" x14ac:dyDescent="0.35">
      <c r="A2543" t="s">
        <v>26694</v>
      </c>
      <c r="B2543">
        <v>13000000</v>
      </c>
      <c r="C2543">
        <v>28501605</v>
      </c>
      <c r="D2543">
        <f t="shared" si="40"/>
        <v>15501605</v>
      </c>
    </row>
    <row r="2544" spans="1:4" x14ac:dyDescent="0.35">
      <c r="A2544" t="s">
        <v>26695</v>
      </c>
      <c r="B2544">
        <v>13200000</v>
      </c>
      <c r="C2544">
        <v>52543632</v>
      </c>
      <c r="D2544">
        <f t="shared" si="40"/>
        <v>39343632</v>
      </c>
    </row>
    <row r="2545" spans="1:4" x14ac:dyDescent="0.35">
      <c r="A2545" t="s">
        <v>26696</v>
      </c>
      <c r="B2545">
        <v>18000000</v>
      </c>
      <c r="C2545">
        <v>25592632</v>
      </c>
      <c r="D2545">
        <f t="shared" si="40"/>
        <v>7592632</v>
      </c>
    </row>
    <row r="2546" spans="1:4" x14ac:dyDescent="0.35">
      <c r="A2546" t="s">
        <v>26697</v>
      </c>
      <c r="B2546">
        <v>15000000</v>
      </c>
      <c r="C2546">
        <v>25440971</v>
      </c>
      <c r="D2546">
        <f t="shared" si="40"/>
        <v>10440971</v>
      </c>
    </row>
    <row r="2547" spans="1:4" x14ac:dyDescent="0.35">
      <c r="A2547" t="s">
        <v>26698</v>
      </c>
      <c r="B2547">
        <v>13000000</v>
      </c>
      <c r="C2547">
        <v>22858926</v>
      </c>
      <c r="D2547">
        <f t="shared" si="40"/>
        <v>9858926</v>
      </c>
    </row>
    <row r="2548" spans="1:4" x14ac:dyDescent="0.35">
      <c r="A2548" t="s">
        <v>26699</v>
      </c>
      <c r="B2548">
        <v>6000000</v>
      </c>
      <c r="C2548">
        <v>22235901</v>
      </c>
      <c r="D2548">
        <f t="shared" si="40"/>
        <v>16235901</v>
      </c>
    </row>
    <row r="2549" spans="1:4" x14ac:dyDescent="0.35">
      <c r="A2549" t="s">
        <v>26700</v>
      </c>
      <c r="B2549">
        <v>13000000</v>
      </c>
      <c r="C2549">
        <v>38916903</v>
      </c>
      <c r="D2549">
        <f t="shared" si="40"/>
        <v>25916903</v>
      </c>
    </row>
    <row r="2550" spans="1:4" x14ac:dyDescent="0.35">
      <c r="A2550" t="s">
        <v>26701</v>
      </c>
      <c r="B2550">
        <v>14000000</v>
      </c>
      <c r="C2550">
        <v>16929123</v>
      </c>
      <c r="D2550">
        <f t="shared" si="40"/>
        <v>2929123</v>
      </c>
    </row>
    <row r="2551" spans="1:4" x14ac:dyDescent="0.35">
      <c r="A2551" t="s">
        <v>26702</v>
      </c>
      <c r="B2551">
        <v>19000000</v>
      </c>
      <c r="C2551">
        <v>13753931</v>
      </c>
      <c r="D2551">
        <f t="shared" si="40"/>
        <v>-5246069</v>
      </c>
    </row>
    <row r="2552" spans="1:4" x14ac:dyDescent="0.35">
      <c r="A2552" t="s">
        <v>26703</v>
      </c>
      <c r="B2552">
        <v>13000000</v>
      </c>
      <c r="C2552">
        <v>10996440</v>
      </c>
      <c r="D2552">
        <f t="shared" si="40"/>
        <v>-2003560</v>
      </c>
    </row>
    <row r="2553" spans="1:4" x14ac:dyDescent="0.35">
      <c r="A2553" t="s">
        <v>26704</v>
      </c>
      <c r="B2553">
        <v>13000000</v>
      </c>
      <c r="C2553">
        <v>8026971</v>
      </c>
      <c r="D2553">
        <f t="shared" si="40"/>
        <v>-4973029</v>
      </c>
    </row>
    <row r="2554" spans="1:4" x14ac:dyDescent="0.35">
      <c r="A2554" t="s">
        <v>26705</v>
      </c>
      <c r="B2554">
        <v>13000000</v>
      </c>
      <c r="C2554">
        <v>14677654</v>
      </c>
      <c r="D2554">
        <f t="shared" si="40"/>
        <v>1677654</v>
      </c>
    </row>
    <row r="2555" spans="1:4" x14ac:dyDescent="0.35">
      <c r="A2555" t="s">
        <v>26706</v>
      </c>
      <c r="B2555">
        <v>13000000</v>
      </c>
      <c r="C2555">
        <v>9975684</v>
      </c>
      <c r="D2555">
        <f t="shared" si="40"/>
        <v>-3024316</v>
      </c>
    </row>
    <row r="2556" spans="1:4" x14ac:dyDescent="0.35">
      <c r="A2556" t="s">
        <v>26707</v>
      </c>
      <c r="B2556">
        <v>13000000</v>
      </c>
      <c r="C2556">
        <v>7881335</v>
      </c>
      <c r="D2556">
        <f t="shared" si="40"/>
        <v>-5118665</v>
      </c>
    </row>
    <row r="2557" spans="1:4" x14ac:dyDescent="0.35">
      <c r="A2557" t="s">
        <v>26708</v>
      </c>
      <c r="B2557">
        <v>13000000</v>
      </c>
      <c r="C2557">
        <v>6241697</v>
      </c>
      <c r="D2557">
        <f t="shared" si="40"/>
        <v>-6758303</v>
      </c>
    </row>
    <row r="2558" spans="1:4" x14ac:dyDescent="0.35">
      <c r="A2558" t="s">
        <v>26709</v>
      </c>
      <c r="B2558">
        <v>13000000</v>
      </c>
      <c r="C2558">
        <v>5871603</v>
      </c>
      <c r="D2558">
        <f t="shared" si="40"/>
        <v>-7128397</v>
      </c>
    </row>
    <row r="2559" spans="1:4" x14ac:dyDescent="0.35">
      <c r="A2559">
        <v>54</v>
      </c>
      <c r="B2559">
        <v>13000000</v>
      </c>
      <c r="C2559">
        <v>16574731</v>
      </c>
      <c r="D2559">
        <f t="shared" si="40"/>
        <v>3574731</v>
      </c>
    </row>
    <row r="2560" spans="1:4" x14ac:dyDescent="0.35">
      <c r="A2560" t="s">
        <v>26710</v>
      </c>
      <c r="B2560">
        <v>13000000</v>
      </c>
      <c r="C2560">
        <v>5002310</v>
      </c>
      <c r="D2560">
        <f t="shared" si="40"/>
        <v>-7997690</v>
      </c>
    </row>
    <row r="2561" spans="1:4" x14ac:dyDescent="0.35">
      <c r="A2561" t="s">
        <v>26711</v>
      </c>
      <c r="B2561">
        <v>13000000</v>
      </c>
      <c r="C2561">
        <v>4919896</v>
      </c>
      <c r="D2561">
        <f t="shared" si="40"/>
        <v>-8080104</v>
      </c>
    </row>
    <row r="2562" spans="1:4" x14ac:dyDescent="0.35">
      <c r="A2562" t="s">
        <v>26712</v>
      </c>
      <c r="B2562">
        <v>13000000</v>
      </c>
      <c r="C2562">
        <v>25675765</v>
      </c>
      <c r="D2562">
        <f t="shared" si="40"/>
        <v>12675765</v>
      </c>
    </row>
    <row r="2563" spans="1:4" x14ac:dyDescent="0.35">
      <c r="A2563" t="s">
        <v>26713</v>
      </c>
      <c r="B2563">
        <v>13000000</v>
      </c>
      <c r="C2563">
        <v>4857376</v>
      </c>
      <c r="D2563">
        <f t="shared" ref="D2563:D2626" si="41">C2563-B2563</f>
        <v>-8142624</v>
      </c>
    </row>
    <row r="2564" spans="1:4" x14ac:dyDescent="0.35">
      <c r="A2564" t="s">
        <v>26714</v>
      </c>
      <c r="B2564">
        <v>13000000</v>
      </c>
      <c r="C2564">
        <v>3169424</v>
      </c>
      <c r="D2564">
        <f t="shared" si="41"/>
        <v>-9830576</v>
      </c>
    </row>
    <row r="2565" spans="1:4" x14ac:dyDescent="0.35">
      <c r="A2565" t="s">
        <v>26715</v>
      </c>
      <c r="B2565">
        <v>13000000</v>
      </c>
      <c r="C2565">
        <v>18004225</v>
      </c>
      <c r="D2565">
        <f t="shared" si="41"/>
        <v>5004225</v>
      </c>
    </row>
    <row r="2566" spans="1:4" x14ac:dyDescent="0.35">
      <c r="A2566" t="s">
        <v>26716</v>
      </c>
      <c r="B2566">
        <v>100000000</v>
      </c>
      <c r="C2566">
        <v>3058380</v>
      </c>
      <c r="D2566">
        <f t="shared" si="41"/>
        <v>-96941620</v>
      </c>
    </row>
    <row r="2567" spans="1:4" x14ac:dyDescent="0.35">
      <c r="A2567" t="s">
        <v>26717</v>
      </c>
      <c r="B2567">
        <v>11000000</v>
      </c>
      <c r="C2567">
        <v>3074838</v>
      </c>
      <c r="D2567">
        <f t="shared" si="41"/>
        <v>-7925162</v>
      </c>
    </row>
    <row r="2568" spans="1:4" x14ac:dyDescent="0.35">
      <c r="A2568" t="s">
        <v>26718</v>
      </c>
      <c r="B2568">
        <v>13000000</v>
      </c>
      <c r="C2568">
        <v>2104000</v>
      </c>
      <c r="D2568">
        <f t="shared" si="41"/>
        <v>-10896000</v>
      </c>
    </row>
    <row r="2569" spans="1:4" x14ac:dyDescent="0.35">
      <c r="A2569" t="s">
        <v>26719</v>
      </c>
      <c r="B2569">
        <v>13000000</v>
      </c>
      <c r="C2569">
        <v>1172769</v>
      </c>
      <c r="D2569">
        <f t="shared" si="41"/>
        <v>-11827231</v>
      </c>
    </row>
    <row r="2570" spans="1:4" x14ac:dyDescent="0.35">
      <c r="A2570" t="s">
        <v>26720</v>
      </c>
      <c r="B2570">
        <v>13000000</v>
      </c>
      <c r="C2570">
        <v>17738570</v>
      </c>
      <c r="D2570">
        <f t="shared" si="41"/>
        <v>4738570</v>
      </c>
    </row>
    <row r="2571" spans="1:4" x14ac:dyDescent="0.35">
      <c r="A2571" t="s">
        <v>26721</v>
      </c>
      <c r="B2571">
        <v>3000000</v>
      </c>
      <c r="C2571">
        <v>1200000</v>
      </c>
      <c r="D2571">
        <f t="shared" si="41"/>
        <v>-1800000</v>
      </c>
    </row>
    <row r="2572" spans="1:4" x14ac:dyDescent="0.35">
      <c r="A2572" t="s">
        <v>26722</v>
      </c>
      <c r="B2572">
        <v>13000000</v>
      </c>
      <c r="C2572">
        <v>1150403</v>
      </c>
      <c r="D2572">
        <f t="shared" si="41"/>
        <v>-11849597</v>
      </c>
    </row>
    <row r="2573" spans="1:4" x14ac:dyDescent="0.35">
      <c r="A2573" t="s">
        <v>26723</v>
      </c>
      <c r="B2573">
        <v>20000000</v>
      </c>
      <c r="C2573">
        <v>403932</v>
      </c>
      <c r="D2573">
        <f t="shared" si="41"/>
        <v>-19596068</v>
      </c>
    </row>
    <row r="2574" spans="1:4" x14ac:dyDescent="0.35">
      <c r="A2574" t="s">
        <v>26724</v>
      </c>
      <c r="B2574">
        <v>8495000</v>
      </c>
      <c r="C2574">
        <v>1712111</v>
      </c>
      <c r="D2574">
        <f t="shared" si="41"/>
        <v>-6782889</v>
      </c>
    </row>
    <row r="2575" spans="1:4" x14ac:dyDescent="0.35">
      <c r="A2575" t="s">
        <v>26725</v>
      </c>
      <c r="B2575">
        <v>13000000</v>
      </c>
      <c r="C2575">
        <v>1024175</v>
      </c>
      <c r="D2575">
        <f t="shared" si="41"/>
        <v>-11975825</v>
      </c>
    </row>
    <row r="2576" spans="1:4" x14ac:dyDescent="0.35">
      <c r="A2576" t="s">
        <v>26726</v>
      </c>
      <c r="B2576">
        <v>13000000</v>
      </c>
      <c r="C2576">
        <v>301305</v>
      </c>
      <c r="D2576">
        <f t="shared" si="41"/>
        <v>-12698695</v>
      </c>
    </row>
    <row r="2577" spans="1:4" x14ac:dyDescent="0.35">
      <c r="A2577" t="s">
        <v>26727</v>
      </c>
      <c r="B2577">
        <v>13000000</v>
      </c>
      <c r="C2577">
        <v>51872378</v>
      </c>
      <c r="D2577">
        <f t="shared" si="41"/>
        <v>38872378</v>
      </c>
    </row>
    <row r="2578" spans="1:4" x14ac:dyDescent="0.35">
      <c r="A2578" t="s">
        <v>26728</v>
      </c>
      <c r="B2578">
        <v>12620000</v>
      </c>
      <c r="C2578">
        <v>31662</v>
      </c>
      <c r="D2578">
        <f t="shared" si="41"/>
        <v>-12588338</v>
      </c>
    </row>
    <row r="2579" spans="1:4" x14ac:dyDescent="0.35">
      <c r="A2579" t="s">
        <v>26729</v>
      </c>
      <c r="B2579">
        <v>13000000</v>
      </c>
      <c r="C2579">
        <v>28399192</v>
      </c>
      <c r="D2579">
        <f t="shared" si="41"/>
        <v>15399192</v>
      </c>
    </row>
    <row r="2580" spans="1:4" x14ac:dyDescent="0.35">
      <c r="A2580" t="s">
        <v>26730</v>
      </c>
      <c r="B2580">
        <v>13000000</v>
      </c>
      <c r="C2580">
        <v>2035566</v>
      </c>
      <c r="D2580">
        <f t="shared" si="41"/>
        <v>-10964434</v>
      </c>
    </row>
    <row r="2581" spans="1:4" x14ac:dyDescent="0.35">
      <c r="A2581" t="s">
        <v>26731</v>
      </c>
      <c r="B2581">
        <v>12500000</v>
      </c>
      <c r="C2581">
        <v>21078145</v>
      </c>
      <c r="D2581">
        <f t="shared" si="41"/>
        <v>8578145</v>
      </c>
    </row>
    <row r="2582" spans="1:4" x14ac:dyDescent="0.35">
      <c r="A2582" t="s">
        <v>26732</v>
      </c>
      <c r="B2582">
        <v>12500000</v>
      </c>
      <c r="C2582">
        <v>14060950</v>
      </c>
      <c r="D2582">
        <f t="shared" si="41"/>
        <v>1560950</v>
      </c>
    </row>
    <row r="2583" spans="1:4" x14ac:dyDescent="0.35">
      <c r="A2583" t="s">
        <v>26733</v>
      </c>
      <c r="B2583">
        <v>13000000</v>
      </c>
      <c r="C2583">
        <v>12281500</v>
      </c>
      <c r="D2583">
        <f t="shared" si="41"/>
        <v>-718500</v>
      </c>
    </row>
    <row r="2584" spans="1:4" x14ac:dyDescent="0.35">
      <c r="A2584" t="s">
        <v>26734</v>
      </c>
      <c r="B2584">
        <v>12500000</v>
      </c>
      <c r="C2584">
        <v>10725228</v>
      </c>
      <c r="D2584">
        <f t="shared" si="41"/>
        <v>-1774772</v>
      </c>
    </row>
    <row r="2585" spans="1:4" x14ac:dyDescent="0.35">
      <c r="A2585" t="s">
        <v>26735</v>
      </c>
      <c r="B2585">
        <v>13000000</v>
      </c>
      <c r="C2585">
        <v>214966</v>
      </c>
      <c r="D2585">
        <f t="shared" si="41"/>
        <v>-12785034</v>
      </c>
    </row>
    <row r="2586" spans="1:4" x14ac:dyDescent="0.35">
      <c r="A2586" t="s">
        <v>26736</v>
      </c>
      <c r="B2586">
        <v>16000000</v>
      </c>
      <c r="C2586">
        <v>11956207</v>
      </c>
      <c r="D2586">
        <f t="shared" si="41"/>
        <v>-4043793</v>
      </c>
    </row>
    <row r="2587" spans="1:4" x14ac:dyDescent="0.35">
      <c r="A2587" t="s">
        <v>26737</v>
      </c>
      <c r="B2587">
        <v>12000000</v>
      </c>
      <c r="C2587">
        <v>5949693</v>
      </c>
      <c r="D2587">
        <f t="shared" si="41"/>
        <v>-6050307</v>
      </c>
    </row>
    <row r="2588" spans="1:4" x14ac:dyDescent="0.35">
      <c r="A2588" t="s">
        <v>26738</v>
      </c>
      <c r="B2588">
        <v>12500000</v>
      </c>
      <c r="C2588">
        <v>9030581</v>
      </c>
      <c r="D2588">
        <f t="shared" si="41"/>
        <v>-3469419</v>
      </c>
    </row>
    <row r="2589" spans="1:4" x14ac:dyDescent="0.35">
      <c r="A2589" t="s">
        <v>26739</v>
      </c>
      <c r="B2589">
        <v>12800000</v>
      </c>
      <c r="C2589">
        <v>4157491</v>
      </c>
      <c r="D2589">
        <f t="shared" si="41"/>
        <v>-8642509</v>
      </c>
    </row>
    <row r="2590" spans="1:4" x14ac:dyDescent="0.35">
      <c r="A2590" t="s">
        <v>26740</v>
      </c>
      <c r="B2590">
        <v>16000000</v>
      </c>
      <c r="C2590">
        <v>1508689</v>
      </c>
      <c r="D2590">
        <f t="shared" si="41"/>
        <v>-14491311</v>
      </c>
    </row>
    <row r="2591" spans="1:4" x14ac:dyDescent="0.35">
      <c r="A2591" t="s">
        <v>26741</v>
      </c>
      <c r="B2591">
        <v>12500000</v>
      </c>
      <c r="C2591">
        <v>1227324</v>
      </c>
      <c r="D2591">
        <f t="shared" si="41"/>
        <v>-11272676</v>
      </c>
    </row>
    <row r="2592" spans="1:4" x14ac:dyDescent="0.35">
      <c r="A2592" t="s">
        <v>26742</v>
      </c>
      <c r="B2592">
        <v>15000000</v>
      </c>
      <c r="C2592">
        <v>4360548</v>
      </c>
      <c r="D2592">
        <f t="shared" si="41"/>
        <v>-10639452</v>
      </c>
    </row>
    <row r="2593" spans="1:4" x14ac:dyDescent="0.35">
      <c r="A2593" t="s">
        <v>26743</v>
      </c>
      <c r="B2593">
        <v>10500000</v>
      </c>
      <c r="C2593">
        <v>26589953</v>
      </c>
      <c r="D2593">
        <f t="shared" si="41"/>
        <v>16089953</v>
      </c>
    </row>
    <row r="2594" spans="1:4" x14ac:dyDescent="0.35">
      <c r="A2594" t="s">
        <v>26744</v>
      </c>
      <c r="B2594">
        <v>15000000</v>
      </c>
      <c r="C2594">
        <v>1039869</v>
      </c>
      <c r="D2594">
        <f t="shared" si="41"/>
        <v>-13960131</v>
      </c>
    </row>
    <row r="2595" spans="1:4" x14ac:dyDescent="0.35">
      <c r="A2595" t="s">
        <v>26745</v>
      </c>
      <c r="B2595">
        <v>12500000</v>
      </c>
      <c r="C2595">
        <v>48092846</v>
      </c>
      <c r="D2595">
        <f t="shared" si="41"/>
        <v>35592846</v>
      </c>
    </row>
    <row r="2596" spans="1:4" x14ac:dyDescent="0.35">
      <c r="A2596" t="s">
        <v>26746</v>
      </c>
      <c r="B2596">
        <v>12800000</v>
      </c>
      <c r="C2596">
        <v>1110186</v>
      </c>
      <c r="D2596">
        <f t="shared" si="41"/>
        <v>-11689814</v>
      </c>
    </row>
    <row r="2597" spans="1:4" x14ac:dyDescent="0.35">
      <c r="A2597" t="s">
        <v>26747</v>
      </c>
      <c r="B2597">
        <v>12500000</v>
      </c>
      <c r="C2597">
        <v>1089445</v>
      </c>
      <c r="D2597">
        <f t="shared" si="41"/>
        <v>-11410555</v>
      </c>
    </row>
    <row r="2598" spans="1:4" x14ac:dyDescent="0.35">
      <c r="A2598" t="s">
        <v>26748</v>
      </c>
      <c r="B2598">
        <v>8000000</v>
      </c>
      <c r="C2598">
        <v>204565000</v>
      </c>
      <c r="D2598">
        <f t="shared" si="41"/>
        <v>196565000</v>
      </c>
    </row>
    <row r="2599" spans="1:4" x14ac:dyDescent="0.35">
      <c r="A2599" t="s">
        <v>26749</v>
      </c>
      <c r="B2599">
        <v>8000000</v>
      </c>
      <c r="C2599">
        <v>260000000</v>
      </c>
      <c r="D2599">
        <f t="shared" si="41"/>
        <v>252000000</v>
      </c>
    </row>
    <row r="2600" spans="1:4" x14ac:dyDescent="0.35">
      <c r="A2600" t="s">
        <v>26750</v>
      </c>
      <c r="B2600">
        <v>11000000</v>
      </c>
      <c r="C2600">
        <v>101736215</v>
      </c>
      <c r="D2600">
        <f t="shared" si="41"/>
        <v>90736215</v>
      </c>
    </row>
    <row r="2601" spans="1:4" x14ac:dyDescent="0.35">
      <c r="A2601" t="s">
        <v>26751</v>
      </c>
      <c r="B2601">
        <v>9600000</v>
      </c>
      <c r="C2601">
        <v>71442</v>
      </c>
      <c r="D2601">
        <f t="shared" si="41"/>
        <v>-9528558</v>
      </c>
    </row>
    <row r="2602" spans="1:4" x14ac:dyDescent="0.35">
      <c r="A2602" t="s">
        <v>26752</v>
      </c>
      <c r="B2602">
        <v>25000000</v>
      </c>
      <c r="C2602">
        <v>79817937</v>
      </c>
      <c r="D2602">
        <f t="shared" si="41"/>
        <v>54817937</v>
      </c>
    </row>
    <row r="2603" spans="1:4" x14ac:dyDescent="0.35">
      <c r="A2603" t="s">
        <v>26753</v>
      </c>
      <c r="B2603">
        <v>12000000</v>
      </c>
      <c r="C2603">
        <v>91547205</v>
      </c>
      <c r="D2603">
        <f t="shared" si="41"/>
        <v>79547205</v>
      </c>
    </row>
    <row r="2604" spans="1:4" x14ac:dyDescent="0.35">
      <c r="A2604" t="s">
        <v>26754</v>
      </c>
      <c r="B2604">
        <v>12000000</v>
      </c>
      <c r="C2604">
        <v>75074950</v>
      </c>
      <c r="D2604">
        <f t="shared" si="41"/>
        <v>63074950</v>
      </c>
    </row>
    <row r="2605" spans="1:4" x14ac:dyDescent="0.35">
      <c r="A2605" t="s">
        <v>26755</v>
      </c>
      <c r="B2605">
        <v>11000000</v>
      </c>
      <c r="C2605">
        <v>78900000</v>
      </c>
      <c r="D2605">
        <f t="shared" si="41"/>
        <v>67900000</v>
      </c>
    </row>
    <row r="2606" spans="1:4" x14ac:dyDescent="0.35">
      <c r="A2606" t="s">
        <v>26756</v>
      </c>
      <c r="B2606">
        <v>12000000</v>
      </c>
      <c r="C2606">
        <v>72217000</v>
      </c>
      <c r="D2606">
        <f t="shared" si="41"/>
        <v>60217000</v>
      </c>
    </row>
    <row r="2607" spans="1:4" x14ac:dyDescent="0.35">
      <c r="A2607" t="s">
        <v>26757</v>
      </c>
      <c r="B2607">
        <v>12000000</v>
      </c>
      <c r="C2607">
        <v>79568000</v>
      </c>
      <c r="D2607">
        <f t="shared" si="41"/>
        <v>67568000</v>
      </c>
    </row>
    <row r="2608" spans="1:4" x14ac:dyDescent="0.35">
      <c r="A2608" t="s">
        <v>26758</v>
      </c>
      <c r="B2608">
        <v>12000000</v>
      </c>
      <c r="C2608">
        <v>65500000</v>
      </c>
      <c r="D2608">
        <f t="shared" si="41"/>
        <v>53500000</v>
      </c>
    </row>
    <row r="2609" spans="1:4" x14ac:dyDescent="0.35">
      <c r="A2609" t="s">
        <v>26759</v>
      </c>
      <c r="B2609">
        <v>12000000</v>
      </c>
      <c r="C2609">
        <v>70011073</v>
      </c>
      <c r="D2609">
        <f t="shared" si="41"/>
        <v>58011073</v>
      </c>
    </row>
    <row r="2610" spans="1:4" x14ac:dyDescent="0.35">
      <c r="A2610" t="s">
        <v>26760</v>
      </c>
      <c r="B2610">
        <v>12000000</v>
      </c>
      <c r="C2610">
        <v>65269010</v>
      </c>
      <c r="D2610">
        <f t="shared" si="41"/>
        <v>53269010</v>
      </c>
    </row>
    <row r="2611" spans="1:4" x14ac:dyDescent="0.35">
      <c r="A2611" t="s">
        <v>26761</v>
      </c>
      <c r="B2611">
        <v>12000000</v>
      </c>
      <c r="C2611">
        <v>63071133</v>
      </c>
      <c r="D2611">
        <f t="shared" si="41"/>
        <v>51071133</v>
      </c>
    </row>
    <row r="2612" spans="1:4" x14ac:dyDescent="0.35">
      <c r="A2612" t="s">
        <v>26762</v>
      </c>
      <c r="B2612">
        <v>12000000</v>
      </c>
      <c r="C2612">
        <v>39647595</v>
      </c>
      <c r="D2612">
        <f t="shared" si="41"/>
        <v>27647595</v>
      </c>
    </row>
    <row r="2613" spans="1:4" x14ac:dyDescent="0.35">
      <c r="A2613" t="s">
        <v>26763</v>
      </c>
      <c r="B2613">
        <v>12000000</v>
      </c>
      <c r="C2613">
        <v>38087366</v>
      </c>
      <c r="D2613">
        <f t="shared" si="41"/>
        <v>26087366</v>
      </c>
    </row>
    <row r="2614" spans="1:4" x14ac:dyDescent="0.35">
      <c r="A2614" t="s">
        <v>26764</v>
      </c>
      <c r="B2614">
        <v>12000000</v>
      </c>
      <c r="C2614">
        <v>64572496</v>
      </c>
      <c r="D2614">
        <f t="shared" si="41"/>
        <v>52572496</v>
      </c>
    </row>
    <row r="2615" spans="1:4" x14ac:dyDescent="0.35">
      <c r="A2615" t="s">
        <v>26765</v>
      </c>
      <c r="B2615">
        <v>12000000</v>
      </c>
      <c r="C2615">
        <v>30400000</v>
      </c>
      <c r="D2615">
        <f t="shared" si="41"/>
        <v>18400000</v>
      </c>
    </row>
    <row r="2616" spans="1:4" x14ac:dyDescent="0.35">
      <c r="A2616" t="s">
        <v>26766</v>
      </c>
      <c r="B2616">
        <v>5000000</v>
      </c>
      <c r="C2616">
        <v>42365600</v>
      </c>
      <c r="D2616">
        <f t="shared" si="41"/>
        <v>37365600</v>
      </c>
    </row>
    <row r="2617" spans="1:4" x14ac:dyDescent="0.35">
      <c r="A2617" t="s">
        <v>26767</v>
      </c>
      <c r="B2617">
        <v>12000000</v>
      </c>
      <c r="C2617">
        <v>37188667</v>
      </c>
      <c r="D2617">
        <f t="shared" si="41"/>
        <v>25188667</v>
      </c>
    </row>
    <row r="2618" spans="1:4" x14ac:dyDescent="0.35">
      <c r="A2618" t="s">
        <v>26768</v>
      </c>
      <c r="B2618">
        <v>12000000</v>
      </c>
      <c r="C2618">
        <v>54724272</v>
      </c>
      <c r="D2618">
        <f t="shared" si="41"/>
        <v>42724272</v>
      </c>
    </row>
    <row r="2619" spans="1:4" x14ac:dyDescent="0.35">
      <c r="A2619" t="s">
        <v>26769</v>
      </c>
      <c r="B2619">
        <v>12000000</v>
      </c>
      <c r="C2619">
        <v>31597131</v>
      </c>
      <c r="D2619">
        <f t="shared" si="41"/>
        <v>19597131</v>
      </c>
    </row>
    <row r="2620" spans="1:4" x14ac:dyDescent="0.35">
      <c r="A2620" t="s">
        <v>26770</v>
      </c>
      <c r="B2620">
        <v>12000000</v>
      </c>
      <c r="C2620">
        <v>31691811</v>
      </c>
      <c r="D2620">
        <f t="shared" si="41"/>
        <v>19691811</v>
      </c>
    </row>
    <row r="2621" spans="1:4" x14ac:dyDescent="0.35">
      <c r="A2621" t="s">
        <v>26771</v>
      </c>
      <c r="B2621">
        <v>12000000</v>
      </c>
      <c r="C2621">
        <v>31397498</v>
      </c>
      <c r="D2621">
        <f t="shared" si="41"/>
        <v>19397498</v>
      </c>
    </row>
    <row r="2622" spans="1:4" x14ac:dyDescent="0.35">
      <c r="A2622" t="s">
        <v>26772</v>
      </c>
      <c r="B2622">
        <v>12000000</v>
      </c>
      <c r="C2622">
        <v>31179516</v>
      </c>
      <c r="D2622">
        <f t="shared" si="41"/>
        <v>19179516</v>
      </c>
    </row>
    <row r="2623" spans="1:4" x14ac:dyDescent="0.35">
      <c r="A2623" t="s">
        <v>26773</v>
      </c>
      <c r="B2623">
        <v>12000000</v>
      </c>
      <c r="C2623">
        <v>31155435</v>
      </c>
      <c r="D2623">
        <f t="shared" si="41"/>
        <v>19155435</v>
      </c>
    </row>
    <row r="2624" spans="1:4" x14ac:dyDescent="0.35">
      <c r="A2624" t="s">
        <v>26774</v>
      </c>
      <c r="B2624">
        <v>12000000</v>
      </c>
      <c r="C2624">
        <v>27281507</v>
      </c>
      <c r="D2624">
        <f t="shared" si="41"/>
        <v>15281507</v>
      </c>
    </row>
    <row r="2625" spans="1:4" x14ac:dyDescent="0.35">
      <c r="A2625" t="s">
        <v>26775</v>
      </c>
      <c r="B2625">
        <v>12000000</v>
      </c>
      <c r="C2625">
        <v>25776062</v>
      </c>
      <c r="D2625">
        <f t="shared" si="41"/>
        <v>13776062</v>
      </c>
    </row>
    <row r="2626" spans="1:4" x14ac:dyDescent="0.35">
      <c r="A2626" t="s">
        <v>26776</v>
      </c>
      <c r="B2626">
        <v>12000000</v>
      </c>
      <c r="C2626">
        <v>25240988</v>
      </c>
      <c r="D2626">
        <f t="shared" si="41"/>
        <v>13240988</v>
      </c>
    </row>
    <row r="2627" spans="1:4" x14ac:dyDescent="0.35">
      <c r="A2627" t="s">
        <v>26777</v>
      </c>
      <c r="B2627">
        <v>12000000</v>
      </c>
      <c r="C2627">
        <v>124868837</v>
      </c>
      <c r="D2627">
        <f t="shared" ref="D2627:D2690" si="42">C2627-B2627</f>
        <v>112868837</v>
      </c>
    </row>
    <row r="2628" spans="1:4" x14ac:dyDescent="0.35">
      <c r="A2628" t="s">
        <v>26778</v>
      </c>
      <c r="B2628">
        <v>12000000</v>
      </c>
      <c r="C2628">
        <v>22905674</v>
      </c>
      <c r="D2628">
        <f t="shared" si="42"/>
        <v>10905674</v>
      </c>
    </row>
    <row r="2629" spans="1:4" x14ac:dyDescent="0.35">
      <c r="A2629" t="s">
        <v>26779</v>
      </c>
      <c r="B2629">
        <v>12000000</v>
      </c>
      <c r="C2629">
        <v>25277561</v>
      </c>
      <c r="D2629">
        <f t="shared" si="42"/>
        <v>13277561</v>
      </c>
    </row>
    <row r="2630" spans="1:4" x14ac:dyDescent="0.35">
      <c r="A2630" t="s">
        <v>26780</v>
      </c>
      <c r="B2630">
        <v>12000000</v>
      </c>
      <c r="C2630">
        <v>21133087</v>
      </c>
      <c r="D2630">
        <f t="shared" si="42"/>
        <v>9133087</v>
      </c>
    </row>
    <row r="2631" spans="1:4" x14ac:dyDescent="0.35">
      <c r="A2631" t="s">
        <v>26781</v>
      </c>
      <c r="B2631">
        <v>12000000</v>
      </c>
      <c r="C2631">
        <v>37707719</v>
      </c>
      <c r="D2631">
        <f t="shared" si="42"/>
        <v>25707719</v>
      </c>
    </row>
    <row r="2632" spans="1:4" x14ac:dyDescent="0.35">
      <c r="A2632" t="s">
        <v>26782</v>
      </c>
      <c r="B2632">
        <v>9000000</v>
      </c>
      <c r="C2632">
        <v>18761993</v>
      </c>
      <c r="D2632">
        <f t="shared" si="42"/>
        <v>9761993</v>
      </c>
    </row>
    <row r="2633" spans="1:4" x14ac:dyDescent="0.35">
      <c r="A2633" t="s">
        <v>26783</v>
      </c>
      <c r="B2633">
        <v>12000000</v>
      </c>
      <c r="C2633">
        <v>18595716</v>
      </c>
      <c r="D2633">
        <f t="shared" si="42"/>
        <v>6595716</v>
      </c>
    </row>
    <row r="2634" spans="1:4" x14ac:dyDescent="0.35">
      <c r="A2634" t="s">
        <v>26784</v>
      </c>
      <c r="B2634">
        <v>12000000</v>
      </c>
      <c r="C2634">
        <v>31990064</v>
      </c>
      <c r="D2634">
        <f t="shared" si="42"/>
        <v>19990064</v>
      </c>
    </row>
    <row r="2635" spans="1:4" x14ac:dyDescent="0.35">
      <c r="A2635" t="s">
        <v>26785</v>
      </c>
      <c r="B2635">
        <v>12000000</v>
      </c>
      <c r="C2635">
        <v>17613460</v>
      </c>
      <c r="D2635">
        <f t="shared" si="42"/>
        <v>5613460</v>
      </c>
    </row>
    <row r="2636" spans="1:4" x14ac:dyDescent="0.35">
      <c r="A2636" t="s">
        <v>26786</v>
      </c>
      <c r="B2636">
        <v>13000000</v>
      </c>
      <c r="C2636">
        <v>21088568</v>
      </c>
      <c r="D2636">
        <f t="shared" si="42"/>
        <v>8088568</v>
      </c>
    </row>
    <row r="2637" spans="1:4" x14ac:dyDescent="0.35">
      <c r="A2637" t="s">
        <v>26787</v>
      </c>
      <c r="B2637">
        <v>12000000</v>
      </c>
      <c r="C2637">
        <v>17292381</v>
      </c>
      <c r="D2637">
        <f t="shared" si="42"/>
        <v>5292381</v>
      </c>
    </row>
    <row r="2638" spans="1:4" x14ac:dyDescent="0.35">
      <c r="A2638" t="s">
        <v>26788</v>
      </c>
      <c r="B2638">
        <v>12000000</v>
      </c>
      <c r="C2638">
        <v>16300302</v>
      </c>
      <c r="D2638">
        <f t="shared" si="42"/>
        <v>4300302</v>
      </c>
    </row>
    <row r="2639" spans="1:4" x14ac:dyDescent="0.35">
      <c r="A2639" t="s">
        <v>26789</v>
      </c>
      <c r="B2639">
        <v>12000000</v>
      </c>
      <c r="C2639">
        <v>27829874</v>
      </c>
      <c r="D2639">
        <f t="shared" si="42"/>
        <v>15829874</v>
      </c>
    </row>
    <row r="2640" spans="1:4" x14ac:dyDescent="0.35">
      <c r="A2640" t="s">
        <v>26790</v>
      </c>
      <c r="B2640">
        <v>12000000</v>
      </c>
      <c r="C2640">
        <v>12902790</v>
      </c>
      <c r="D2640">
        <f t="shared" si="42"/>
        <v>902790</v>
      </c>
    </row>
    <row r="2641" spans="1:4" x14ac:dyDescent="0.35">
      <c r="A2641" t="s">
        <v>26791</v>
      </c>
      <c r="B2641">
        <v>14000000</v>
      </c>
      <c r="C2641">
        <v>11433134</v>
      </c>
      <c r="D2641">
        <f t="shared" si="42"/>
        <v>-2566866</v>
      </c>
    </row>
    <row r="2642" spans="1:4" x14ac:dyDescent="0.35">
      <c r="A2642" t="s">
        <v>26792</v>
      </c>
      <c r="B2642">
        <v>12000000</v>
      </c>
      <c r="C2642">
        <v>10198766</v>
      </c>
      <c r="D2642">
        <f t="shared" si="42"/>
        <v>-1801234</v>
      </c>
    </row>
    <row r="2643" spans="1:4" x14ac:dyDescent="0.35">
      <c r="A2643" t="s">
        <v>26793</v>
      </c>
      <c r="B2643">
        <v>12000000</v>
      </c>
      <c r="C2643">
        <v>15294553</v>
      </c>
      <c r="D2643">
        <f t="shared" si="42"/>
        <v>3294553</v>
      </c>
    </row>
    <row r="2644" spans="1:4" x14ac:dyDescent="0.35">
      <c r="A2644" t="s">
        <v>26794</v>
      </c>
      <c r="B2644">
        <v>100000000</v>
      </c>
      <c r="C2644">
        <v>11041228</v>
      </c>
      <c r="D2644">
        <f t="shared" si="42"/>
        <v>-88958772</v>
      </c>
    </row>
    <row r="2645" spans="1:4" x14ac:dyDescent="0.35">
      <c r="A2645" t="s">
        <v>26795</v>
      </c>
      <c r="B2645">
        <v>12000000</v>
      </c>
      <c r="C2645">
        <v>7918283</v>
      </c>
      <c r="D2645">
        <f t="shared" si="42"/>
        <v>-4081717</v>
      </c>
    </row>
    <row r="2646" spans="1:4" x14ac:dyDescent="0.35">
      <c r="A2646" t="s">
        <v>26796</v>
      </c>
      <c r="B2646">
        <v>12000000</v>
      </c>
      <c r="C2646">
        <v>22331028</v>
      </c>
      <c r="D2646">
        <f t="shared" si="42"/>
        <v>10331028</v>
      </c>
    </row>
    <row r="2647" spans="1:4" x14ac:dyDescent="0.35">
      <c r="A2647" t="s">
        <v>26797</v>
      </c>
      <c r="B2647">
        <v>12000000</v>
      </c>
      <c r="C2647">
        <v>8134217</v>
      </c>
      <c r="D2647">
        <f t="shared" si="42"/>
        <v>-3865783</v>
      </c>
    </row>
    <row r="2648" spans="1:4" x14ac:dyDescent="0.35">
      <c r="A2648" t="s">
        <v>26798</v>
      </c>
      <c r="B2648">
        <v>10000000</v>
      </c>
      <c r="C2648">
        <v>6982680</v>
      </c>
      <c r="D2648">
        <f t="shared" si="42"/>
        <v>-3017320</v>
      </c>
    </row>
    <row r="2649" spans="1:4" x14ac:dyDescent="0.35">
      <c r="A2649" t="s">
        <v>26799</v>
      </c>
      <c r="B2649">
        <v>8000000</v>
      </c>
      <c r="C2649">
        <v>6739141</v>
      </c>
      <c r="D2649">
        <f t="shared" si="42"/>
        <v>-1260859</v>
      </c>
    </row>
    <row r="2650" spans="1:4" x14ac:dyDescent="0.35">
      <c r="A2650" t="s">
        <v>26800</v>
      </c>
      <c r="B2650">
        <v>12000000</v>
      </c>
      <c r="C2650">
        <v>5542025</v>
      </c>
      <c r="D2650">
        <f t="shared" si="42"/>
        <v>-6457975</v>
      </c>
    </row>
    <row r="2651" spans="1:4" x14ac:dyDescent="0.35">
      <c r="A2651" t="s">
        <v>26801</v>
      </c>
      <c r="B2651">
        <v>12000000</v>
      </c>
      <c r="C2651">
        <v>5032496</v>
      </c>
      <c r="D2651">
        <f t="shared" si="42"/>
        <v>-6967504</v>
      </c>
    </row>
    <row r="2652" spans="1:4" x14ac:dyDescent="0.35">
      <c r="A2652" t="s">
        <v>26802</v>
      </c>
      <c r="B2652">
        <v>12000000</v>
      </c>
      <c r="C2652">
        <v>6754898</v>
      </c>
      <c r="D2652">
        <f t="shared" si="42"/>
        <v>-5245102</v>
      </c>
    </row>
    <row r="2653" spans="1:4" x14ac:dyDescent="0.35">
      <c r="A2653" t="s">
        <v>26803</v>
      </c>
      <c r="B2653">
        <v>12000000</v>
      </c>
      <c r="C2653">
        <v>4922166</v>
      </c>
      <c r="D2653">
        <f t="shared" si="42"/>
        <v>-7077834</v>
      </c>
    </row>
    <row r="2654" spans="1:4" x14ac:dyDescent="0.35">
      <c r="A2654" t="s">
        <v>26804</v>
      </c>
      <c r="B2654">
        <v>12000000</v>
      </c>
      <c r="C2654">
        <v>4903000</v>
      </c>
      <c r="D2654">
        <f t="shared" si="42"/>
        <v>-7097000</v>
      </c>
    </row>
    <row r="2655" spans="1:4" x14ac:dyDescent="0.35">
      <c r="A2655" t="s">
        <v>26805</v>
      </c>
      <c r="B2655">
        <v>12000000</v>
      </c>
      <c r="C2655">
        <v>4717455</v>
      </c>
      <c r="D2655">
        <f t="shared" si="42"/>
        <v>-7282545</v>
      </c>
    </row>
    <row r="2656" spans="1:4" x14ac:dyDescent="0.35">
      <c r="A2656" t="s">
        <v>26806</v>
      </c>
      <c r="B2656">
        <v>12000000</v>
      </c>
      <c r="C2656">
        <v>3148482</v>
      </c>
      <c r="D2656">
        <f t="shared" si="42"/>
        <v>-8851518</v>
      </c>
    </row>
    <row r="2657" spans="1:4" x14ac:dyDescent="0.35">
      <c r="A2657" t="s">
        <v>26807</v>
      </c>
      <c r="B2657">
        <v>12000000</v>
      </c>
      <c r="C2657">
        <v>2326407</v>
      </c>
      <c r="D2657">
        <f t="shared" si="42"/>
        <v>-9673593</v>
      </c>
    </row>
    <row r="2658" spans="1:4" x14ac:dyDescent="0.35">
      <c r="A2658" t="s">
        <v>25105</v>
      </c>
      <c r="B2658">
        <v>9123329</v>
      </c>
      <c r="C2658">
        <v>2201412</v>
      </c>
      <c r="D2658">
        <f t="shared" si="42"/>
        <v>-6921917</v>
      </c>
    </row>
    <row r="2659" spans="1:4" x14ac:dyDescent="0.35">
      <c r="A2659" t="s">
        <v>26808</v>
      </c>
      <c r="B2659">
        <v>12000000</v>
      </c>
      <c r="C2659">
        <v>2060953</v>
      </c>
      <c r="D2659">
        <f t="shared" si="42"/>
        <v>-9939047</v>
      </c>
    </row>
    <row r="2660" spans="1:4" x14ac:dyDescent="0.35">
      <c r="A2660" t="s">
        <v>26809</v>
      </c>
      <c r="B2660">
        <v>12000000</v>
      </c>
      <c r="C2660">
        <v>3950294</v>
      </c>
      <c r="D2660">
        <f t="shared" si="42"/>
        <v>-8049706</v>
      </c>
    </row>
    <row r="2661" spans="1:4" x14ac:dyDescent="0.35">
      <c r="A2661" t="s">
        <v>26810</v>
      </c>
      <c r="B2661">
        <v>9200000</v>
      </c>
      <c r="C2661">
        <v>2835886</v>
      </c>
      <c r="D2661">
        <f t="shared" si="42"/>
        <v>-6364114</v>
      </c>
    </row>
    <row r="2662" spans="1:4" x14ac:dyDescent="0.35">
      <c r="A2662" t="s">
        <v>26811</v>
      </c>
      <c r="B2662">
        <v>12000000</v>
      </c>
      <c r="C2662">
        <v>1779284</v>
      </c>
      <c r="D2662">
        <f t="shared" si="42"/>
        <v>-10220716</v>
      </c>
    </row>
    <row r="2663" spans="1:4" x14ac:dyDescent="0.35">
      <c r="A2663" t="s">
        <v>26812</v>
      </c>
      <c r="B2663">
        <v>12000000</v>
      </c>
      <c r="C2663">
        <v>1702277</v>
      </c>
      <c r="D2663">
        <f t="shared" si="42"/>
        <v>-10297723</v>
      </c>
    </row>
    <row r="2664" spans="1:4" x14ac:dyDescent="0.35">
      <c r="A2664">
        <v>2046</v>
      </c>
      <c r="B2664">
        <v>12000000</v>
      </c>
      <c r="C2664">
        <v>261481</v>
      </c>
      <c r="D2664">
        <f t="shared" si="42"/>
        <v>-11738519</v>
      </c>
    </row>
    <row r="2665" spans="1:4" x14ac:dyDescent="0.35">
      <c r="A2665" t="s">
        <v>26813</v>
      </c>
      <c r="B2665">
        <v>12000000</v>
      </c>
      <c r="C2665">
        <v>1506998</v>
      </c>
      <c r="D2665">
        <f t="shared" si="42"/>
        <v>-10493002</v>
      </c>
    </row>
    <row r="2666" spans="1:4" x14ac:dyDescent="0.35">
      <c r="A2666" t="s">
        <v>26814</v>
      </c>
      <c r="B2666">
        <v>12000000</v>
      </c>
      <c r="C2666">
        <v>860002</v>
      </c>
      <c r="D2666">
        <f t="shared" si="42"/>
        <v>-11139998</v>
      </c>
    </row>
    <row r="2667" spans="1:4" x14ac:dyDescent="0.35">
      <c r="A2667" t="s">
        <v>26815</v>
      </c>
      <c r="B2667">
        <v>12000000</v>
      </c>
      <c r="C2667">
        <v>548934</v>
      </c>
      <c r="D2667">
        <f t="shared" si="42"/>
        <v>-11451066</v>
      </c>
    </row>
    <row r="2668" spans="1:4" x14ac:dyDescent="0.35">
      <c r="A2668" t="s">
        <v>26816</v>
      </c>
      <c r="B2668">
        <v>10000000</v>
      </c>
      <c r="C2668">
        <v>447750</v>
      </c>
      <c r="D2668">
        <f t="shared" si="42"/>
        <v>-9552250</v>
      </c>
    </row>
    <row r="2669" spans="1:4" x14ac:dyDescent="0.35">
      <c r="A2669" t="s">
        <v>26817</v>
      </c>
      <c r="B2669">
        <v>12000000</v>
      </c>
      <c r="C2669">
        <v>333976</v>
      </c>
      <c r="D2669">
        <f t="shared" si="42"/>
        <v>-11666024</v>
      </c>
    </row>
    <row r="2670" spans="1:4" x14ac:dyDescent="0.35">
      <c r="A2670" t="s">
        <v>26818</v>
      </c>
      <c r="B2670">
        <v>12000000</v>
      </c>
      <c r="C2670">
        <v>141853</v>
      </c>
      <c r="D2670">
        <f t="shared" si="42"/>
        <v>-11858147</v>
      </c>
    </row>
    <row r="2671" spans="1:4" x14ac:dyDescent="0.35">
      <c r="A2671" t="s">
        <v>26819</v>
      </c>
      <c r="B2671">
        <v>8000000</v>
      </c>
      <c r="C2671">
        <v>303439</v>
      </c>
      <c r="D2671">
        <f t="shared" si="42"/>
        <v>-7696561</v>
      </c>
    </row>
    <row r="2672" spans="1:4" x14ac:dyDescent="0.35">
      <c r="A2672" t="s">
        <v>26820</v>
      </c>
      <c r="B2672">
        <v>12000000</v>
      </c>
      <c r="C2672">
        <v>214202</v>
      </c>
      <c r="D2672">
        <f t="shared" si="42"/>
        <v>-11785798</v>
      </c>
    </row>
    <row r="2673" spans="1:4" x14ac:dyDescent="0.35">
      <c r="A2673" t="s">
        <v>26821</v>
      </c>
      <c r="B2673">
        <v>2500000000</v>
      </c>
      <c r="C2673">
        <v>195888</v>
      </c>
      <c r="D2673">
        <f t="shared" si="42"/>
        <v>-2499804112</v>
      </c>
    </row>
    <row r="2674" spans="1:4" x14ac:dyDescent="0.35">
      <c r="A2674" t="s">
        <v>26822</v>
      </c>
      <c r="B2674">
        <v>12000000</v>
      </c>
      <c r="C2674">
        <v>175370</v>
      </c>
      <c r="D2674">
        <f t="shared" si="42"/>
        <v>-11824630</v>
      </c>
    </row>
    <row r="2675" spans="1:4" x14ac:dyDescent="0.35">
      <c r="A2675" t="s">
        <v>26823</v>
      </c>
      <c r="B2675">
        <v>12000000</v>
      </c>
      <c r="C2675">
        <v>119922</v>
      </c>
      <c r="D2675">
        <f t="shared" si="42"/>
        <v>-11880078</v>
      </c>
    </row>
    <row r="2676" spans="1:4" x14ac:dyDescent="0.35">
      <c r="A2676" t="s">
        <v>26824</v>
      </c>
      <c r="B2676">
        <v>20000000</v>
      </c>
      <c r="C2676">
        <v>17149</v>
      </c>
      <c r="D2676">
        <f t="shared" si="42"/>
        <v>-19982851</v>
      </c>
    </row>
    <row r="2677" spans="1:4" x14ac:dyDescent="0.35">
      <c r="A2677" t="s">
        <v>26825</v>
      </c>
      <c r="B2677">
        <v>12000000</v>
      </c>
      <c r="C2677">
        <v>14616</v>
      </c>
      <c r="D2677">
        <f t="shared" si="42"/>
        <v>-11985384</v>
      </c>
    </row>
    <row r="2678" spans="1:4" x14ac:dyDescent="0.35">
      <c r="A2678" t="s">
        <v>26826</v>
      </c>
      <c r="B2678">
        <v>12000000</v>
      </c>
      <c r="C2678">
        <v>91443253</v>
      </c>
      <c r="D2678">
        <f t="shared" si="42"/>
        <v>79443253</v>
      </c>
    </row>
    <row r="2679" spans="1:4" x14ac:dyDescent="0.35">
      <c r="A2679" t="s">
        <v>26827</v>
      </c>
      <c r="B2679">
        <v>6000000</v>
      </c>
      <c r="C2679">
        <v>30093107</v>
      </c>
      <c r="D2679">
        <f t="shared" si="42"/>
        <v>24093107</v>
      </c>
    </row>
    <row r="2680" spans="1:4" x14ac:dyDescent="0.35">
      <c r="A2680" t="s">
        <v>26828</v>
      </c>
      <c r="B2680">
        <v>11500000</v>
      </c>
      <c r="C2680">
        <v>57469179</v>
      </c>
      <c r="D2680">
        <f t="shared" si="42"/>
        <v>45969179</v>
      </c>
    </row>
    <row r="2681" spans="1:4" x14ac:dyDescent="0.35">
      <c r="A2681" t="s">
        <v>26829</v>
      </c>
      <c r="B2681">
        <v>11900000</v>
      </c>
      <c r="C2681">
        <v>48856</v>
      </c>
      <c r="D2681">
        <f t="shared" si="42"/>
        <v>-11851144</v>
      </c>
    </row>
    <row r="2682" spans="1:4" x14ac:dyDescent="0.35">
      <c r="A2682" t="s">
        <v>26830</v>
      </c>
      <c r="B2682">
        <v>11000000</v>
      </c>
      <c r="C2682">
        <v>148170000</v>
      </c>
      <c r="D2682">
        <f t="shared" si="42"/>
        <v>137170000</v>
      </c>
    </row>
    <row r="2683" spans="1:4" x14ac:dyDescent="0.35">
      <c r="A2683" t="s">
        <v>26831</v>
      </c>
      <c r="B2683">
        <v>11000000</v>
      </c>
      <c r="C2683">
        <v>460935665</v>
      </c>
      <c r="D2683">
        <f t="shared" si="42"/>
        <v>449935665</v>
      </c>
    </row>
    <row r="2684" spans="1:4" x14ac:dyDescent="0.35">
      <c r="A2684" t="s">
        <v>26832</v>
      </c>
      <c r="B2684">
        <v>11500000</v>
      </c>
      <c r="C2684">
        <v>35537564</v>
      </c>
      <c r="D2684">
        <f t="shared" si="42"/>
        <v>24037564</v>
      </c>
    </row>
    <row r="2685" spans="1:4" x14ac:dyDescent="0.35">
      <c r="A2685" t="s">
        <v>26833</v>
      </c>
      <c r="B2685">
        <v>11000000</v>
      </c>
      <c r="C2685">
        <v>111722000</v>
      </c>
      <c r="D2685">
        <f t="shared" si="42"/>
        <v>100722000</v>
      </c>
    </row>
    <row r="2686" spans="1:4" x14ac:dyDescent="0.35">
      <c r="A2686" t="s">
        <v>26834</v>
      </c>
      <c r="B2686">
        <v>11000000</v>
      </c>
      <c r="C2686">
        <v>90556401</v>
      </c>
      <c r="D2686">
        <f t="shared" si="42"/>
        <v>79556401</v>
      </c>
    </row>
    <row r="2687" spans="1:4" x14ac:dyDescent="0.35">
      <c r="A2687" t="s">
        <v>26835</v>
      </c>
      <c r="B2687">
        <v>25000000</v>
      </c>
      <c r="C2687">
        <v>93571803</v>
      </c>
      <c r="D2687">
        <f t="shared" si="42"/>
        <v>68571803</v>
      </c>
    </row>
    <row r="2688" spans="1:4" x14ac:dyDescent="0.35">
      <c r="A2688" t="s">
        <v>26836</v>
      </c>
      <c r="B2688">
        <v>11000000</v>
      </c>
      <c r="C2688">
        <v>52929168</v>
      </c>
      <c r="D2688">
        <f t="shared" si="42"/>
        <v>41929168</v>
      </c>
    </row>
    <row r="2689" spans="1:4" x14ac:dyDescent="0.35">
      <c r="A2689" t="s">
        <v>26837</v>
      </c>
      <c r="B2689">
        <v>11000000</v>
      </c>
      <c r="C2689">
        <v>50461335</v>
      </c>
      <c r="D2689">
        <f t="shared" si="42"/>
        <v>39461335</v>
      </c>
    </row>
    <row r="2690" spans="1:4" x14ac:dyDescent="0.35">
      <c r="A2690" t="s">
        <v>26838</v>
      </c>
      <c r="B2690">
        <v>11000000</v>
      </c>
      <c r="C2690">
        <v>49797148</v>
      </c>
      <c r="D2690">
        <f t="shared" si="42"/>
        <v>38797148</v>
      </c>
    </row>
    <row r="2691" spans="1:4" x14ac:dyDescent="0.35">
      <c r="A2691" t="s">
        <v>26839</v>
      </c>
      <c r="B2691">
        <v>13000000</v>
      </c>
      <c r="C2691">
        <v>46563158</v>
      </c>
      <c r="D2691">
        <f t="shared" ref="D2691:D2754" si="43">C2691-B2691</f>
        <v>33563158</v>
      </c>
    </row>
    <row r="2692" spans="1:4" x14ac:dyDescent="0.35">
      <c r="A2692" t="s">
        <v>26840</v>
      </c>
      <c r="B2692">
        <v>11000000</v>
      </c>
      <c r="C2692">
        <v>41227069</v>
      </c>
      <c r="D2692">
        <f t="shared" si="43"/>
        <v>30227069</v>
      </c>
    </row>
    <row r="2693" spans="1:4" x14ac:dyDescent="0.35">
      <c r="A2693" t="s">
        <v>26841</v>
      </c>
      <c r="B2693">
        <v>11000000</v>
      </c>
      <c r="C2693">
        <v>39025000</v>
      </c>
      <c r="D2693">
        <f t="shared" si="43"/>
        <v>28025000</v>
      </c>
    </row>
    <row r="2694" spans="1:4" x14ac:dyDescent="0.35">
      <c r="A2694" t="s">
        <v>26842</v>
      </c>
      <c r="B2694">
        <v>10500000</v>
      </c>
      <c r="C2694">
        <v>38201895</v>
      </c>
      <c r="D2694">
        <f t="shared" si="43"/>
        <v>27701895</v>
      </c>
    </row>
    <row r="2695" spans="1:4" x14ac:dyDescent="0.35">
      <c r="A2695" t="s">
        <v>26843</v>
      </c>
      <c r="B2695">
        <v>11000000</v>
      </c>
      <c r="C2695">
        <v>27669413</v>
      </c>
      <c r="D2695">
        <f t="shared" si="43"/>
        <v>16669413</v>
      </c>
    </row>
    <row r="2696" spans="1:4" x14ac:dyDescent="0.35">
      <c r="A2696" t="s">
        <v>26844</v>
      </c>
      <c r="B2696">
        <v>11000000</v>
      </c>
      <c r="C2696">
        <v>37766350</v>
      </c>
      <c r="D2696">
        <f t="shared" si="43"/>
        <v>26766350</v>
      </c>
    </row>
    <row r="2697" spans="1:4" x14ac:dyDescent="0.35">
      <c r="A2697" t="s">
        <v>26845</v>
      </c>
      <c r="B2697">
        <v>11000000</v>
      </c>
      <c r="C2697">
        <v>23978402</v>
      </c>
      <c r="D2697">
        <f t="shared" si="43"/>
        <v>12978402</v>
      </c>
    </row>
    <row r="2698" spans="1:4" x14ac:dyDescent="0.35">
      <c r="A2698" t="s">
        <v>26846</v>
      </c>
      <c r="B2698">
        <v>12000000</v>
      </c>
      <c r="C2698">
        <v>21370057</v>
      </c>
      <c r="D2698">
        <f t="shared" si="43"/>
        <v>9370057</v>
      </c>
    </row>
    <row r="2699" spans="1:4" x14ac:dyDescent="0.35">
      <c r="A2699" t="s">
        <v>26847</v>
      </c>
      <c r="B2699">
        <v>12000000</v>
      </c>
      <c r="C2699">
        <v>4884663</v>
      </c>
      <c r="D2699">
        <f t="shared" si="43"/>
        <v>-7115337</v>
      </c>
    </row>
    <row r="2700" spans="1:4" x14ac:dyDescent="0.35">
      <c r="A2700" t="s">
        <v>26848</v>
      </c>
      <c r="B2700">
        <v>11000000</v>
      </c>
      <c r="C2700">
        <v>38317535</v>
      </c>
      <c r="D2700">
        <f t="shared" si="43"/>
        <v>27317535</v>
      </c>
    </row>
    <row r="2701" spans="1:4" x14ac:dyDescent="0.35">
      <c r="A2701" t="s">
        <v>26849</v>
      </c>
      <c r="B2701">
        <v>11000000</v>
      </c>
      <c r="C2701">
        <v>13903262</v>
      </c>
      <c r="D2701">
        <f t="shared" si="43"/>
        <v>2903262</v>
      </c>
    </row>
    <row r="2702" spans="1:4" x14ac:dyDescent="0.35">
      <c r="A2702" t="s">
        <v>26850</v>
      </c>
      <c r="B2702">
        <v>11000000</v>
      </c>
      <c r="C2702">
        <v>13592872</v>
      </c>
      <c r="D2702">
        <f t="shared" si="43"/>
        <v>2592872</v>
      </c>
    </row>
    <row r="2703" spans="1:4" x14ac:dyDescent="0.35">
      <c r="A2703" t="s">
        <v>26851</v>
      </c>
      <c r="B2703">
        <v>11000000</v>
      </c>
      <c r="C2703">
        <v>18381787</v>
      </c>
      <c r="D2703">
        <f t="shared" si="43"/>
        <v>7381787</v>
      </c>
    </row>
    <row r="2704" spans="1:4" x14ac:dyDescent="0.35">
      <c r="A2704" t="s">
        <v>26852</v>
      </c>
      <c r="B2704">
        <v>11000000</v>
      </c>
      <c r="C2704">
        <v>13558739</v>
      </c>
      <c r="D2704">
        <f t="shared" si="43"/>
        <v>2558739</v>
      </c>
    </row>
    <row r="2705" spans="1:4" x14ac:dyDescent="0.35">
      <c r="A2705" t="s">
        <v>26853</v>
      </c>
      <c r="B2705">
        <v>11000000</v>
      </c>
      <c r="C2705">
        <v>13103828</v>
      </c>
      <c r="D2705">
        <f t="shared" si="43"/>
        <v>2103828</v>
      </c>
    </row>
    <row r="2706" spans="1:4" x14ac:dyDescent="0.35">
      <c r="A2706" t="s">
        <v>26854</v>
      </c>
      <c r="B2706">
        <v>11000000</v>
      </c>
      <c r="C2706">
        <v>33305037</v>
      </c>
      <c r="D2706">
        <f t="shared" si="43"/>
        <v>22305037</v>
      </c>
    </row>
    <row r="2707" spans="1:4" x14ac:dyDescent="0.35">
      <c r="A2707" t="s">
        <v>26855</v>
      </c>
      <c r="B2707">
        <v>11000000</v>
      </c>
      <c r="C2707">
        <v>10214647</v>
      </c>
      <c r="D2707">
        <f t="shared" si="43"/>
        <v>-785353</v>
      </c>
    </row>
    <row r="2708" spans="1:4" x14ac:dyDescent="0.35">
      <c r="A2708" t="s">
        <v>26856</v>
      </c>
      <c r="B2708">
        <v>13000000</v>
      </c>
      <c r="C2708">
        <v>11501093</v>
      </c>
      <c r="D2708">
        <f t="shared" si="43"/>
        <v>-1498907</v>
      </c>
    </row>
    <row r="2709" spans="1:4" x14ac:dyDescent="0.35">
      <c r="A2709" t="s">
        <v>26857</v>
      </c>
      <c r="B2709">
        <v>11000000</v>
      </c>
      <c r="C2709">
        <v>4814244</v>
      </c>
      <c r="D2709">
        <f t="shared" si="43"/>
        <v>-6185756</v>
      </c>
    </row>
    <row r="2710" spans="1:4" x14ac:dyDescent="0.35">
      <c r="A2710" t="s">
        <v>26858</v>
      </c>
      <c r="B2710">
        <v>11000000</v>
      </c>
      <c r="C2710">
        <v>9170214</v>
      </c>
      <c r="D2710">
        <f t="shared" si="43"/>
        <v>-1829786</v>
      </c>
    </row>
    <row r="2711" spans="1:4" x14ac:dyDescent="0.35">
      <c r="A2711" t="s">
        <v>26859</v>
      </c>
      <c r="B2711">
        <v>17000000</v>
      </c>
      <c r="C2711">
        <v>4068087</v>
      </c>
      <c r="D2711">
        <f t="shared" si="43"/>
        <v>-12931913</v>
      </c>
    </row>
    <row r="2712" spans="1:4" x14ac:dyDescent="0.35">
      <c r="A2712" t="s">
        <v>26860</v>
      </c>
      <c r="B2712">
        <v>11000000</v>
      </c>
      <c r="C2712">
        <v>3753806</v>
      </c>
      <c r="D2712">
        <f t="shared" si="43"/>
        <v>-7246194</v>
      </c>
    </row>
    <row r="2713" spans="1:4" x14ac:dyDescent="0.35">
      <c r="A2713" t="s">
        <v>26861</v>
      </c>
      <c r="B2713">
        <v>11000000</v>
      </c>
      <c r="C2713">
        <v>3034181</v>
      </c>
      <c r="D2713">
        <f t="shared" si="43"/>
        <v>-7965819</v>
      </c>
    </row>
    <row r="2714" spans="1:4" x14ac:dyDescent="0.35">
      <c r="A2714" t="s">
        <v>26862</v>
      </c>
      <c r="B2714">
        <v>11000000</v>
      </c>
      <c r="C2714">
        <v>2832826</v>
      </c>
      <c r="D2714">
        <f t="shared" si="43"/>
        <v>-8167174</v>
      </c>
    </row>
    <row r="2715" spans="1:4" x14ac:dyDescent="0.35">
      <c r="A2715" t="s">
        <v>26863</v>
      </c>
      <c r="B2715">
        <v>11000000</v>
      </c>
      <c r="C2715">
        <v>13214255</v>
      </c>
      <c r="D2715">
        <f t="shared" si="43"/>
        <v>2214255</v>
      </c>
    </row>
    <row r="2716" spans="1:4" x14ac:dyDescent="0.35">
      <c r="A2716" t="s">
        <v>26864</v>
      </c>
      <c r="B2716">
        <v>5000000</v>
      </c>
      <c r="C2716">
        <v>16017403</v>
      </c>
      <c r="D2716">
        <f t="shared" si="43"/>
        <v>11017403</v>
      </c>
    </row>
    <row r="2717" spans="1:4" x14ac:dyDescent="0.35">
      <c r="A2717" t="s">
        <v>26865</v>
      </c>
      <c r="B2717">
        <v>11000000</v>
      </c>
      <c r="C2717">
        <v>2807854</v>
      </c>
      <c r="D2717">
        <f t="shared" si="43"/>
        <v>-8192146</v>
      </c>
    </row>
    <row r="2718" spans="1:4" x14ac:dyDescent="0.35">
      <c r="A2718" t="s">
        <v>26866</v>
      </c>
      <c r="B2718">
        <v>11000000</v>
      </c>
      <c r="C2718">
        <v>352786</v>
      </c>
      <c r="D2718">
        <f t="shared" si="43"/>
        <v>-10647214</v>
      </c>
    </row>
    <row r="2719" spans="1:4" x14ac:dyDescent="0.35">
      <c r="A2719" t="s">
        <v>26867</v>
      </c>
      <c r="B2719">
        <v>10800000</v>
      </c>
      <c r="C2719">
        <v>56729973</v>
      </c>
      <c r="D2719">
        <f t="shared" si="43"/>
        <v>45929973</v>
      </c>
    </row>
    <row r="2720" spans="1:4" x14ac:dyDescent="0.35">
      <c r="A2720" t="s">
        <v>26868</v>
      </c>
      <c r="B2720">
        <v>15000000</v>
      </c>
      <c r="C2720">
        <v>399879</v>
      </c>
      <c r="D2720">
        <f t="shared" si="43"/>
        <v>-14600121</v>
      </c>
    </row>
    <row r="2721" spans="1:4" x14ac:dyDescent="0.35">
      <c r="A2721" t="s">
        <v>26869</v>
      </c>
      <c r="B2721">
        <v>700000000</v>
      </c>
      <c r="C2721">
        <v>3275443</v>
      </c>
      <c r="D2721">
        <f t="shared" si="43"/>
        <v>-696724557</v>
      </c>
    </row>
    <row r="2722" spans="1:4" x14ac:dyDescent="0.35">
      <c r="A2722" t="s">
        <v>26870</v>
      </c>
      <c r="B2722">
        <v>14000000</v>
      </c>
      <c r="C2722">
        <v>18535191</v>
      </c>
      <c r="D2722">
        <f t="shared" si="43"/>
        <v>4535191</v>
      </c>
    </row>
    <row r="2723" spans="1:4" x14ac:dyDescent="0.35">
      <c r="A2723" t="s">
        <v>26871</v>
      </c>
      <c r="B2723">
        <v>7000000</v>
      </c>
      <c r="C2723">
        <v>23838</v>
      </c>
      <c r="D2723">
        <f t="shared" si="43"/>
        <v>-6976162</v>
      </c>
    </row>
    <row r="2724" spans="1:4" x14ac:dyDescent="0.35">
      <c r="A2724" t="s">
        <v>26872</v>
      </c>
      <c r="B2724">
        <v>10600000</v>
      </c>
      <c r="C2724">
        <v>22160085</v>
      </c>
      <c r="D2724">
        <f t="shared" si="43"/>
        <v>11560085</v>
      </c>
    </row>
    <row r="2725" spans="1:4" x14ac:dyDescent="0.35">
      <c r="A2725" t="s">
        <v>26873</v>
      </c>
      <c r="B2725">
        <v>12000000</v>
      </c>
      <c r="C2725">
        <v>56715371</v>
      </c>
      <c r="D2725">
        <f t="shared" si="43"/>
        <v>44715371</v>
      </c>
    </row>
    <row r="2726" spans="1:4" x14ac:dyDescent="0.35">
      <c r="A2726" t="s">
        <v>26874</v>
      </c>
      <c r="B2726">
        <v>10500000</v>
      </c>
      <c r="C2726">
        <v>434949459</v>
      </c>
      <c r="D2726">
        <f t="shared" si="43"/>
        <v>424449459</v>
      </c>
    </row>
    <row r="2727" spans="1:4" x14ac:dyDescent="0.35">
      <c r="A2727" t="s">
        <v>26875</v>
      </c>
      <c r="B2727">
        <v>10000000</v>
      </c>
      <c r="C2727">
        <v>11043445</v>
      </c>
      <c r="D2727">
        <f t="shared" si="43"/>
        <v>1043445</v>
      </c>
    </row>
    <row r="2728" spans="1:4" x14ac:dyDescent="0.35">
      <c r="A2728" t="s">
        <v>26876</v>
      </c>
      <c r="B2728">
        <v>10500000</v>
      </c>
      <c r="C2728">
        <v>125169</v>
      </c>
      <c r="D2728">
        <f t="shared" si="43"/>
        <v>-10374831</v>
      </c>
    </row>
    <row r="2729" spans="1:4" x14ac:dyDescent="0.35">
      <c r="A2729" t="s">
        <v>26877</v>
      </c>
      <c r="B2729">
        <v>11000000</v>
      </c>
      <c r="C2729">
        <v>1066555</v>
      </c>
      <c r="D2729">
        <f t="shared" si="43"/>
        <v>-9933445</v>
      </c>
    </row>
    <row r="2730" spans="1:4" x14ac:dyDescent="0.35">
      <c r="A2730" t="s">
        <v>26878</v>
      </c>
      <c r="B2730">
        <v>10818775</v>
      </c>
      <c r="C2730">
        <v>5669081</v>
      </c>
      <c r="D2730">
        <f t="shared" si="43"/>
        <v>-5149694</v>
      </c>
    </row>
    <row r="2731" spans="1:4" x14ac:dyDescent="0.35">
      <c r="A2731" t="s">
        <v>26879</v>
      </c>
      <c r="B2731">
        <v>10000000</v>
      </c>
      <c r="C2731">
        <v>138339411</v>
      </c>
      <c r="D2731">
        <f t="shared" si="43"/>
        <v>128339411</v>
      </c>
    </row>
    <row r="2732" spans="1:4" x14ac:dyDescent="0.35">
      <c r="A2732" t="s">
        <v>26880</v>
      </c>
      <c r="B2732">
        <v>10000000</v>
      </c>
      <c r="C2732">
        <v>80150343</v>
      </c>
      <c r="D2732">
        <f t="shared" si="43"/>
        <v>70150343</v>
      </c>
    </row>
    <row r="2733" spans="1:4" x14ac:dyDescent="0.35">
      <c r="A2733" t="s">
        <v>26881</v>
      </c>
      <c r="B2733">
        <v>10000000</v>
      </c>
      <c r="C2733">
        <v>85300000</v>
      </c>
      <c r="D2733">
        <f t="shared" si="43"/>
        <v>75300000</v>
      </c>
    </row>
    <row r="2734" spans="1:4" x14ac:dyDescent="0.35">
      <c r="A2734" t="s">
        <v>26882</v>
      </c>
      <c r="B2734">
        <v>10000000</v>
      </c>
      <c r="C2734">
        <v>68353550</v>
      </c>
      <c r="D2734">
        <f t="shared" si="43"/>
        <v>58353550</v>
      </c>
    </row>
    <row r="2735" spans="1:4" x14ac:dyDescent="0.35">
      <c r="A2735" t="s">
        <v>26883</v>
      </c>
      <c r="B2735">
        <v>10000000</v>
      </c>
      <c r="C2735">
        <v>78845130</v>
      </c>
      <c r="D2735">
        <f t="shared" si="43"/>
        <v>68845130</v>
      </c>
    </row>
    <row r="2736" spans="1:4" x14ac:dyDescent="0.35">
      <c r="A2736" t="s">
        <v>26884</v>
      </c>
      <c r="B2736">
        <v>10000000</v>
      </c>
      <c r="C2736">
        <v>63319509</v>
      </c>
      <c r="D2736">
        <f t="shared" si="43"/>
        <v>53319509</v>
      </c>
    </row>
    <row r="2737" spans="1:4" x14ac:dyDescent="0.35">
      <c r="A2737" t="s">
        <v>26885</v>
      </c>
      <c r="B2737">
        <v>10000000</v>
      </c>
      <c r="C2737">
        <v>63270259</v>
      </c>
      <c r="D2737">
        <f t="shared" si="43"/>
        <v>53270259</v>
      </c>
    </row>
    <row r="2738" spans="1:4" x14ac:dyDescent="0.35">
      <c r="A2738" t="s">
        <v>26886</v>
      </c>
      <c r="B2738">
        <v>10000000</v>
      </c>
      <c r="C2738">
        <v>55865715</v>
      </c>
      <c r="D2738">
        <f t="shared" si="43"/>
        <v>45865715</v>
      </c>
    </row>
    <row r="2739" spans="1:4" x14ac:dyDescent="0.35">
      <c r="A2739" t="s">
        <v>26887</v>
      </c>
      <c r="B2739">
        <v>6000000</v>
      </c>
      <c r="C2739">
        <v>63231524</v>
      </c>
      <c r="D2739">
        <f t="shared" si="43"/>
        <v>57231524</v>
      </c>
    </row>
    <row r="2740" spans="1:4" x14ac:dyDescent="0.35">
      <c r="A2740" t="s">
        <v>26888</v>
      </c>
      <c r="B2740">
        <v>13800000</v>
      </c>
      <c r="C2740">
        <v>52293982</v>
      </c>
      <c r="D2740">
        <f t="shared" si="43"/>
        <v>38493982</v>
      </c>
    </row>
    <row r="2741" spans="1:4" x14ac:dyDescent="0.35">
      <c r="A2741" t="s">
        <v>26889</v>
      </c>
      <c r="B2741">
        <v>10000000</v>
      </c>
      <c r="C2741">
        <v>50752337</v>
      </c>
      <c r="D2741">
        <f t="shared" si="43"/>
        <v>40752337</v>
      </c>
    </row>
    <row r="2742" spans="1:4" x14ac:dyDescent="0.35">
      <c r="A2742" t="s">
        <v>26890</v>
      </c>
      <c r="B2742">
        <v>10000000</v>
      </c>
      <c r="C2742">
        <v>110175871</v>
      </c>
      <c r="D2742">
        <f t="shared" si="43"/>
        <v>100175871</v>
      </c>
    </row>
    <row r="2743" spans="1:4" x14ac:dyDescent="0.35">
      <c r="A2743" t="s">
        <v>26891</v>
      </c>
      <c r="B2743">
        <v>12000000</v>
      </c>
      <c r="C2743">
        <v>38624000</v>
      </c>
      <c r="D2743">
        <f t="shared" si="43"/>
        <v>26624000</v>
      </c>
    </row>
    <row r="2744" spans="1:4" x14ac:dyDescent="0.35">
      <c r="A2744" t="s">
        <v>26892</v>
      </c>
      <c r="B2744">
        <v>10000000</v>
      </c>
      <c r="C2744">
        <v>37470017</v>
      </c>
      <c r="D2744">
        <f t="shared" si="43"/>
        <v>27470017</v>
      </c>
    </row>
    <row r="2745" spans="1:4" x14ac:dyDescent="0.35">
      <c r="A2745" t="s">
        <v>26893</v>
      </c>
      <c r="B2745">
        <v>10000000</v>
      </c>
      <c r="C2745">
        <v>40485039</v>
      </c>
      <c r="D2745">
        <f t="shared" si="43"/>
        <v>30485039</v>
      </c>
    </row>
    <row r="2746" spans="1:4" x14ac:dyDescent="0.35">
      <c r="A2746" t="s">
        <v>26894</v>
      </c>
      <c r="B2746">
        <v>10000000</v>
      </c>
      <c r="C2746">
        <v>16800000</v>
      </c>
      <c r="D2746">
        <f t="shared" si="43"/>
        <v>6800000</v>
      </c>
    </row>
    <row r="2747" spans="1:4" x14ac:dyDescent="0.35">
      <c r="A2747" t="s">
        <v>26895</v>
      </c>
      <c r="B2747">
        <v>10000000</v>
      </c>
      <c r="C2747">
        <v>46377022</v>
      </c>
      <c r="D2747">
        <f t="shared" si="43"/>
        <v>36377022</v>
      </c>
    </row>
    <row r="2748" spans="1:4" x14ac:dyDescent="0.35">
      <c r="A2748" t="s">
        <v>26896</v>
      </c>
      <c r="B2748">
        <v>23000000</v>
      </c>
      <c r="C2748">
        <v>36696761</v>
      </c>
      <c r="D2748">
        <f t="shared" si="43"/>
        <v>13696761</v>
      </c>
    </row>
    <row r="2749" spans="1:4" x14ac:dyDescent="0.35">
      <c r="A2749" t="s">
        <v>26897</v>
      </c>
      <c r="B2749">
        <v>12305523</v>
      </c>
      <c r="C2749">
        <v>36200000</v>
      </c>
      <c r="D2749">
        <f t="shared" si="43"/>
        <v>23894477</v>
      </c>
    </row>
    <row r="2750" spans="1:4" x14ac:dyDescent="0.35">
      <c r="A2750" t="s">
        <v>26898</v>
      </c>
      <c r="B2750">
        <v>10000000</v>
      </c>
      <c r="C2750">
        <v>35794166</v>
      </c>
      <c r="D2750">
        <f t="shared" si="43"/>
        <v>25794166</v>
      </c>
    </row>
    <row r="2751" spans="1:4" x14ac:dyDescent="0.35">
      <c r="A2751" t="s">
        <v>26899</v>
      </c>
      <c r="B2751">
        <v>10000000</v>
      </c>
      <c r="C2751">
        <v>33583175</v>
      </c>
      <c r="D2751">
        <f t="shared" si="43"/>
        <v>23583175</v>
      </c>
    </row>
    <row r="2752" spans="1:4" x14ac:dyDescent="0.35">
      <c r="A2752" t="s">
        <v>26900</v>
      </c>
      <c r="B2752">
        <v>20000000</v>
      </c>
      <c r="C2752">
        <v>32983713</v>
      </c>
      <c r="D2752">
        <f t="shared" si="43"/>
        <v>12983713</v>
      </c>
    </row>
    <row r="2753" spans="1:4" x14ac:dyDescent="0.35">
      <c r="A2753" t="s">
        <v>26901</v>
      </c>
      <c r="B2753">
        <v>10000000</v>
      </c>
      <c r="C2753">
        <v>52200504</v>
      </c>
      <c r="D2753">
        <f t="shared" si="43"/>
        <v>42200504</v>
      </c>
    </row>
    <row r="2754" spans="1:4" x14ac:dyDescent="0.35">
      <c r="A2754" t="s">
        <v>26902</v>
      </c>
      <c r="B2754">
        <v>10000000</v>
      </c>
      <c r="C2754">
        <v>33000000</v>
      </c>
      <c r="D2754">
        <f t="shared" si="43"/>
        <v>23000000</v>
      </c>
    </row>
    <row r="2755" spans="1:4" x14ac:dyDescent="0.35">
      <c r="A2755" t="s">
        <v>26903</v>
      </c>
      <c r="B2755">
        <v>10000000</v>
      </c>
      <c r="C2755">
        <v>32101000</v>
      </c>
      <c r="D2755">
        <f t="shared" ref="D2755:D2818" si="44">C2755-B2755</f>
        <v>22101000</v>
      </c>
    </row>
    <row r="2756" spans="1:4" x14ac:dyDescent="0.35">
      <c r="A2756" t="s">
        <v>26904</v>
      </c>
      <c r="B2756">
        <v>9000000</v>
      </c>
      <c r="C2756">
        <v>31487293</v>
      </c>
      <c r="D2756">
        <f t="shared" si="44"/>
        <v>22487293</v>
      </c>
    </row>
    <row r="2757" spans="1:4" x14ac:dyDescent="0.35">
      <c r="A2757" t="s">
        <v>26905</v>
      </c>
      <c r="B2757">
        <v>10000000</v>
      </c>
      <c r="C2757">
        <v>30651422</v>
      </c>
      <c r="D2757">
        <f t="shared" si="44"/>
        <v>20651422</v>
      </c>
    </row>
    <row r="2758" spans="1:4" x14ac:dyDescent="0.35">
      <c r="A2758" t="s">
        <v>26906</v>
      </c>
      <c r="B2758">
        <v>10000000</v>
      </c>
      <c r="C2758">
        <v>30306281</v>
      </c>
      <c r="D2758">
        <f t="shared" si="44"/>
        <v>20306281</v>
      </c>
    </row>
    <row r="2759" spans="1:4" x14ac:dyDescent="0.35">
      <c r="A2759" t="s">
        <v>26907</v>
      </c>
      <c r="B2759">
        <v>10000000</v>
      </c>
      <c r="C2759">
        <v>29500000</v>
      </c>
      <c r="D2759">
        <f t="shared" si="44"/>
        <v>19500000</v>
      </c>
    </row>
    <row r="2760" spans="1:4" x14ac:dyDescent="0.35">
      <c r="A2760" t="s">
        <v>26908</v>
      </c>
      <c r="B2760">
        <v>17000000</v>
      </c>
      <c r="C2760">
        <v>30050028</v>
      </c>
      <c r="D2760">
        <f t="shared" si="44"/>
        <v>13050028</v>
      </c>
    </row>
    <row r="2761" spans="1:4" x14ac:dyDescent="0.35">
      <c r="A2761" t="s">
        <v>26909</v>
      </c>
      <c r="B2761">
        <v>10000000</v>
      </c>
      <c r="C2761">
        <v>29392418</v>
      </c>
      <c r="D2761">
        <f t="shared" si="44"/>
        <v>19392418</v>
      </c>
    </row>
    <row r="2762" spans="1:4" x14ac:dyDescent="0.35">
      <c r="A2762" t="s">
        <v>26910</v>
      </c>
      <c r="B2762">
        <v>8500000</v>
      </c>
      <c r="C2762">
        <v>28563926</v>
      </c>
      <c r="D2762">
        <f t="shared" si="44"/>
        <v>20063926</v>
      </c>
    </row>
    <row r="2763" spans="1:4" x14ac:dyDescent="0.35">
      <c r="A2763" t="s">
        <v>26911</v>
      </c>
      <c r="B2763">
        <v>12000000</v>
      </c>
      <c r="C2763">
        <v>28435406</v>
      </c>
      <c r="D2763">
        <f t="shared" si="44"/>
        <v>16435406</v>
      </c>
    </row>
    <row r="2764" spans="1:4" x14ac:dyDescent="0.35">
      <c r="A2764" t="s">
        <v>26912</v>
      </c>
      <c r="B2764">
        <v>10000000</v>
      </c>
      <c r="C2764">
        <v>25339117</v>
      </c>
      <c r="D2764">
        <f t="shared" si="44"/>
        <v>15339117</v>
      </c>
    </row>
    <row r="2765" spans="1:4" x14ac:dyDescent="0.35">
      <c r="A2765" t="s">
        <v>26913</v>
      </c>
      <c r="B2765">
        <v>10000000</v>
      </c>
      <c r="C2765">
        <v>25600000</v>
      </c>
      <c r="D2765">
        <f t="shared" si="44"/>
        <v>15600000</v>
      </c>
    </row>
    <row r="2766" spans="1:4" x14ac:dyDescent="0.35">
      <c r="A2766" t="s">
        <v>26914</v>
      </c>
      <c r="B2766">
        <v>10000000</v>
      </c>
      <c r="C2766">
        <v>27736779</v>
      </c>
      <c r="D2766">
        <f t="shared" si="44"/>
        <v>17736779</v>
      </c>
    </row>
    <row r="2767" spans="1:4" x14ac:dyDescent="0.35">
      <c r="A2767" t="s">
        <v>26915</v>
      </c>
      <c r="B2767">
        <v>17000000</v>
      </c>
      <c r="C2767">
        <v>24397469</v>
      </c>
      <c r="D2767">
        <f t="shared" si="44"/>
        <v>7397469</v>
      </c>
    </row>
    <row r="2768" spans="1:4" x14ac:dyDescent="0.35">
      <c r="A2768" t="s">
        <v>23660</v>
      </c>
      <c r="B2768">
        <v>10000000</v>
      </c>
      <c r="C2768">
        <v>20384136</v>
      </c>
      <c r="D2768">
        <f t="shared" si="44"/>
        <v>10384136</v>
      </c>
    </row>
    <row r="2769" spans="1:4" x14ac:dyDescent="0.35">
      <c r="A2769" t="s">
        <v>26916</v>
      </c>
      <c r="B2769">
        <v>10000000</v>
      </c>
      <c r="C2769">
        <v>25464480</v>
      </c>
      <c r="D2769">
        <f t="shared" si="44"/>
        <v>15464480</v>
      </c>
    </row>
    <row r="2770" spans="1:4" x14ac:dyDescent="0.35">
      <c r="A2770" t="s">
        <v>26917</v>
      </c>
      <c r="B2770">
        <v>10000000</v>
      </c>
      <c r="C2770">
        <v>20338609</v>
      </c>
      <c r="D2770">
        <f t="shared" si="44"/>
        <v>10338609</v>
      </c>
    </row>
    <row r="2771" spans="1:4" x14ac:dyDescent="0.35">
      <c r="A2771" t="s">
        <v>26918</v>
      </c>
      <c r="B2771">
        <v>10000000</v>
      </c>
      <c r="C2771">
        <v>18272447</v>
      </c>
      <c r="D2771">
        <f t="shared" si="44"/>
        <v>8272447</v>
      </c>
    </row>
    <row r="2772" spans="1:4" x14ac:dyDescent="0.35">
      <c r="A2772" t="s">
        <v>26919</v>
      </c>
      <c r="B2772">
        <v>9000000</v>
      </c>
      <c r="C2772">
        <v>17096053</v>
      </c>
      <c r="D2772">
        <f t="shared" si="44"/>
        <v>8096053</v>
      </c>
    </row>
    <row r="2773" spans="1:4" x14ac:dyDescent="0.35">
      <c r="A2773" t="s">
        <v>26920</v>
      </c>
      <c r="B2773">
        <v>10000000</v>
      </c>
      <c r="C2773">
        <v>21371425</v>
      </c>
      <c r="D2773">
        <f t="shared" si="44"/>
        <v>11371425</v>
      </c>
    </row>
    <row r="2774" spans="1:4" x14ac:dyDescent="0.35">
      <c r="A2774" t="s">
        <v>26921</v>
      </c>
      <c r="B2774">
        <v>10000000</v>
      </c>
      <c r="C2774">
        <v>33071558</v>
      </c>
      <c r="D2774">
        <f t="shared" si="44"/>
        <v>23071558</v>
      </c>
    </row>
    <row r="2775" spans="1:4" x14ac:dyDescent="0.35">
      <c r="A2775" t="s">
        <v>26922</v>
      </c>
      <c r="B2775">
        <v>10000000</v>
      </c>
      <c r="C2775">
        <v>17655201</v>
      </c>
      <c r="D2775">
        <f t="shared" si="44"/>
        <v>7655201</v>
      </c>
    </row>
    <row r="2776" spans="1:4" x14ac:dyDescent="0.35">
      <c r="A2776" t="s">
        <v>26923</v>
      </c>
      <c r="B2776">
        <v>25000000</v>
      </c>
      <c r="C2776">
        <v>16247775</v>
      </c>
      <c r="D2776">
        <f t="shared" si="44"/>
        <v>-8752225</v>
      </c>
    </row>
    <row r="2777" spans="1:4" x14ac:dyDescent="0.35">
      <c r="A2777" t="s">
        <v>26924</v>
      </c>
      <c r="B2777">
        <v>10000000</v>
      </c>
      <c r="C2777">
        <v>16153600</v>
      </c>
      <c r="D2777">
        <f t="shared" si="44"/>
        <v>6153600</v>
      </c>
    </row>
    <row r="2778" spans="1:4" x14ac:dyDescent="0.35">
      <c r="A2778" t="s">
        <v>26925</v>
      </c>
      <c r="B2778">
        <v>10000000</v>
      </c>
      <c r="C2778">
        <v>16033556</v>
      </c>
      <c r="D2778">
        <f t="shared" si="44"/>
        <v>6033556</v>
      </c>
    </row>
    <row r="2779" spans="1:4" x14ac:dyDescent="0.35">
      <c r="A2779" t="s">
        <v>26926</v>
      </c>
      <c r="B2779">
        <v>11000000</v>
      </c>
      <c r="C2779">
        <v>16667084</v>
      </c>
      <c r="D2779">
        <f t="shared" si="44"/>
        <v>5667084</v>
      </c>
    </row>
    <row r="2780" spans="1:4" x14ac:dyDescent="0.35">
      <c r="A2780" t="s">
        <v>26927</v>
      </c>
      <c r="B2780">
        <v>12600000</v>
      </c>
      <c r="C2780">
        <v>15417771</v>
      </c>
      <c r="D2780">
        <f t="shared" si="44"/>
        <v>2817771</v>
      </c>
    </row>
    <row r="2781" spans="1:4" x14ac:dyDescent="0.35">
      <c r="A2781" t="s">
        <v>26928</v>
      </c>
      <c r="B2781">
        <v>30000000</v>
      </c>
      <c r="C2781">
        <v>15156200</v>
      </c>
      <c r="D2781">
        <f t="shared" si="44"/>
        <v>-14843800</v>
      </c>
    </row>
    <row r="2782" spans="1:4" x14ac:dyDescent="0.35">
      <c r="A2782" t="s">
        <v>26929</v>
      </c>
      <c r="B2782">
        <v>10000000</v>
      </c>
      <c r="C2782">
        <v>21589307</v>
      </c>
      <c r="D2782">
        <f t="shared" si="44"/>
        <v>11589307</v>
      </c>
    </row>
    <row r="2783" spans="1:4" x14ac:dyDescent="0.35">
      <c r="A2783" t="s">
        <v>26930</v>
      </c>
      <c r="B2783">
        <v>10000000</v>
      </c>
      <c r="C2783">
        <v>20339754</v>
      </c>
      <c r="D2783">
        <f t="shared" si="44"/>
        <v>10339754</v>
      </c>
    </row>
    <row r="2784" spans="1:4" x14ac:dyDescent="0.35">
      <c r="A2784" t="s">
        <v>26931</v>
      </c>
      <c r="B2784">
        <v>10000000</v>
      </c>
      <c r="C2784">
        <v>28873374</v>
      </c>
      <c r="D2784">
        <f t="shared" si="44"/>
        <v>18873374</v>
      </c>
    </row>
    <row r="2785" spans="1:4" x14ac:dyDescent="0.35">
      <c r="A2785" t="s">
        <v>26932</v>
      </c>
      <c r="B2785">
        <v>3000000</v>
      </c>
      <c r="C2785">
        <v>13684949</v>
      </c>
      <c r="D2785">
        <f t="shared" si="44"/>
        <v>10684949</v>
      </c>
    </row>
    <row r="2786" spans="1:4" x14ac:dyDescent="0.35">
      <c r="A2786" t="s">
        <v>26933</v>
      </c>
      <c r="B2786">
        <v>6400000</v>
      </c>
      <c r="C2786">
        <v>14597405</v>
      </c>
      <c r="D2786">
        <f t="shared" si="44"/>
        <v>8197405</v>
      </c>
    </row>
    <row r="2787" spans="1:4" x14ac:dyDescent="0.35">
      <c r="A2787" t="s">
        <v>26934</v>
      </c>
      <c r="B2787">
        <v>10000000</v>
      </c>
      <c r="C2787">
        <v>12570442</v>
      </c>
      <c r="D2787">
        <f t="shared" si="44"/>
        <v>2570442</v>
      </c>
    </row>
    <row r="2788" spans="1:4" x14ac:dyDescent="0.35">
      <c r="A2788" t="s">
        <v>26935</v>
      </c>
      <c r="B2788">
        <v>10000000</v>
      </c>
      <c r="C2788">
        <v>12514138</v>
      </c>
      <c r="D2788">
        <f t="shared" si="44"/>
        <v>2514138</v>
      </c>
    </row>
    <row r="2789" spans="1:4" x14ac:dyDescent="0.35">
      <c r="A2789" t="s">
        <v>26936</v>
      </c>
      <c r="B2789">
        <v>5000000</v>
      </c>
      <c r="C2789">
        <v>43771291</v>
      </c>
      <c r="D2789">
        <f t="shared" si="44"/>
        <v>38771291</v>
      </c>
    </row>
    <row r="2790" spans="1:4" x14ac:dyDescent="0.35">
      <c r="A2790" t="s">
        <v>26937</v>
      </c>
      <c r="B2790">
        <v>10000000</v>
      </c>
      <c r="C2790">
        <v>11703287</v>
      </c>
      <c r="D2790">
        <f t="shared" si="44"/>
        <v>1703287</v>
      </c>
    </row>
    <row r="2791" spans="1:4" x14ac:dyDescent="0.35">
      <c r="A2791" t="s">
        <v>26938</v>
      </c>
      <c r="B2791">
        <v>22000000</v>
      </c>
      <c r="C2791">
        <v>11560259</v>
      </c>
      <c r="D2791">
        <f t="shared" si="44"/>
        <v>-10439741</v>
      </c>
    </row>
    <row r="2792" spans="1:4" x14ac:dyDescent="0.35">
      <c r="A2792" t="s">
        <v>26939</v>
      </c>
      <c r="B2792">
        <v>10000000</v>
      </c>
      <c r="C2792">
        <v>10824921</v>
      </c>
      <c r="D2792">
        <f t="shared" si="44"/>
        <v>824921</v>
      </c>
    </row>
    <row r="2793" spans="1:4" x14ac:dyDescent="0.35">
      <c r="A2793" t="s">
        <v>26940</v>
      </c>
      <c r="B2793">
        <v>10000000</v>
      </c>
      <c r="C2793">
        <v>10561238</v>
      </c>
      <c r="D2793">
        <f t="shared" si="44"/>
        <v>561238</v>
      </c>
    </row>
    <row r="2794" spans="1:4" x14ac:dyDescent="0.35">
      <c r="A2794" t="s">
        <v>26941</v>
      </c>
      <c r="B2794">
        <v>10000000</v>
      </c>
      <c r="C2794">
        <v>14479776</v>
      </c>
      <c r="D2794">
        <f t="shared" si="44"/>
        <v>4479776</v>
      </c>
    </row>
    <row r="2795" spans="1:4" x14ac:dyDescent="0.35">
      <c r="A2795" t="s">
        <v>26942</v>
      </c>
      <c r="B2795">
        <v>10000000</v>
      </c>
      <c r="C2795">
        <v>9801782</v>
      </c>
      <c r="D2795">
        <f t="shared" si="44"/>
        <v>-198218</v>
      </c>
    </row>
    <row r="2796" spans="1:4" x14ac:dyDescent="0.35">
      <c r="A2796" t="s">
        <v>26943</v>
      </c>
      <c r="B2796">
        <v>10000000</v>
      </c>
      <c r="C2796">
        <v>8070311</v>
      </c>
      <c r="D2796">
        <f t="shared" si="44"/>
        <v>-1929689</v>
      </c>
    </row>
    <row r="2797" spans="1:4" x14ac:dyDescent="0.35">
      <c r="A2797" t="s">
        <v>26944</v>
      </c>
      <c r="B2797">
        <v>10000000</v>
      </c>
      <c r="C2797">
        <v>8460995</v>
      </c>
      <c r="D2797">
        <f t="shared" si="44"/>
        <v>-1539005</v>
      </c>
    </row>
    <row r="2798" spans="1:4" x14ac:dyDescent="0.35">
      <c r="A2798" t="s">
        <v>26945</v>
      </c>
      <c r="B2798">
        <v>10000000</v>
      </c>
      <c r="C2798">
        <v>8111360</v>
      </c>
      <c r="D2798">
        <f t="shared" si="44"/>
        <v>-1888640</v>
      </c>
    </row>
    <row r="2799" spans="1:4" x14ac:dyDescent="0.35">
      <c r="A2799" t="s">
        <v>26946</v>
      </c>
      <c r="B2799">
        <v>6000000</v>
      </c>
      <c r="C2799">
        <v>8828771</v>
      </c>
      <c r="D2799">
        <f t="shared" si="44"/>
        <v>2828771</v>
      </c>
    </row>
    <row r="2800" spans="1:4" x14ac:dyDescent="0.35">
      <c r="A2800" t="s">
        <v>26947</v>
      </c>
      <c r="B2800">
        <v>10000000</v>
      </c>
      <c r="C2800">
        <v>7563670</v>
      </c>
      <c r="D2800">
        <f t="shared" si="44"/>
        <v>-2436330</v>
      </c>
    </row>
    <row r="2801" spans="1:4" x14ac:dyDescent="0.35">
      <c r="A2801" t="s">
        <v>26948</v>
      </c>
      <c r="B2801">
        <v>10000000</v>
      </c>
      <c r="C2801">
        <v>6619173</v>
      </c>
      <c r="D2801">
        <f t="shared" si="44"/>
        <v>-3380827</v>
      </c>
    </row>
    <row r="2802" spans="1:4" x14ac:dyDescent="0.35">
      <c r="A2802" t="s">
        <v>26949</v>
      </c>
      <c r="B2802">
        <v>7500000</v>
      </c>
      <c r="C2802">
        <v>6712241</v>
      </c>
      <c r="D2802">
        <f t="shared" si="44"/>
        <v>-787759</v>
      </c>
    </row>
    <row r="2803" spans="1:4" x14ac:dyDescent="0.35">
      <c r="A2803" t="s">
        <v>26950</v>
      </c>
      <c r="B2803">
        <v>10000000</v>
      </c>
      <c r="C2803">
        <v>6842058</v>
      </c>
      <c r="D2803">
        <f t="shared" si="44"/>
        <v>-3157942</v>
      </c>
    </row>
    <row r="2804" spans="1:4" x14ac:dyDescent="0.35">
      <c r="A2804" t="s">
        <v>26951</v>
      </c>
      <c r="B2804">
        <v>10000000</v>
      </c>
      <c r="C2804">
        <v>6491350</v>
      </c>
      <c r="D2804">
        <f t="shared" si="44"/>
        <v>-3508650</v>
      </c>
    </row>
    <row r="2805" spans="1:4" x14ac:dyDescent="0.35">
      <c r="A2805" t="s">
        <v>26952</v>
      </c>
      <c r="B2805">
        <v>10000000</v>
      </c>
      <c r="C2805">
        <v>9473382</v>
      </c>
      <c r="D2805">
        <f t="shared" si="44"/>
        <v>-526618</v>
      </c>
    </row>
    <row r="2806" spans="1:4" x14ac:dyDescent="0.35">
      <c r="A2806" t="s">
        <v>26953</v>
      </c>
      <c r="B2806">
        <v>10000000</v>
      </c>
      <c r="C2806">
        <v>6197866</v>
      </c>
      <c r="D2806">
        <f t="shared" si="44"/>
        <v>-3802134</v>
      </c>
    </row>
    <row r="2807" spans="1:4" x14ac:dyDescent="0.35">
      <c r="A2807" t="s">
        <v>26954</v>
      </c>
      <c r="B2807">
        <v>10000000</v>
      </c>
      <c r="C2807">
        <v>6044618</v>
      </c>
      <c r="D2807">
        <f t="shared" si="44"/>
        <v>-3955382</v>
      </c>
    </row>
    <row r="2808" spans="1:4" x14ac:dyDescent="0.35">
      <c r="A2808" t="s">
        <v>26955</v>
      </c>
      <c r="B2808">
        <v>10000000</v>
      </c>
      <c r="C2808">
        <v>7764027</v>
      </c>
      <c r="D2808">
        <f t="shared" si="44"/>
        <v>-2235973</v>
      </c>
    </row>
    <row r="2809" spans="1:4" x14ac:dyDescent="0.35">
      <c r="A2809" t="s">
        <v>26956</v>
      </c>
      <c r="B2809">
        <v>9000000</v>
      </c>
      <c r="C2809">
        <v>21569041</v>
      </c>
      <c r="D2809">
        <f t="shared" si="44"/>
        <v>12569041</v>
      </c>
    </row>
    <row r="2810" spans="1:4" x14ac:dyDescent="0.35">
      <c r="A2810" t="s">
        <v>26957</v>
      </c>
      <c r="B2810">
        <v>16000000</v>
      </c>
      <c r="C2810">
        <v>4356743</v>
      </c>
      <c r="D2810">
        <f t="shared" si="44"/>
        <v>-11643257</v>
      </c>
    </row>
    <row r="2811" spans="1:4" x14ac:dyDescent="0.35">
      <c r="A2811" t="s">
        <v>26958</v>
      </c>
      <c r="B2811">
        <v>10000000</v>
      </c>
      <c r="C2811">
        <v>5484375</v>
      </c>
      <c r="D2811">
        <f t="shared" si="44"/>
        <v>-4515625</v>
      </c>
    </row>
    <row r="2812" spans="1:4" x14ac:dyDescent="0.35">
      <c r="A2812" t="s">
        <v>26959</v>
      </c>
      <c r="B2812">
        <v>10000000</v>
      </c>
      <c r="C2812">
        <v>5348317</v>
      </c>
      <c r="D2812">
        <f t="shared" si="44"/>
        <v>-4651683</v>
      </c>
    </row>
    <row r="2813" spans="1:4" x14ac:dyDescent="0.35">
      <c r="A2813" t="s">
        <v>26960</v>
      </c>
      <c r="B2813">
        <v>10000000</v>
      </c>
      <c r="C2813">
        <v>4244155</v>
      </c>
      <c r="D2813">
        <f t="shared" si="44"/>
        <v>-5755845</v>
      </c>
    </row>
    <row r="2814" spans="1:4" x14ac:dyDescent="0.35">
      <c r="A2814" t="s">
        <v>26961</v>
      </c>
      <c r="B2814">
        <v>10000000</v>
      </c>
      <c r="C2814">
        <v>5004648</v>
      </c>
      <c r="D2814">
        <f t="shared" si="44"/>
        <v>-4995352</v>
      </c>
    </row>
    <row r="2815" spans="1:4" x14ac:dyDescent="0.35">
      <c r="A2815" t="s">
        <v>26962</v>
      </c>
      <c r="B2815">
        <v>10000000</v>
      </c>
      <c r="C2815">
        <v>3333823</v>
      </c>
      <c r="D2815">
        <f t="shared" si="44"/>
        <v>-6666177</v>
      </c>
    </row>
    <row r="2816" spans="1:4" x14ac:dyDescent="0.35">
      <c r="A2816" t="s">
        <v>26963</v>
      </c>
      <c r="B2816">
        <v>11500000</v>
      </c>
      <c r="C2816">
        <v>3275585</v>
      </c>
      <c r="D2816">
        <f t="shared" si="44"/>
        <v>-8224415</v>
      </c>
    </row>
    <row r="2817" spans="1:4" x14ac:dyDescent="0.35">
      <c r="A2817" t="s">
        <v>26964</v>
      </c>
      <c r="B2817">
        <v>9000000</v>
      </c>
      <c r="C2817">
        <v>3193102</v>
      </c>
      <c r="D2817">
        <f t="shared" si="44"/>
        <v>-5806898</v>
      </c>
    </row>
    <row r="2818" spans="1:4" x14ac:dyDescent="0.35">
      <c r="A2818" t="s">
        <v>26965</v>
      </c>
      <c r="B2818">
        <v>6500000</v>
      </c>
      <c r="C2818">
        <v>54557348</v>
      </c>
      <c r="D2818">
        <f t="shared" si="44"/>
        <v>48057348</v>
      </c>
    </row>
    <row r="2819" spans="1:4" x14ac:dyDescent="0.35">
      <c r="A2819" t="s">
        <v>26966</v>
      </c>
      <c r="B2819">
        <v>10000000</v>
      </c>
      <c r="C2819">
        <v>3041803</v>
      </c>
      <c r="D2819">
        <f t="shared" ref="D2819:D2882" si="45">C2819-B2819</f>
        <v>-6958197</v>
      </c>
    </row>
    <row r="2820" spans="1:4" x14ac:dyDescent="0.35">
      <c r="A2820" t="s">
        <v>26967</v>
      </c>
      <c r="B2820">
        <v>10000000</v>
      </c>
      <c r="C2820">
        <v>3060858</v>
      </c>
      <c r="D2820">
        <f t="shared" si="45"/>
        <v>-6939142</v>
      </c>
    </row>
    <row r="2821" spans="1:4" x14ac:dyDescent="0.35">
      <c r="A2821" t="s">
        <v>26968</v>
      </c>
      <c r="B2821">
        <v>10000000</v>
      </c>
      <c r="C2821">
        <v>1055654</v>
      </c>
      <c r="D2821">
        <f t="shared" si="45"/>
        <v>-8944346</v>
      </c>
    </row>
    <row r="2822" spans="1:4" x14ac:dyDescent="0.35">
      <c r="A2822" t="s">
        <v>26969</v>
      </c>
      <c r="B2822">
        <v>10000000</v>
      </c>
      <c r="C2822">
        <v>2331318</v>
      </c>
      <c r="D2822">
        <f t="shared" si="45"/>
        <v>-7668682</v>
      </c>
    </row>
    <row r="2823" spans="1:4" x14ac:dyDescent="0.35">
      <c r="A2823" t="s">
        <v>26970</v>
      </c>
      <c r="B2823">
        <v>10000000</v>
      </c>
      <c r="C2823">
        <v>2185266</v>
      </c>
      <c r="D2823">
        <f t="shared" si="45"/>
        <v>-7814734</v>
      </c>
    </row>
    <row r="2824" spans="1:4" x14ac:dyDescent="0.35">
      <c r="A2824" t="s">
        <v>26971</v>
      </c>
      <c r="B2824">
        <v>10000000</v>
      </c>
      <c r="C2824">
        <v>26583369</v>
      </c>
      <c r="D2824">
        <f t="shared" si="45"/>
        <v>16583369</v>
      </c>
    </row>
    <row r="2825" spans="1:4" x14ac:dyDescent="0.35">
      <c r="A2825" t="s">
        <v>26972</v>
      </c>
      <c r="B2825">
        <v>14000000</v>
      </c>
      <c r="C2825">
        <v>800000</v>
      </c>
      <c r="D2825">
        <f t="shared" si="45"/>
        <v>-13200000</v>
      </c>
    </row>
    <row r="2826" spans="1:4" x14ac:dyDescent="0.35">
      <c r="A2826" t="s">
        <v>26973</v>
      </c>
      <c r="B2826">
        <v>10000000</v>
      </c>
      <c r="C2826">
        <v>7574066</v>
      </c>
      <c r="D2826">
        <f t="shared" si="45"/>
        <v>-2425934</v>
      </c>
    </row>
    <row r="2827" spans="1:4" x14ac:dyDescent="0.35">
      <c r="A2827" t="s">
        <v>26974</v>
      </c>
      <c r="B2827">
        <v>10000000</v>
      </c>
      <c r="C2827">
        <v>1754319</v>
      </c>
      <c r="D2827">
        <f t="shared" si="45"/>
        <v>-8245681</v>
      </c>
    </row>
    <row r="2828" spans="1:4" x14ac:dyDescent="0.35">
      <c r="A2828" t="s">
        <v>26975</v>
      </c>
      <c r="B2828">
        <v>8000000</v>
      </c>
      <c r="C2828">
        <v>1641788</v>
      </c>
      <c r="D2828">
        <f t="shared" si="45"/>
        <v>-6358212</v>
      </c>
    </row>
    <row r="2829" spans="1:4" x14ac:dyDescent="0.35">
      <c r="A2829" t="s">
        <v>26976</v>
      </c>
      <c r="B2829">
        <v>10000000</v>
      </c>
      <c r="C2829">
        <v>1631839</v>
      </c>
      <c r="D2829">
        <f t="shared" si="45"/>
        <v>-8368161</v>
      </c>
    </row>
    <row r="2830" spans="1:4" x14ac:dyDescent="0.35">
      <c r="A2830" t="s">
        <v>26977</v>
      </c>
      <c r="B2830">
        <v>10000000</v>
      </c>
      <c r="C2830">
        <v>1309849</v>
      </c>
      <c r="D2830">
        <f t="shared" si="45"/>
        <v>-8690151</v>
      </c>
    </row>
    <row r="2831" spans="1:4" x14ac:dyDescent="0.35">
      <c r="A2831" t="s">
        <v>26978</v>
      </c>
      <c r="B2831">
        <v>10000000</v>
      </c>
      <c r="C2831">
        <v>1939441</v>
      </c>
      <c r="D2831">
        <f t="shared" si="45"/>
        <v>-8060559</v>
      </c>
    </row>
    <row r="2832" spans="1:4" x14ac:dyDescent="0.35">
      <c r="A2832" t="s">
        <v>26979</v>
      </c>
      <c r="B2832">
        <v>10000000</v>
      </c>
      <c r="C2832">
        <v>1276984</v>
      </c>
      <c r="D2832">
        <f t="shared" si="45"/>
        <v>-8723016</v>
      </c>
    </row>
    <row r="2833" spans="1:4" x14ac:dyDescent="0.35">
      <c r="A2833" t="s">
        <v>26980</v>
      </c>
      <c r="B2833">
        <v>11000000</v>
      </c>
      <c r="C2833">
        <v>1987762</v>
      </c>
      <c r="D2833">
        <f t="shared" si="45"/>
        <v>-9012238</v>
      </c>
    </row>
    <row r="2834" spans="1:4" x14ac:dyDescent="0.35">
      <c r="A2834" t="s">
        <v>26981</v>
      </c>
      <c r="B2834">
        <v>5000000</v>
      </c>
      <c r="C2834">
        <v>1474508</v>
      </c>
      <c r="D2834">
        <f t="shared" si="45"/>
        <v>-3525492</v>
      </c>
    </row>
    <row r="2835" spans="1:4" x14ac:dyDescent="0.35">
      <c r="A2835" t="s">
        <v>26982</v>
      </c>
      <c r="B2835">
        <v>10000000</v>
      </c>
      <c r="C2835">
        <v>1011054</v>
      </c>
      <c r="D2835">
        <f t="shared" si="45"/>
        <v>-8988946</v>
      </c>
    </row>
    <row r="2836" spans="1:4" x14ac:dyDescent="0.35">
      <c r="A2836" t="s">
        <v>26983</v>
      </c>
      <c r="B2836">
        <v>10000000</v>
      </c>
      <c r="C2836">
        <v>900926</v>
      </c>
      <c r="D2836">
        <f t="shared" si="45"/>
        <v>-9099074</v>
      </c>
    </row>
    <row r="2837" spans="1:4" x14ac:dyDescent="0.35">
      <c r="A2837" t="s">
        <v>26984</v>
      </c>
      <c r="B2837">
        <v>10000000</v>
      </c>
      <c r="C2837">
        <v>866778</v>
      </c>
      <c r="D2837">
        <f t="shared" si="45"/>
        <v>-9133222</v>
      </c>
    </row>
    <row r="2838" spans="1:4" x14ac:dyDescent="0.35">
      <c r="A2838" t="s">
        <v>26985</v>
      </c>
      <c r="B2838">
        <v>10000000</v>
      </c>
      <c r="C2838">
        <v>598645</v>
      </c>
      <c r="D2838">
        <f t="shared" si="45"/>
        <v>-9401355</v>
      </c>
    </row>
    <row r="2839" spans="1:4" x14ac:dyDescent="0.35">
      <c r="A2839" t="s">
        <v>26986</v>
      </c>
      <c r="B2839">
        <v>10000000</v>
      </c>
      <c r="C2839">
        <v>578527</v>
      </c>
      <c r="D2839">
        <f t="shared" si="45"/>
        <v>-9421473</v>
      </c>
    </row>
    <row r="2840" spans="1:4" x14ac:dyDescent="0.35">
      <c r="A2840" t="s">
        <v>26987</v>
      </c>
      <c r="B2840">
        <v>10000000</v>
      </c>
      <c r="C2840">
        <v>488872</v>
      </c>
      <c r="D2840">
        <f t="shared" si="45"/>
        <v>-9511128</v>
      </c>
    </row>
    <row r="2841" spans="1:4" x14ac:dyDescent="0.35">
      <c r="A2841" t="s">
        <v>26988</v>
      </c>
      <c r="B2841">
        <v>10000000</v>
      </c>
      <c r="C2841">
        <v>365734</v>
      </c>
      <c r="D2841">
        <f t="shared" si="45"/>
        <v>-9634266</v>
      </c>
    </row>
    <row r="2842" spans="1:4" x14ac:dyDescent="0.35">
      <c r="A2842" t="s">
        <v>26989</v>
      </c>
      <c r="B2842">
        <v>60000000</v>
      </c>
      <c r="C2842">
        <v>231417</v>
      </c>
      <c r="D2842">
        <f t="shared" si="45"/>
        <v>-59768583</v>
      </c>
    </row>
    <row r="2843" spans="1:4" x14ac:dyDescent="0.35">
      <c r="A2843" t="s">
        <v>26990</v>
      </c>
      <c r="B2843">
        <v>5000000</v>
      </c>
      <c r="C2843">
        <v>3093491</v>
      </c>
      <c r="D2843">
        <f t="shared" si="45"/>
        <v>-1906509</v>
      </c>
    </row>
    <row r="2844" spans="1:4" x14ac:dyDescent="0.35">
      <c r="A2844" t="s">
        <v>26991</v>
      </c>
      <c r="B2844">
        <v>4000000</v>
      </c>
      <c r="C2844">
        <v>228524</v>
      </c>
      <c r="D2844">
        <f t="shared" si="45"/>
        <v>-3771476</v>
      </c>
    </row>
    <row r="2845" spans="1:4" x14ac:dyDescent="0.35">
      <c r="A2845" t="s">
        <v>26992</v>
      </c>
      <c r="B2845">
        <v>10000000</v>
      </c>
      <c r="C2845">
        <v>226792</v>
      </c>
      <c r="D2845">
        <f t="shared" si="45"/>
        <v>-9773208</v>
      </c>
    </row>
    <row r="2846" spans="1:4" x14ac:dyDescent="0.35">
      <c r="A2846" t="s">
        <v>26993</v>
      </c>
      <c r="B2846">
        <v>5000000</v>
      </c>
      <c r="C2846">
        <v>136432</v>
      </c>
      <c r="D2846">
        <f t="shared" si="45"/>
        <v>-4863568</v>
      </c>
    </row>
    <row r="2847" spans="1:4" x14ac:dyDescent="0.35">
      <c r="A2847" t="s">
        <v>26994</v>
      </c>
      <c r="B2847">
        <v>10000000</v>
      </c>
      <c r="C2847">
        <v>131617</v>
      </c>
      <c r="D2847">
        <f t="shared" si="45"/>
        <v>-9868383</v>
      </c>
    </row>
    <row r="2848" spans="1:4" x14ac:dyDescent="0.35">
      <c r="A2848" t="s">
        <v>26995</v>
      </c>
      <c r="B2848">
        <v>6200000</v>
      </c>
      <c r="C2848">
        <v>126247</v>
      </c>
      <c r="D2848">
        <f t="shared" si="45"/>
        <v>-6073753</v>
      </c>
    </row>
    <row r="2849" spans="1:4" x14ac:dyDescent="0.35">
      <c r="A2849" t="s">
        <v>26996</v>
      </c>
      <c r="B2849">
        <v>10000000</v>
      </c>
      <c r="C2849">
        <v>169379</v>
      </c>
      <c r="D2849">
        <f t="shared" si="45"/>
        <v>-9830621</v>
      </c>
    </row>
    <row r="2850" spans="1:4" x14ac:dyDescent="0.35">
      <c r="A2850" t="s">
        <v>26997</v>
      </c>
      <c r="B2850">
        <v>10000000</v>
      </c>
      <c r="C2850">
        <v>15447</v>
      </c>
      <c r="D2850">
        <f t="shared" si="45"/>
        <v>-9984553</v>
      </c>
    </row>
    <row r="2851" spans="1:4" x14ac:dyDescent="0.35">
      <c r="A2851" t="s">
        <v>26998</v>
      </c>
      <c r="B2851">
        <v>10000000</v>
      </c>
      <c r="C2851">
        <v>19348</v>
      </c>
      <c r="D2851">
        <f t="shared" si="45"/>
        <v>-9980652</v>
      </c>
    </row>
    <row r="2852" spans="1:4" x14ac:dyDescent="0.35">
      <c r="A2852" t="s">
        <v>26999</v>
      </c>
      <c r="B2852">
        <v>8000000</v>
      </c>
      <c r="C2852">
        <v>100503</v>
      </c>
      <c r="D2852">
        <f t="shared" si="45"/>
        <v>-7899497</v>
      </c>
    </row>
    <row r="2853" spans="1:4" x14ac:dyDescent="0.35">
      <c r="A2853" t="s">
        <v>27000</v>
      </c>
      <c r="B2853">
        <v>5000000</v>
      </c>
      <c r="C2853">
        <v>92900</v>
      </c>
      <c r="D2853">
        <f t="shared" si="45"/>
        <v>-4907100</v>
      </c>
    </row>
    <row r="2854" spans="1:4" x14ac:dyDescent="0.35">
      <c r="A2854" t="s">
        <v>27001</v>
      </c>
      <c r="B2854">
        <v>10000000</v>
      </c>
      <c r="C2854">
        <v>5561</v>
      </c>
      <c r="D2854">
        <f t="shared" si="45"/>
        <v>-9994439</v>
      </c>
    </row>
    <row r="2855" spans="1:4" x14ac:dyDescent="0.35">
      <c r="A2855" t="s">
        <v>27002</v>
      </c>
      <c r="B2855">
        <v>10000000</v>
      </c>
      <c r="C2855">
        <v>3607</v>
      </c>
      <c r="D2855">
        <f t="shared" si="45"/>
        <v>-9996393</v>
      </c>
    </row>
    <row r="2856" spans="1:4" x14ac:dyDescent="0.35">
      <c r="A2856" t="s">
        <v>27003</v>
      </c>
      <c r="B2856">
        <v>6500000</v>
      </c>
      <c r="C2856">
        <v>70527</v>
      </c>
      <c r="D2856">
        <f t="shared" si="45"/>
        <v>-6429473</v>
      </c>
    </row>
    <row r="2857" spans="1:4" x14ac:dyDescent="0.35">
      <c r="A2857" t="s">
        <v>27004</v>
      </c>
      <c r="B2857">
        <v>10000000</v>
      </c>
      <c r="C2857">
        <v>11835</v>
      </c>
      <c r="D2857">
        <f t="shared" si="45"/>
        <v>-9988165</v>
      </c>
    </row>
    <row r="2858" spans="1:4" x14ac:dyDescent="0.35">
      <c r="A2858" t="s">
        <v>27005</v>
      </c>
      <c r="B2858">
        <v>10000000</v>
      </c>
      <c r="C2858">
        <v>128486</v>
      </c>
      <c r="D2858">
        <f t="shared" si="45"/>
        <v>-9871514</v>
      </c>
    </row>
    <row r="2859" spans="1:4" x14ac:dyDescent="0.35">
      <c r="A2859" t="s">
        <v>27006</v>
      </c>
      <c r="B2859">
        <v>9600000</v>
      </c>
      <c r="C2859">
        <v>2483955</v>
      </c>
      <c r="D2859">
        <f t="shared" si="45"/>
        <v>-7116045</v>
      </c>
    </row>
    <row r="2860" spans="1:4" x14ac:dyDescent="0.35">
      <c r="A2860" t="s">
        <v>27007</v>
      </c>
      <c r="B2860">
        <v>9500000</v>
      </c>
      <c r="C2860">
        <v>57176582</v>
      </c>
      <c r="D2860">
        <f t="shared" si="45"/>
        <v>47676582</v>
      </c>
    </row>
    <row r="2861" spans="1:4" x14ac:dyDescent="0.35">
      <c r="A2861" t="s">
        <v>27008</v>
      </c>
      <c r="B2861">
        <v>9500000</v>
      </c>
      <c r="C2861">
        <v>43100000</v>
      </c>
      <c r="D2861">
        <f t="shared" si="45"/>
        <v>33600000</v>
      </c>
    </row>
    <row r="2862" spans="1:4" x14ac:dyDescent="0.35">
      <c r="A2862" t="s">
        <v>27009</v>
      </c>
      <c r="B2862">
        <v>8900000</v>
      </c>
      <c r="C2862">
        <v>225377</v>
      </c>
      <c r="D2862">
        <f t="shared" si="45"/>
        <v>-8674623</v>
      </c>
    </row>
    <row r="2863" spans="1:4" x14ac:dyDescent="0.35">
      <c r="A2863" t="s">
        <v>27010</v>
      </c>
      <c r="B2863">
        <v>10500000</v>
      </c>
      <c r="C2863">
        <v>14114488</v>
      </c>
      <c r="D2863">
        <f t="shared" si="45"/>
        <v>3614488</v>
      </c>
    </row>
    <row r="2864" spans="1:4" x14ac:dyDescent="0.35">
      <c r="A2864" t="s">
        <v>27011</v>
      </c>
      <c r="B2864">
        <v>9400000</v>
      </c>
      <c r="C2864">
        <v>46300000</v>
      </c>
      <c r="D2864">
        <f t="shared" si="45"/>
        <v>36900000</v>
      </c>
    </row>
    <row r="2865" spans="1:4" x14ac:dyDescent="0.35">
      <c r="A2865" t="s">
        <v>27012</v>
      </c>
      <c r="B2865">
        <v>6000000</v>
      </c>
      <c r="C2865">
        <v>2600000</v>
      </c>
      <c r="D2865">
        <f t="shared" si="45"/>
        <v>-3400000</v>
      </c>
    </row>
    <row r="2866" spans="1:4" x14ac:dyDescent="0.35">
      <c r="A2866" t="s">
        <v>27013</v>
      </c>
      <c r="B2866">
        <v>600000000</v>
      </c>
      <c r="C2866">
        <v>1602466</v>
      </c>
      <c r="D2866">
        <f t="shared" si="45"/>
        <v>-598397534</v>
      </c>
    </row>
    <row r="2867" spans="1:4" x14ac:dyDescent="0.35">
      <c r="A2867" t="s">
        <v>27014</v>
      </c>
      <c r="B2867">
        <v>7400000</v>
      </c>
      <c r="C2867">
        <v>3029870</v>
      </c>
      <c r="D2867">
        <f t="shared" si="45"/>
        <v>-4370130</v>
      </c>
    </row>
    <row r="2868" spans="1:4" x14ac:dyDescent="0.35">
      <c r="A2868" t="s">
        <v>27015</v>
      </c>
      <c r="B2868">
        <v>7217600</v>
      </c>
      <c r="C2868">
        <v>3047539</v>
      </c>
      <c r="D2868">
        <f t="shared" si="45"/>
        <v>-4170061</v>
      </c>
    </row>
    <row r="2869" spans="1:4" x14ac:dyDescent="0.35">
      <c r="A2869" t="s">
        <v>27016</v>
      </c>
      <c r="B2869">
        <v>11000000</v>
      </c>
      <c r="C2869">
        <v>78900000</v>
      </c>
      <c r="D2869">
        <f t="shared" si="45"/>
        <v>67900000</v>
      </c>
    </row>
    <row r="2870" spans="1:4" x14ac:dyDescent="0.35">
      <c r="A2870" t="s">
        <v>27017</v>
      </c>
      <c r="B2870">
        <v>83532</v>
      </c>
      <c r="C2870">
        <v>30859000</v>
      </c>
      <c r="D2870">
        <f t="shared" si="45"/>
        <v>30775468</v>
      </c>
    </row>
    <row r="2871" spans="1:4" x14ac:dyDescent="0.35">
      <c r="A2871" t="s">
        <v>27018</v>
      </c>
      <c r="B2871">
        <v>10000000</v>
      </c>
      <c r="C2871">
        <v>3571735</v>
      </c>
      <c r="D2871">
        <f t="shared" si="45"/>
        <v>-6428265</v>
      </c>
    </row>
    <row r="2872" spans="1:4" x14ac:dyDescent="0.35">
      <c r="A2872" t="s">
        <v>27019</v>
      </c>
      <c r="B2872">
        <v>9000000</v>
      </c>
      <c r="C2872">
        <v>50000000</v>
      </c>
      <c r="D2872">
        <f t="shared" si="45"/>
        <v>41000000</v>
      </c>
    </row>
    <row r="2873" spans="1:4" x14ac:dyDescent="0.35">
      <c r="A2873" t="s">
        <v>27020</v>
      </c>
      <c r="B2873">
        <v>9000000</v>
      </c>
      <c r="C2873">
        <v>63600000</v>
      </c>
      <c r="D2873">
        <f t="shared" si="45"/>
        <v>54600000</v>
      </c>
    </row>
    <row r="2874" spans="1:4" x14ac:dyDescent="0.35">
      <c r="A2874" t="s">
        <v>27021</v>
      </c>
      <c r="B2874">
        <v>9000000</v>
      </c>
      <c r="C2874">
        <v>36049108</v>
      </c>
      <c r="D2874">
        <f t="shared" si="45"/>
        <v>27049108</v>
      </c>
    </row>
    <row r="2875" spans="1:4" x14ac:dyDescent="0.35">
      <c r="A2875" t="s">
        <v>27022</v>
      </c>
      <c r="B2875">
        <v>9000000</v>
      </c>
      <c r="C2875">
        <v>34074895</v>
      </c>
      <c r="D2875">
        <f t="shared" si="45"/>
        <v>25074895</v>
      </c>
    </row>
    <row r="2876" spans="1:4" x14ac:dyDescent="0.35">
      <c r="A2876" t="s">
        <v>27023</v>
      </c>
      <c r="B2876">
        <v>9000000</v>
      </c>
      <c r="C2876">
        <v>33244684</v>
      </c>
      <c r="D2876">
        <f t="shared" si="45"/>
        <v>24244684</v>
      </c>
    </row>
    <row r="2877" spans="1:4" x14ac:dyDescent="0.35">
      <c r="A2877" t="s">
        <v>27024</v>
      </c>
      <c r="B2877">
        <v>9000000</v>
      </c>
      <c r="C2877">
        <v>24530513</v>
      </c>
      <c r="D2877">
        <f t="shared" si="45"/>
        <v>15530513</v>
      </c>
    </row>
    <row r="2878" spans="1:4" x14ac:dyDescent="0.35">
      <c r="A2878" t="s">
        <v>27025</v>
      </c>
      <c r="B2878">
        <v>9000000</v>
      </c>
      <c r="C2878">
        <v>71519230</v>
      </c>
      <c r="D2878">
        <f t="shared" si="45"/>
        <v>62519230</v>
      </c>
    </row>
    <row r="2879" spans="1:4" x14ac:dyDescent="0.35">
      <c r="A2879" t="s">
        <v>27026</v>
      </c>
      <c r="B2879">
        <v>9000000</v>
      </c>
      <c r="C2879">
        <v>20035310</v>
      </c>
      <c r="D2879">
        <f t="shared" si="45"/>
        <v>11035310</v>
      </c>
    </row>
    <row r="2880" spans="1:4" x14ac:dyDescent="0.35">
      <c r="A2880" t="s">
        <v>27027</v>
      </c>
      <c r="B2880">
        <v>9000000</v>
      </c>
      <c r="C2880">
        <v>18225165</v>
      </c>
      <c r="D2880">
        <f t="shared" si="45"/>
        <v>9225165</v>
      </c>
    </row>
    <row r="2881" spans="1:4" x14ac:dyDescent="0.35">
      <c r="A2881" t="s">
        <v>27028</v>
      </c>
      <c r="B2881">
        <v>20000000</v>
      </c>
      <c r="C2881">
        <v>17804273</v>
      </c>
      <c r="D2881">
        <f t="shared" si="45"/>
        <v>-2195727</v>
      </c>
    </row>
    <row r="2882" spans="1:4" x14ac:dyDescent="0.35">
      <c r="A2882" t="s">
        <v>27029</v>
      </c>
      <c r="B2882">
        <v>8000000</v>
      </c>
      <c r="C2882">
        <v>16938179</v>
      </c>
      <c r="D2882">
        <f t="shared" si="45"/>
        <v>8938179</v>
      </c>
    </row>
    <row r="2883" spans="1:4" x14ac:dyDescent="0.35">
      <c r="A2883" t="s">
        <v>27030</v>
      </c>
      <c r="B2883">
        <v>9000000</v>
      </c>
      <c r="C2883">
        <v>16235293</v>
      </c>
      <c r="D2883">
        <f t="shared" ref="D2883:D2946" si="46">C2883-B2883</f>
        <v>7235293</v>
      </c>
    </row>
    <row r="2884" spans="1:4" x14ac:dyDescent="0.35">
      <c r="A2884" t="s">
        <v>27031</v>
      </c>
      <c r="B2884">
        <v>9000000</v>
      </c>
      <c r="C2884">
        <v>10161099</v>
      </c>
      <c r="D2884">
        <f t="shared" si="46"/>
        <v>1161099</v>
      </c>
    </row>
    <row r="2885" spans="1:4" x14ac:dyDescent="0.35">
      <c r="A2885" t="s">
        <v>27032</v>
      </c>
      <c r="B2885">
        <v>8500000</v>
      </c>
      <c r="C2885">
        <v>6047856</v>
      </c>
      <c r="D2885">
        <f t="shared" si="46"/>
        <v>-2452144</v>
      </c>
    </row>
    <row r="2886" spans="1:4" x14ac:dyDescent="0.35">
      <c r="A2886" t="s">
        <v>27033</v>
      </c>
      <c r="B2886">
        <v>9000000</v>
      </c>
      <c r="C2886">
        <v>4681503</v>
      </c>
      <c r="D2886">
        <f t="shared" si="46"/>
        <v>-4318497</v>
      </c>
    </row>
    <row r="2887" spans="1:4" x14ac:dyDescent="0.35">
      <c r="A2887" t="s">
        <v>27034</v>
      </c>
      <c r="B2887">
        <v>8000000</v>
      </c>
      <c r="C2887">
        <v>4350774</v>
      </c>
      <c r="D2887">
        <f t="shared" si="46"/>
        <v>-3649226</v>
      </c>
    </row>
    <row r="2888" spans="1:4" x14ac:dyDescent="0.35">
      <c r="A2888" t="s">
        <v>27035</v>
      </c>
      <c r="B2888">
        <v>9000000</v>
      </c>
      <c r="C2888">
        <v>2955039</v>
      </c>
      <c r="D2888">
        <f t="shared" si="46"/>
        <v>-6044961</v>
      </c>
    </row>
    <row r="2889" spans="1:4" x14ac:dyDescent="0.35">
      <c r="A2889" t="s">
        <v>27036</v>
      </c>
      <c r="B2889">
        <v>9000000</v>
      </c>
      <c r="C2889">
        <v>1530535</v>
      </c>
      <c r="D2889">
        <f t="shared" si="46"/>
        <v>-7469465</v>
      </c>
    </row>
    <row r="2890" spans="1:4" x14ac:dyDescent="0.35">
      <c r="A2890" t="s">
        <v>27037</v>
      </c>
      <c r="B2890">
        <v>9000000</v>
      </c>
      <c r="C2890">
        <v>4881867</v>
      </c>
      <c r="D2890">
        <f t="shared" si="46"/>
        <v>-4118133</v>
      </c>
    </row>
    <row r="2891" spans="1:4" x14ac:dyDescent="0.35">
      <c r="A2891" t="s">
        <v>27038</v>
      </c>
      <c r="B2891">
        <v>9000000</v>
      </c>
      <c r="C2891">
        <v>11860839</v>
      </c>
      <c r="D2891">
        <f t="shared" si="46"/>
        <v>2860839</v>
      </c>
    </row>
    <row r="2892" spans="1:4" x14ac:dyDescent="0.35">
      <c r="A2892" t="s">
        <v>27039</v>
      </c>
      <c r="B2892">
        <v>400000000</v>
      </c>
      <c r="C2892">
        <v>454255</v>
      </c>
      <c r="D2892">
        <f t="shared" si="46"/>
        <v>-399545745</v>
      </c>
    </row>
    <row r="2893" spans="1:4" x14ac:dyDescent="0.35">
      <c r="A2893" t="s">
        <v>27040</v>
      </c>
      <c r="B2893">
        <v>9000000</v>
      </c>
      <c r="C2893">
        <v>349618</v>
      </c>
      <c r="D2893">
        <f t="shared" si="46"/>
        <v>-8650382</v>
      </c>
    </row>
    <row r="2894" spans="1:4" x14ac:dyDescent="0.35">
      <c r="A2894" t="s">
        <v>27041</v>
      </c>
      <c r="B2894">
        <v>9000000</v>
      </c>
      <c r="C2894">
        <v>112935</v>
      </c>
      <c r="D2894">
        <f t="shared" si="46"/>
        <v>-8887065</v>
      </c>
    </row>
    <row r="2895" spans="1:4" x14ac:dyDescent="0.35">
      <c r="A2895" t="s">
        <v>27042</v>
      </c>
      <c r="B2895">
        <v>9000000</v>
      </c>
      <c r="C2895">
        <v>883887</v>
      </c>
      <c r="D2895">
        <f t="shared" si="46"/>
        <v>-8116113</v>
      </c>
    </row>
    <row r="2896" spans="1:4" x14ac:dyDescent="0.35">
      <c r="A2896" t="s">
        <v>27043</v>
      </c>
      <c r="B2896">
        <v>11400000</v>
      </c>
      <c r="C2896">
        <v>13751</v>
      </c>
      <c r="D2896">
        <f t="shared" si="46"/>
        <v>-11386249</v>
      </c>
    </row>
    <row r="2897" spans="1:4" x14ac:dyDescent="0.35">
      <c r="A2897" t="s">
        <v>27044</v>
      </c>
      <c r="B2897">
        <v>45000000</v>
      </c>
      <c r="C2897">
        <v>145109</v>
      </c>
      <c r="D2897">
        <f t="shared" si="46"/>
        <v>-44854891</v>
      </c>
    </row>
    <row r="2898" spans="1:4" x14ac:dyDescent="0.35">
      <c r="A2898" t="s">
        <v>27045</v>
      </c>
      <c r="B2898">
        <v>9000000</v>
      </c>
      <c r="C2898">
        <v>1046166</v>
      </c>
      <c r="D2898">
        <f t="shared" si="46"/>
        <v>-7953834</v>
      </c>
    </row>
    <row r="2899" spans="1:4" x14ac:dyDescent="0.35">
      <c r="A2899" t="s">
        <v>27046</v>
      </c>
      <c r="B2899">
        <v>8800000</v>
      </c>
      <c r="C2899">
        <v>174635000</v>
      </c>
      <c r="D2899">
        <f t="shared" si="46"/>
        <v>165835000</v>
      </c>
    </row>
    <row r="2900" spans="1:4" x14ac:dyDescent="0.35">
      <c r="A2900" t="s">
        <v>27047</v>
      </c>
      <c r="B2900">
        <v>8600000</v>
      </c>
      <c r="C2900">
        <v>14373825</v>
      </c>
      <c r="D2900">
        <f t="shared" si="46"/>
        <v>5773825</v>
      </c>
    </row>
    <row r="2901" spans="1:4" x14ac:dyDescent="0.35">
      <c r="A2901" t="s">
        <v>27048</v>
      </c>
      <c r="B2901">
        <v>9000000</v>
      </c>
      <c r="C2901">
        <v>162</v>
      </c>
      <c r="D2901">
        <f t="shared" si="46"/>
        <v>-8999838</v>
      </c>
    </row>
    <row r="2902" spans="1:4" x14ac:dyDescent="0.35">
      <c r="A2902" t="s">
        <v>27049</v>
      </c>
      <c r="B2902">
        <v>7000000</v>
      </c>
      <c r="C2902">
        <v>39462438</v>
      </c>
      <c r="D2902">
        <f t="shared" si="46"/>
        <v>32462438</v>
      </c>
    </row>
    <row r="2903" spans="1:4" x14ac:dyDescent="0.35">
      <c r="A2903" t="s">
        <v>27050</v>
      </c>
      <c r="B2903">
        <v>8500000</v>
      </c>
      <c r="C2903">
        <v>29200000</v>
      </c>
      <c r="D2903">
        <f t="shared" si="46"/>
        <v>20700000</v>
      </c>
    </row>
    <row r="2904" spans="1:4" x14ac:dyDescent="0.35">
      <c r="A2904" t="s">
        <v>27051</v>
      </c>
      <c r="B2904">
        <v>8500000</v>
      </c>
      <c r="C2904">
        <v>21564616</v>
      </c>
      <c r="D2904">
        <f t="shared" si="46"/>
        <v>13064616</v>
      </c>
    </row>
    <row r="2905" spans="1:4" x14ac:dyDescent="0.35">
      <c r="A2905" t="s">
        <v>27052</v>
      </c>
      <c r="B2905">
        <v>8000000</v>
      </c>
      <c r="C2905">
        <v>14879556</v>
      </c>
      <c r="D2905">
        <f t="shared" si="46"/>
        <v>6879556</v>
      </c>
    </row>
    <row r="2906" spans="1:4" x14ac:dyDescent="0.35">
      <c r="A2906" t="s">
        <v>27053</v>
      </c>
      <c r="B2906">
        <v>8500000</v>
      </c>
      <c r="C2906">
        <v>34017854</v>
      </c>
      <c r="D2906">
        <f t="shared" si="46"/>
        <v>25517854</v>
      </c>
    </row>
    <row r="2907" spans="1:4" x14ac:dyDescent="0.35">
      <c r="A2907" t="s">
        <v>27054</v>
      </c>
      <c r="B2907">
        <v>22000000</v>
      </c>
      <c r="C2907">
        <v>4273372</v>
      </c>
      <c r="D2907">
        <f t="shared" si="46"/>
        <v>-17726628</v>
      </c>
    </row>
    <row r="2908" spans="1:4" x14ac:dyDescent="0.35">
      <c r="A2908" t="s">
        <v>27055</v>
      </c>
      <c r="B2908">
        <v>8500000</v>
      </c>
      <c r="C2908">
        <v>4440055</v>
      </c>
      <c r="D2908">
        <f t="shared" si="46"/>
        <v>-4059945</v>
      </c>
    </row>
    <row r="2909" spans="1:4" x14ac:dyDescent="0.35">
      <c r="A2909" t="s">
        <v>27056</v>
      </c>
      <c r="B2909">
        <v>12000000</v>
      </c>
      <c r="C2909">
        <v>4018695</v>
      </c>
      <c r="D2909">
        <f t="shared" si="46"/>
        <v>-7981305</v>
      </c>
    </row>
    <row r="2910" spans="1:4" x14ac:dyDescent="0.35">
      <c r="A2910" t="s">
        <v>27057</v>
      </c>
      <c r="B2910">
        <v>9000000</v>
      </c>
      <c r="C2910">
        <v>6262942</v>
      </c>
      <c r="D2910">
        <f t="shared" si="46"/>
        <v>-2737058</v>
      </c>
    </row>
    <row r="2911" spans="1:4" x14ac:dyDescent="0.35">
      <c r="A2911" t="s">
        <v>27058</v>
      </c>
      <c r="B2911">
        <v>8000000</v>
      </c>
      <c r="C2911">
        <v>1997807</v>
      </c>
      <c r="D2911">
        <f t="shared" si="46"/>
        <v>-6002193</v>
      </c>
    </row>
    <row r="2912" spans="1:4" x14ac:dyDescent="0.35">
      <c r="A2912" t="s">
        <v>27059</v>
      </c>
      <c r="B2912">
        <v>8500000</v>
      </c>
      <c r="C2912">
        <v>140244</v>
      </c>
      <c r="D2912">
        <f t="shared" si="46"/>
        <v>-8359756</v>
      </c>
    </row>
    <row r="2913" spans="1:4" x14ac:dyDescent="0.35">
      <c r="A2913" t="s">
        <v>27060</v>
      </c>
      <c r="B2913">
        <v>8000000</v>
      </c>
      <c r="C2913">
        <v>107930000</v>
      </c>
      <c r="D2913">
        <f t="shared" si="46"/>
        <v>99930000</v>
      </c>
    </row>
    <row r="2914" spans="1:4" x14ac:dyDescent="0.35">
      <c r="A2914" t="s">
        <v>27061</v>
      </c>
      <c r="B2914">
        <v>8500000</v>
      </c>
      <c r="C2914">
        <v>32279955</v>
      </c>
      <c r="D2914">
        <f t="shared" si="46"/>
        <v>23779955</v>
      </c>
    </row>
    <row r="2915" spans="1:4" x14ac:dyDescent="0.35">
      <c r="A2915" t="s">
        <v>27062</v>
      </c>
      <c r="B2915">
        <v>8550000</v>
      </c>
      <c r="C2915">
        <v>4992159</v>
      </c>
      <c r="D2915">
        <f t="shared" si="46"/>
        <v>-3557841</v>
      </c>
    </row>
    <row r="2916" spans="1:4" x14ac:dyDescent="0.35">
      <c r="A2916" t="s">
        <v>27063</v>
      </c>
      <c r="B2916">
        <v>8200000</v>
      </c>
      <c r="C2916">
        <v>163214286</v>
      </c>
      <c r="D2916">
        <f t="shared" si="46"/>
        <v>155014286</v>
      </c>
    </row>
    <row r="2917" spans="1:4" x14ac:dyDescent="0.35">
      <c r="A2917" t="s">
        <v>27064</v>
      </c>
      <c r="B2917">
        <v>8000000</v>
      </c>
      <c r="C2917">
        <v>69800000</v>
      </c>
      <c r="D2917">
        <f t="shared" si="46"/>
        <v>61800000</v>
      </c>
    </row>
    <row r="2918" spans="1:4" x14ac:dyDescent="0.35">
      <c r="A2918" t="s">
        <v>27065</v>
      </c>
      <c r="B2918">
        <v>8000000</v>
      </c>
      <c r="C2918">
        <v>59889948</v>
      </c>
      <c r="D2918">
        <f t="shared" si="46"/>
        <v>51889948</v>
      </c>
    </row>
    <row r="2919" spans="1:4" x14ac:dyDescent="0.35">
      <c r="A2919" t="s">
        <v>27066</v>
      </c>
      <c r="B2919">
        <v>8000000</v>
      </c>
      <c r="C2919">
        <v>52287414</v>
      </c>
      <c r="D2919">
        <f t="shared" si="46"/>
        <v>44287414</v>
      </c>
    </row>
    <row r="2920" spans="1:4" x14ac:dyDescent="0.35">
      <c r="A2920" t="s">
        <v>27067</v>
      </c>
      <c r="B2920">
        <v>8000000</v>
      </c>
      <c r="C2920">
        <v>45063889</v>
      </c>
      <c r="D2920">
        <f t="shared" si="46"/>
        <v>37063889</v>
      </c>
    </row>
    <row r="2921" spans="1:4" x14ac:dyDescent="0.35">
      <c r="A2921" t="s">
        <v>27068</v>
      </c>
      <c r="B2921">
        <v>8000000</v>
      </c>
      <c r="C2921">
        <v>40066497</v>
      </c>
      <c r="D2921">
        <f t="shared" si="46"/>
        <v>32066497</v>
      </c>
    </row>
    <row r="2922" spans="1:4" x14ac:dyDescent="0.35">
      <c r="A2922" t="s">
        <v>27069</v>
      </c>
      <c r="B2922">
        <v>8000000</v>
      </c>
      <c r="C2922">
        <v>36500000</v>
      </c>
      <c r="D2922">
        <f t="shared" si="46"/>
        <v>28500000</v>
      </c>
    </row>
    <row r="2923" spans="1:4" x14ac:dyDescent="0.35">
      <c r="A2923" t="s">
        <v>27070</v>
      </c>
      <c r="B2923">
        <v>8000000</v>
      </c>
      <c r="C2923">
        <v>27362712</v>
      </c>
      <c r="D2923">
        <f t="shared" si="46"/>
        <v>19362712</v>
      </c>
    </row>
    <row r="2924" spans="1:4" x14ac:dyDescent="0.35">
      <c r="A2924" t="s">
        <v>27071</v>
      </c>
      <c r="B2924">
        <v>8000000</v>
      </c>
      <c r="C2924">
        <v>34746109</v>
      </c>
      <c r="D2924">
        <f t="shared" si="46"/>
        <v>26746109</v>
      </c>
    </row>
    <row r="2925" spans="1:4" x14ac:dyDescent="0.35">
      <c r="A2925" t="s">
        <v>27072</v>
      </c>
      <c r="B2925">
        <v>8000000</v>
      </c>
      <c r="C2925">
        <v>34963967</v>
      </c>
      <c r="D2925">
        <f t="shared" si="46"/>
        <v>26963967</v>
      </c>
    </row>
    <row r="2926" spans="1:4" x14ac:dyDescent="0.35">
      <c r="A2926" t="s">
        <v>27073</v>
      </c>
      <c r="B2926">
        <v>8000000</v>
      </c>
      <c r="C2926">
        <v>25926543</v>
      </c>
      <c r="D2926">
        <f t="shared" si="46"/>
        <v>17926543</v>
      </c>
    </row>
    <row r="2927" spans="1:4" x14ac:dyDescent="0.35">
      <c r="A2927" t="s">
        <v>27074</v>
      </c>
      <c r="B2927">
        <v>8000000</v>
      </c>
      <c r="C2927">
        <v>26049082</v>
      </c>
      <c r="D2927">
        <f t="shared" si="46"/>
        <v>18049082</v>
      </c>
    </row>
    <row r="2928" spans="1:4" x14ac:dyDescent="0.35">
      <c r="A2928" t="s">
        <v>27075</v>
      </c>
      <c r="B2928">
        <v>8000000</v>
      </c>
      <c r="C2928">
        <v>22551000</v>
      </c>
      <c r="D2928">
        <f t="shared" si="46"/>
        <v>14551000</v>
      </c>
    </row>
    <row r="2929" spans="1:4" x14ac:dyDescent="0.35">
      <c r="A2929" t="s">
        <v>27076</v>
      </c>
      <c r="B2929">
        <v>7000000</v>
      </c>
      <c r="C2929">
        <v>22800000</v>
      </c>
      <c r="D2929">
        <f t="shared" si="46"/>
        <v>15800000</v>
      </c>
    </row>
    <row r="2930" spans="1:4" x14ac:dyDescent="0.35">
      <c r="A2930" t="s">
        <v>27077</v>
      </c>
      <c r="B2930">
        <v>8000000</v>
      </c>
      <c r="C2930">
        <v>18090181</v>
      </c>
      <c r="D2930">
        <f t="shared" si="46"/>
        <v>10090181</v>
      </c>
    </row>
    <row r="2931" spans="1:4" x14ac:dyDescent="0.35">
      <c r="A2931" t="s">
        <v>27078</v>
      </c>
      <c r="B2931">
        <v>8000000</v>
      </c>
      <c r="C2931">
        <v>17843379</v>
      </c>
      <c r="D2931">
        <f t="shared" si="46"/>
        <v>9843379</v>
      </c>
    </row>
    <row r="2932" spans="1:4" x14ac:dyDescent="0.35">
      <c r="A2932" t="s">
        <v>27079</v>
      </c>
      <c r="B2932">
        <v>8000000</v>
      </c>
      <c r="C2932">
        <v>17278980</v>
      </c>
      <c r="D2932">
        <f t="shared" si="46"/>
        <v>9278980</v>
      </c>
    </row>
    <row r="2933" spans="1:4" x14ac:dyDescent="0.35">
      <c r="A2933" t="s">
        <v>27080</v>
      </c>
      <c r="B2933">
        <v>8000000</v>
      </c>
      <c r="C2933">
        <v>16699684</v>
      </c>
      <c r="D2933">
        <f t="shared" si="46"/>
        <v>8699684</v>
      </c>
    </row>
    <row r="2934" spans="1:4" x14ac:dyDescent="0.35">
      <c r="A2934" t="s">
        <v>27081</v>
      </c>
      <c r="B2934">
        <v>7000000</v>
      </c>
      <c r="C2934">
        <v>15047419</v>
      </c>
      <c r="D2934">
        <f t="shared" si="46"/>
        <v>8047419</v>
      </c>
    </row>
    <row r="2935" spans="1:4" x14ac:dyDescent="0.35">
      <c r="A2935" t="s">
        <v>27082</v>
      </c>
      <c r="B2935">
        <v>5000000</v>
      </c>
      <c r="C2935">
        <v>14015786</v>
      </c>
      <c r="D2935">
        <f t="shared" si="46"/>
        <v>9015786</v>
      </c>
    </row>
    <row r="2936" spans="1:4" x14ac:dyDescent="0.35">
      <c r="A2936" t="s">
        <v>27083</v>
      </c>
      <c r="B2936">
        <v>8000000</v>
      </c>
      <c r="C2936">
        <v>10269307</v>
      </c>
      <c r="D2936">
        <f t="shared" si="46"/>
        <v>2269307</v>
      </c>
    </row>
    <row r="2937" spans="1:4" x14ac:dyDescent="0.35">
      <c r="A2937" t="s">
        <v>27084</v>
      </c>
      <c r="B2937">
        <v>8000000</v>
      </c>
      <c r="C2937">
        <v>17536788</v>
      </c>
      <c r="D2937">
        <f t="shared" si="46"/>
        <v>9536788</v>
      </c>
    </row>
    <row r="2938" spans="1:4" x14ac:dyDescent="0.35">
      <c r="A2938" t="s">
        <v>27085</v>
      </c>
      <c r="B2938">
        <v>8000000</v>
      </c>
      <c r="C2938">
        <v>58401464</v>
      </c>
      <c r="D2938">
        <f t="shared" si="46"/>
        <v>50401464</v>
      </c>
    </row>
    <row r="2939" spans="1:4" x14ac:dyDescent="0.35">
      <c r="A2939" t="s">
        <v>27086</v>
      </c>
      <c r="B2939">
        <v>8000000</v>
      </c>
      <c r="C2939">
        <v>8279017</v>
      </c>
      <c r="D2939">
        <f t="shared" si="46"/>
        <v>279017</v>
      </c>
    </row>
    <row r="2940" spans="1:4" x14ac:dyDescent="0.35">
      <c r="A2940" t="s">
        <v>27087</v>
      </c>
      <c r="B2940">
        <v>8000000</v>
      </c>
      <c r="C2940">
        <v>10106233</v>
      </c>
      <c r="D2940">
        <f t="shared" si="46"/>
        <v>2106233</v>
      </c>
    </row>
    <row r="2941" spans="1:4" x14ac:dyDescent="0.35">
      <c r="A2941" t="s">
        <v>27088</v>
      </c>
      <c r="B2941">
        <v>8000000</v>
      </c>
      <c r="C2941">
        <v>4692814</v>
      </c>
      <c r="D2941">
        <f t="shared" si="46"/>
        <v>-3307186</v>
      </c>
    </row>
    <row r="2942" spans="1:4" x14ac:dyDescent="0.35">
      <c r="A2942" t="s">
        <v>27089</v>
      </c>
      <c r="B2942">
        <v>8000000</v>
      </c>
      <c r="C2942">
        <v>5018450</v>
      </c>
      <c r="D2942">
        <f t="shared" si="46"/>
        <v>-2981550</v>
      </c>
    </row>
    <row r="2943" spans="1:4" x14ac:dyDescent="0.35">
      <c r="A2943" t="s">
        <v>27090</v>
      </c>
      <c r="B2943">
        <v>8000000</v>
      </c>
      <c r="C2943">
        <v>3442820</v>
      </c>
      <c r="D2943">
        <f t="shared" si="46"/>
        <v>-4557180</v>
      </c>
    </row>
    <row r="2944" spans="1:4" x14ac:dyDescent="0.35">
      <c r="A2944" t="s">
        <v>27091</v>
      </c>
      <c r="B2944">
        <v>10000000</v>
      </c>
      <c r="C2944">
        <v>3205244</v>
      </c>
      <c r="D2944">
        <f t="shared" si="46"/>
        <v>-6794756</v>
      </c>
    </row>
    <row r="2945" spans="1:4" x14ac:dyDescent="0.35">
      <c r="A2945" t="s">
        <v>27092</v>
      </c>
      <c r="B2945">
        <v>8000000</v>
      </c>
      <c r="C2945">
        <v>3076425</v>
      </c>
      <c r="D2945">
        <f t="shared" si="46"/>
        <v>-4923575</v>
      </c>
    </row>
    <row r="2946" spans="1:4" x14ac:dyDescent="0.35">
      <c r="A2946" t="s">
        <v>27093</v>
      </c>
      <c r="B2946">
        <v>8000000</v>
      </c>
      <c r="C2946">
        <v>2275557</v>
      </c>
      <c r="D2946">
        <f t="shared" si="46"/>
        <v>-5724443</v>
      </c>
    </row>
    <row r="2947" spans="1:4" x14ac:dyDescent="0.35">
      <c r="A2947" t="s">
        <v>27094</v>
      </c>
      <c r="B2947">
        <v>8000000</v>
      </c>
      <c r="C2947">
        <v>1789892</v>
      </c>
      <c r="D2947">
        <f t="shared" ref="D2947:D3010" si="47">C2947-B2947</f>
        <v>-6210108</v>
      </c>
    </row>
    <row r="2948" spans="1:4" x14ac:dyDescent="0.35">
      <c r="A2948" t="s">
        <v>27095</v>
      </c>
      <c r="B2948">
        <v>8000000</v>
      </c>
      <c r="C2948">
        <v>6350058</v>
      </c>
      <c r="D2948">
        <f t="shared" si="47"/>
        <v>-1649942</v>
      </c>
    </row>
    <row r="2949" spans="1:4" x14ac:dyDescent="0.35">
      <c r="A2949" t="s">
        <v>27096</v>
      </c>
      <c r="B2949">
        <v>7200000</v>
      </c>
      <c r="C2949">
        <v>1094798</v>
      </c>
      <c r="D2949">
        <f t="shared" si="47"/>
        <v>-6105202</v>
      </c>
    </row>
    <row r="2950" spans="1:4" x14ac:dyDescent="0.35">
      <c r="A2950" t="s">
        <v>27097</v>
      </c>
      <c r="B2950">
        <v>8000000</v>
      </c>
      <c r="C2950">
        <v>1071240</v>
      </c>
      <c r="D2950">
        <f t="shared" si="47"/>
        <v>-6928760</v>
      </c>
    </row>
    <row r="2951" spans="1:4" x14ac:dyDescent="0.35">
      <c r="A2951" t="s">
        <v>27098</v>
      </c>
      <c r="B2951">
        <v>8000000</v>
      </c>
      <c r="C2951">
        <v>532190</v>
      </c>
      <c r="D2951">
        <f t="shared" si="47"/>
        <v>-7467810</v>
      </c>
    </row>
    <row r="2952" spans="1:4" x14ac:dyDescent="0.35">
      <c r="A2952" t="s">
        <v>27099</v>
      </c>
      <c r="B2952">
        <v>6500000</v>
      </c>
      <c r="C2952">
        <v>686383</v>
      </c>
      <c r="D2952">
        <f t="shared" si="47"/>
        <v>-5813617</v>
      </c>
    </row>
    <row r="2953" spans="1:4" x14ac:dyDescent="0.35">
      <c r="A2953" t="s">
        <v>27100</v>
      </c>
      <c r="B2953">
        <v>8000000</v>
      </c>
      <c r="C2953">
        <v>16168741</v>
      </c>
      <c r="D2953">
        <f t="shared" si="47"/>
        <v>8168741</v>
      </c>
    </row>
    <row r="2954" spans="1:4" x14ac:dyDescent="0.35">
      <c r="A2954" t="s">
        <v>27101</v>
      </c>
      <c r="B2954">
        <v>8000000</v>
      </c>
      <c r="C2954">
        <v>568695</v>
      </c>
      <c r="D2954">
        <f t="shared" si="47"/>
        <v>-7431305</v>
      </c>
    </row>
    <row r="2955" spans="1:4" x14ac:dyDescent="0.35">
      <c r="A2955" t="s">
        <v>27102</v>
      </c>
      <c r="B2955">
        <v>8000000</v>
      </c>
      <c r="C2955">
        <v>398420</v>
      </c>
      <c r="D2955">
        <f t="shared" si="47"/>
        <v>-7601580</v>
      </c>
    </row>
    <row r="2956" spans="1:4" x14ac:dyDescent="0.35">
      <c r="A2956" t="s">
        <v>27103</v>
      </c>
      <c r="B2956">
        <v>8000000</v>
      </c>
      <c r="C2956">
        <v>336456</v>
      </c>
      <c r="D2956">
        <f t="shared" si="47"/>
        <v>-7663544</v>
      </c>
    </row>
    <row r="2957" spans="1:4" x14ac:dyDescent="0.35">
      <c r="A2957" t="s">
        <v>27104</v>
      </c>
      <c r="B2957">
        <v>8000000</v>
      </c>
      <c r="C2957">
        <v>298110</v>
      </c>
      <c r="D2957">
        <f t="shared" si="47"/>
        <v>-7701890</v>
      </c>
    </row>
    <row r="2958" spans="1:4" x14ac:dyDescent="0.35">
      <c r="A2958" t="s">
        <v>27105</v>
      </c>
      <c r="B2958">
        <v>8000000</v>
      </c>
      <c r="C2958">
        <v>127144</v>
      </c>
      <c r="D2958">
        <f t="shared" si="47"/>
        <v>-7872856</v>
      </c>
    </row>
    <row r="2959" spans="1:4" x14ac:dyDescent="0.35">
      <c r="A2959" t="s">
        <v>27106</v>
      </c>
      <c r="B2959">
        <v>8000000</v>
      </c>
      <c r="C2959">
        <v>117190</v>
      </c>
      <c r="D2959">
        <f t="shared" si="47"/>
        <v>-7882810</v>
      </c>
    </row>
    <row r="2960" spans="1:4" x14ac:dyDescent="0.35">
      <c r="A2960" t="s">
        <v>27107</v>
      </c>
      <c r="B2960">
        <v>8000000</v>
      </c>
      <c r="C2960">
        <v>108662</v>
      </c>
      <c r="D2960">
        <f t="shared" si="47"/>
        <v>-7891338</v>
      </c>
    </row>
    <row r="2961" spans="1:4" x14ac:dyDescent="0.35">
      <c r="A2961" t="s">
        <v>27108</v>
      </c>
      <c r="B2961">
        <v>8000000</v>
      </c>
      <c r="C2961">
        <v>53481</v>
      </c>
      <c r="D2961">
        <f t="shared" si="47"/>
        <v>-7946519</v>
      </c>
    </row>
    <row r="2962" spans="1:4" x14ac:dyDescent="0.35">
      <c r="A2962" t="s">
        <v>27109</v>
      </c>
      <c r="B2962">
        <v>50000000</v>
      </c>
      <c r="C2962">
        <v>23106</v>
      </c>
      <c r="D2962">
        <f t="shared" si="47"/>
        <v>-49976894</v>
      </c>
    </row>
    <row r="2963" spans="1:4" x14ac:dyDescent="0.35">
      <c r="A2963" t="s">
        <v>27110</v>
      </c>
      <c r="B2963">
        <v>8000000</v>
      </c>
      <c r="C2963">
        <v>52961</v>
      </c>
      <c r="D2963">
        <f t="shared" si="47"/>
        <v>-7947039</v>
      </c>
    </row>
    <row r="2964" spans="1:4" x14ac:dyDescent="0.35">
      <c r="A2964" t="s">
        <v>27111</v>
      </c>
      <c r="B2964">
        <v>1100000000</v>
      </c>
      <c r="C2964">
        <v>439162</v>
      </c>
      <c r="D2964">
        <f t="shared" si="47"/>
        <v>-1099560838</v>
      </c>
    </row>
    <row r="2965" spans="1:4" x14ac:dyDescent="0.35">
      <c r="A2965" t="s">
        <v>27112</v>
      </c>
      <c r="B2965">
        <v>7900000</v>
      </c>
      <c r="C2965">
        <v>671240</v>
      </c>
      <c r="D2965">
        <f t="shared" si="47"/>
        <v>-7228760</v>
      </c>
    </row>
    <row r="2966" spans="1:4" x14ac:dyDescent="0.35">
      <c r="A2966" t="s">
        <v>27113</v>
      </c>
      <c r="B2966">
        <v>10000000</v>
      </c>
      <c r="C2966">
        <v>882290</v>
      </c>
      <c r="D2966">
        <f t="shared" si="47"/>
        <v>-9117710</v>
      </c>
    </row>
    <row r="2967" spans="1:4" x14ac:dyDescent="0.35">
      <c r="A2967" t="s">
        <v>27114</v>
      </c>
      <c r="B2967">
        <v>7500000</v>
      </c>
      <c r="C2967">
        <v>106593296</v>
      </c>
      <c r="D2967">
        <f t="shared" si="47"/>
        <v>99093296</v>
      </c>
    </row>
    <row r="2968" spans="1:4" x14ac:dyDescent="0.35">
      <c r="A2968" t="s">
        <v>27115</v>
      </c>
      <c r="B2968">
        <v>7500000</v>
      </c>
      <c r="C2968">
        <v>43490057</v>
      </c>
      <c r="D2968">
        <f t="shared" si="47"/>
        <v>35990057</v>
      </c>
    </row>
    <row r="2969" spans="1:4" x14ac:dyDescent="0.35">
      <c r="A2969" t="s">
        <v>27116</v>
      </c>
      <c r="B2969">
        <v>7500000</v>
      </c>
      <c r="C2969">
        <v>32333860</v>
      </c>
      <c r="D2969">
        <f t="shared" si="47"/>
        <v>24833860</v>
      </c>
    </row>
    <row r="2970" spans="1:4" x14ac:dyDescent="0.35">
      <c r="A2970" t="s">
        <v>27117</v>
      </c>
      <c r="B2970">
        <v>6500000</v>
      </c>
      <c r="C2970">
        <v>24792061</v>
      </c>
      <c r="D2970">
        <f t="shared" si="47"/>
        <v>18292061</v>
      </c>
    </row>
    <row r="2971" spans="1:4" x14ac:dyDescent="0.35">
      <c r="A2971" t="s">
        <v>27118</v>
      </c>
      <c r="B2971">
        <v>10000000</v>
      </c>
      <c r="C2971">
        <v>17544812</v>
      </c>
      <c r="D2971">
        <f t="shared" si="47"/>
        <v>7544812</v>
      </c>
    </row>
    <row r="2972" spans="1:4" x14ac:dyDescent="0.35">
      <c r="A2972" t="s">
        <v>27119</v>
      </c>
      <c r="B2972">
        <v>4500000</v>
      </c>
      <c r="C2972">
        <v>12574715</v>
      </c>
      <c r="D2972">
        <f t="shared" si="47"/>
        <v>8074715</v>
      </c>
    </row>
    <row r="2973" spans="1:4" x14ac:dyDescent="0.35">
      <c r="A2973" t="s">
        <v>27120</v>
      </c>
      <c r="B2973">
        <v>7500000</v>
      </c>
      <c r="C2973">
        <v>5100000</v>
      </c>
      <c r="D2973">
        <f t="shared" si="47"/>
        <v>-2400000</v>
      </c>
    </row>
    <row r="2974" spans="1:4" x14ac:dyDescent="0.35">
      <c r="A2974" t="s">
        <v>27121</v>
      </c>
      <c r="B2974">
        <v>7500000</v>
      </c>
      <c r="C2974">
        <v>10460089</v>
      </c>
      <c r="D2974">
        <f t="shared" si="47"/>
        <v>2960089</v>
      </c>
    </row>
    <row r="2975" spans="1:4" x14ac:dyDescent="0.35">
      <c r="A2975" t="s">
        <v>27122</v>
      </c>
      <c r="B2975">
        <v>7500000</v>
      </c>
      <c r="C2975">
        <v>4239767</v>
      </c>
      <c r="D2975">
        <f t="shared" si="47"/>
        <v>-3260233</v>
      </c>
    </row>
    <row r="2976" spans="1:4" x14ac:dyDescent="0.35">
      <c r="A2976" t="s">
        <v>27123</v>
      </c>
      <c r="B2976">
        <v>7500000</v>
      </c>
      <c r="C2976">
        <v>4131640</v>
      </c>
      <c r="D2976">
        <f t="shared" si="47"/>
        <v>-3368360</v>
      </c>
    </row>
    <row r="2977" spans="1:4" x14ac:dyDescent="0.35">
      <c r="A2977" t="s">
        <v>27124</v>
      </c>
      <c r="B2977">
        <v>7500000</v>
      </c>
      <c r="C2977">
        <v>3347439</v>
      </c>
      <c r="D2977">
        <f t="shared" si="47"/>
        <v>-4152561</v>
      </c>
    </row>
    <row r="2978" spans="1:4" x14ac:dyDescent="0.35">
      <c r="A2978" t="s">
        <v>27125</v>
      </c>
      <c r="B2978">
        <v>8000000</v>
      </c>
      <c r="C2978">
        <v>10814185</v>
      </c>
      <c r="D2978">
        <f t="shared" si="47"/>
        <v>2814185</v>
      </c>
    </row>
    <row r="2979" spans="1:4" x14ac:dyDescent="0.35">
      <c r="A2979" t="s">
        <v>27126</v>
      </c>
      <c r="B2979">
        <v>50000000</v>
      </c>
      <c r="C2979">
        <v>206400</v>
      </c>
      <c r="D2979">
        <f t="shared" si="47"/>
        <v>-49793600</v>
      </c>
    </row>
    <row r="2980" spans="1:4" x14ac:dyDescent="0.35">
      <c r="A2980" t="s">
        <v>27127</v>
      </c>
      <c r="B2980">
        <v>7500000</v>
      </c>
      <c r="C2980">
        <v>197148</v>
      </c>
      <c r="D2980">
        <f t="shared" si="47"/>
        <v>-7302852</v>
      </c>
    </row>
    <row r="2981" spans="1:4" x14ac:dyDescent="0.35">
      <c r="A2981" t="s">
        <v>27128</v>
      </c>
      <c r="B2981">
        <v>8000000</v>
      </c>
      <c r="C2981">
        <v>3014541</v>
      </c>
      <c r="D2981">
        <f t="shared" si="47"/>
        <v>-4985459</v>
      </c>
    </row>
    <row r="2982" spans="1:4" x14ac:dyDescent="0.35">
      <c r="A2982" t="s">
        <v>27129</v>
      </c>
      <c r="B2982">
        <v>6000000</v>
      </c>
      <c r="C2982">
        <v>872643</v>
      </c>
      <c r="D2982">
        <f t="shared" si="47"/>
        <v>-5127357</v>
      </c>
    </row>
    <row r="2983" spans="1:4" x14ac:dyDescent="0.35">
      <c r="A2983" t="s">
        <v>27130</v>
      </c>
      <c r="B2983">
        <v>7300000</v>
      </c>
      <c r="C2983">
        <v>4443403</v>
      </c>
      <c r="D2983">
        <f t="shared" si="47"/>
        <v>-2856597</v>
      </c>
    </row>
    <row r="2984" spans="1:4" x14ac:dyDescent="0.35">
      <c r="A2984" t="s">
        <v>27131</v>
      </c>
      <c r="B2984">
        <v>7000000</v>
      </c>
      <c r="C2984">
        <v>1330827</v>
      </c>
      <c r="D2984">
        <f t="shared" si="47"/>
        <v>-5669173</v>
      </c>
    </row>
    <row r="2985" spans="1:4" x14ac:dyDescent="0.35">
      <c r="A2985" t="s">
        <v>27132</v>
      </c>
      <c r="B2985">
        <v>7300000</v>
      </c>
      <c r="C2985">
        <v>1818681</v>
      </c>
      <c r="D2985">
        <f t="shared" si="47"/>
        <v>-5481319</v>
      </c>
    </row>
    <row r="2986" spans="1:4" x14ac:dyDescent="0.35">
      <c r="A2986" t="s">
        <v>27133</v>
      </c>
      <c r="B2986">
        <v>7500000</v>
      </c>
      <c r="C2986">
        <v>12610552</v>
      </c>
      <c r="D2986">
        <f t="shared" si="47"/>
        <v>5110552</v>
      </c>
    </row>
    <row r="2987" spans="1:4" x14ac:dyDescent="0.35">
      <c r="A2987" t="s">
        <v>27134</v>
      </c>
      <c r="B2987">
        <v>7500000</v>
      </c>
      <c r="C2987">
        <v>143492840</v>
      </c>
      <c r="D2987">
        <f t="shared" si="47"/>
        <v>135992840</v>
      </c>
    </row>
    <row r="2988" spans="1:4" x14ac:dyDescent="0.35">
      <c r="A2988" t="s">
        <v>27135</v>
      </c>
      <c r="B2988">
        <v>7200000</v>
      </c>
      <c r="C2988">
        <v>43800000</v>
      </c>
      <c r="D2988">
        <f t="shared" si="47"/>
        <v>36600000</v>
      </c>
    </row>
    <row r="2989" spans="1:4" x14ac:dyDescent="0.35">
      <c r="A2989" t="s">
        <v>27136</v>
      </c>
      <c r="B2989">
        <v>6000000</v>
      </c>
      <c r="C2989">
        <v>134821952</v>
      </c>
      <c r="D2989">
        <f t="shared" si="47"/>
        <v>128821952</v>
      </c>
    </row>
    <row r="2990" spans="1:4" x14ac:dyDescent="0.35">
      <c r="A2990" t="s">
        <v>27137</v>
      </c>
      <c r="B2990">
        <v>4000000</v>
      </c>
      <c r="C2990">
        <v>94900000</v>
      </c>
      <c r="D2990">
        <f t="shared" si="47"/>
        <v>90900000</v>
      </c>
    </row>
    <row r="2991" spans="1:4" x14ac:dyDescent="0.35">
      <c r="A2991" t="s">
        <v>27138</v>
      </c>
      <c r="B2991">
        <v>7500000</v>
      </c>
      <c r="C2991">
        <v>32391374</v>
      </c>
      <c r="D2991">
        <f t="shared" si="47"/>
        <v>24891374</v>
      </c>
    </row>
    <row r="2992" spans="1:4" x14ac:dyDescent="0.35">
      <c r="A2992" t="s">
        <v>27139</v>
      </c>
      <c r="B2992">
        <v>7000000</v>
      </c>
      <c r="C2992">
        <v>40158000</v>
      </c>
      <c r="D2992">
        <f t="shared" si="47"/>
        <v>33158000</v>
      </c>
    </row>
    <row r="2993" spans="1:4" x14ac:dyDescent="0.35">
      <c r="A2993" t="s">
        <v>27140</v>
      </c>
      <c r="B2993">
        <v>7000000</v>
      </c>
      <c r="C2993">
        <v>113709992</v>
      </c>
      <c r="D2993">
        <f t="shared" si="47"/>
        <v>106709992</v>
      </c>
    </row>
    <row r="2994" spans="1:4" x14ac:dyDescent="0.35">
      <c r="A2994" t="s">
        <v>27141</v>
      </c>
      <c r="B2994">
        <v>11000000</v>
      </c>
      <c r="C2994">
        <v>32131483</v>
      </c>
      <c r="D2994">
        <f t="shared" si="47"/>
        <v>21131483</v>
      </c>
    </row>
    <row r="2995" spans="1:4" x14ac:dyDescent="0.35">
      <c r="A2995" t="s">
        <v>27142</v>
      </c>
      <c r="B2995">
        <v>7000000</v>
      </c>
      <c r="C2995">
        <v>35400000</v>
      </c>
      <c r="D2995">
        <f t="shared" si="47"/>
        <v>28400000</v>
      </c>
    </row>
    <row r="2996" spans="1:4" x14ac:dyDescent="0.35">
      <c r="A2996" t="s">
        <v>27143</v>
      </c>
      <c r="B2996">
        <v>5000000</v>
      </c>
      <c r="C2996">
        <v>34099640</v>
      </c>
      <c r="D2996">
        <f t="shared" si="47"/>
        <v>29099640</v>
      </c>
    </row>
    <row r="2997" spans="1:4" x14ac:dyDescent="0.35">
      <c r="A2997" t="s">
        <v>27144</v>
      </c>
      <c r="B2997">
        <v>6600000</v>
      </c>
      <c r="C2997">
        <v>37295394</v>
      </c>
      <c r="D2997">
        <f t="shared" si="47"/>
        <v>30695394</v>
      </c>
    </row>
    <row r="2998" spans="1:4" x14ac:dyDescent="0.35">
      <c r="A2998" t="s">
        <v>27145</v>
      </c>
      <c r="B2998">
        <v>7500000</v>
      </c>
      <c r="C2998">
        <v>31501218</v>
      </c>
      <c r="D2998">
        <f t="shared" si="47"/>
        <v>24001218</v>
      </c>
    </row>
    <row r="2999" spans="1:4" x14ac:dyDescent="0.35">
      <c r="A2999" t="s">
        <v>27146</v>
      </c>
      <c r="B2999">
        <v>7000000</v>
      </c>
      <c r="C2999">
        <v>28747570</v>
      </c>
      <c r="D2999">
        <f t="shared" si="47"/>
        <v>21747570</v>
      </c>
    </row>
    <row r="3000" spans="1:4" x14ac:dyDescent="0.35">
      <c r="A3000" t="s">
        <v>27147</v>
      </c>
      <c r="B3000">
        <v>7000000</v>
      </c>
      <c r="C3000">
        <v>25625110</v>
      </c>
      <c r="D3000">
        <f t="shared" si="47"/>
        <v>18625110</v>
      </c>
    </row>
    <row r="3001" spans="1:4" x14ac:dyDescent="0.35">
      <c r="A3001" t="s">
        <v>27148</v>
      </c>
      <c r="B3001">
        <v>9000000</v>
      </c>
      <c r="C3001">
        <v>25000000</v>
      </c>
      <c r="D3001">
        <f t="shared" si="47"/>
        <v>16000000</v>
      </c>
    </row>
    <row r="3002" spans="1:4" x14ac:dyDescent="0.35">
      <c r="A3002" t="s">
        <v>27149</v>
      </c>
      <c r="B3002">
        <v>13000000</v>
      </c>
      <c r="C3002">
        <v>21000000</v>
      </c>
      <c r="D3002">
        <f t="shared" si="47"/>
        <v>8000000</v>
      </c>
    </row>
    <row r="3003" spans="1:4" x14ac:dyDescent="0.35">
      <c r="A3003" t="s">
        <v>27150</v>
      </c>
      <c r="B3003">
        <v>7000000</v>
      </c>
      <c r="C3003">
        <v>20257000</v>
      </c>
      <c r="D3003">
        <f t="shared" si="47"/>
        <v>13257000</v>
      </c>
    </row>
    <row r="3004" spans="1:4" x14ac:dyDescent="0.35">
      <c r="A3004" t="s">
        <v>27151</v>
      </c>
      <c r="B3004">
        <v>3500000</v>
      </c>
      <c r="C3004">
        <v>26005908</v>
      </c>
      <c r="D3004">
        <f t="shared" si="47"/>
        <v>22505908</v>
      </c>
    </row>
    <row r="3005" spans="1:4" x14ac:dyDescent="0.35">
      <c r="A3005" t="s">
        <v>27152</v>
      </c>
      <c r="B3005">
        <v>7000000</v>
      </c>
      <c r="C3005">
        <v>15818967</v>
      </c>
      <c r="D3005">
        <f t="shared" si="47"/>
        <v>8818967</v>
      </c>
    </row>
    <row r="3006" spans="1:4" x14ac:dyDescent="0.35">
      <c r="A3006" t="s">
        <v>27153</v>
      </c>
      <c r="B3006">
        <v>7000000</v>
      </c>
      <c r="C3006">
        <v>14891000</v>
      </c>
      <c r="D3006">
        <f t="shared" si="47"/>
        <v>7891000</v>
      </c>
    </row>
    <row r="3007" spans="1:4" x14ac:dyDescent="0.35">
      <c r="A3007" t="s">
        <v>27154</v>
      </c>
      <c r="B3007">
        <v>7000000</v>
      </c>
      <c r="C3007">
        <v>16901126</v>
      </c>
      <c r="D3007">
        <f t="shared" si="47"/>
        <v>9901126</v>
      </c>
    </row>
    <row r="3008" spans="1:4" x14ac:dyDescent="0.35">
      <c r="A3008" t="s">
        <v>27155</v>
      </c>
      <c r="B3008">
        <v>7000000</v>
      </c>
      <c r="C3008">
        <v>17474107</v>
      </c>
      <c r="D3008">
        <f t="shared" si="47"/>
        <v>10474107</v>
      </c>
    </row>
    <row r="3009" spans="1:4" x14ac:dyDescent="0.35">
      <c r="A3009" t="s">
        <v>27156</v>
      </c>
      <c r="B3009">
        <v>7000000</v>
      </c>
      <c r="C3009">
        <v>14003141</v>
      </c>
      <c r="D3009">
        <f t="shared" si="47"/>
        <v>7003141</v>
      </c>
    </row>
    <row r="3010" spans="1:4" x14ac:dyDescent="0.35">
      <c r="A3010" t="s">
        <v>27157</v>
      </c>
      <c r="B3010">
        <v>7000000</v>
      </c>
      <c r="C3010">
        <v>12583510</v>
      </c>
      <c r="D3010">
        <f t="shared" si="47"/>
        <v>5583510</v>
      </c>
    </row>
    <row r="3011" spans="1:4" x14ac:dyDescent="0.35">
      <c r="A3011" t="s">
        <v>27158</v>
      </c>
      <c r="B3011">
        <v>7000000</v>
      </c>
      <c r="C3011">
        <v>9190525</v>
      </c>
      <c r="D3011">
        <f t="shared" ref="D3011:D3074" si="48">C3011-B3011</f>
        <v>2190525</v>
      </c>
    </row>
    <row r="3012" spans="1:4" x14ac:dyDescent="0.35">
      <c r="A3012" t="s">
        <v>27159</v>
      </c>
      <c r="B3012">
        <v>7500000</v>
      </c>
      <c r="C3012">
        <v>9176553</v>
      </c>
      <c r="D3012">
        <f t="shared" si="48"/>
        <v>1676553</v>
      </c>
    </row>
    <row r="3013" spans="1:4" x14ac:dyDescent="0.35">
      <c r="A3013" t="s">
        <v>27160</v>
      </c>
      <c r="B3013">
        <v>7000000</v>
      </c>
      <c r="C3013">
        <v>9094451</v>
      </c>
      <c r="D3013">
        <f t="shared" si="48"/>
        <v>2094451</v>
      </c>
    </row>
    <row r="3014" spans="1:4" x14ac:dyDescent="0.35">
      <c r="A3014" t="s">
        <v>27161</v>
      </c>
      <c r="B3014">
        <v>7000000</v>
      </c>
      <c r="C3014">
        <v>14612840</v>
      </c>
      <c r="D3014">
        <f t="shared" si="48"/>
        <v>7612840</v>
      </c>
    </row>
    <row r="3015" spans="1:4" x14ac:dyDescent="0.35">
      <c r="A3015" t="s">
        <v>27162</v>
      </c>
      <c r="B3015">
        <v>7000000</v>
      </c>
      <c r="C3015">
        <v>9166863</v>
      </c>
      <c r="D3015">
        <f t="shared" si="48"/>
        <v>2166863</v>
      </c>
    </row>
    <row r="3016" spans="1:4" x14ac:dyDescent="0.35">
      <c r="A3016" t="s">
        <v>27163</v>
      </c>
      <c r="B3016">
        <v>7000000</v>
      </c>
      <c r="C3016">
        <v>8373585</v>
      </c>
      <c r="D3016">
        <f t="shared" si="48"/>
        <v>1373585</v>
      </c>
    </row>
    <row r="3017" spans="1:4" x14ac:dyDescent="0.35">
      <c r="A3017" t="s">
        <v>27164</v>
      </c>
      <c r="B3017">
        <v>7000000</v>
      </c>
      <c r="C3017">
        <v>7292175</v>
      </c>
      <c r="D3017">
        <f t="shared" si="48"/>
        <v>292175</v>
      </c>
    </row>
    <row r="3018" spans="1:4" x14ac:dyDescent="0.35">
      <c r="A3018" t="s">
        <v>27165</v>
      </c>
      <c r="B3018">
        <v>7000000</v>
      </c>
      <c r="C3018">
        <v>6601079</v>
      </c>
      <c r="D3018">
        <f t="shared" si="48"/>
        <v>-398921</v>
      </c>
    </row>
    <row r="3019" spans="1:4" x14ac:dyDescent="0.35">
      <c r="A3019" t="s">
        <v>27166</v>
      </c>
      <c r="B3019">
        <v>6000000</v>
      </c>
      <c r="C3019">
        <v>6165429</v>
      </c>
      <c r="D3019">
        <f t="shared" si="48"/>
        <v>165429</v>
      </c>
    </row>
    <row r="3020" spans="1:4" x14ac:dyDescent="0.35">
      <c r="A3020" t="s">
        <v>27167</v>
      </c>
      <c r="B3020">
        <v>7000000</v>
      </c>
      <c r="C3020">
        <v>5694308</v>
      </c>
      <c r="D3020">
        <f t="shared" si="48"/>
        <v>-1305692</v>
      </c>
    </row>
    <row r="3021" spans="1:4" x14ac:dyDescent="0.35">
      <c r="A3021" t="s">
        <v>27168</v>
      </c>
      <c r="B3021">
        <v>7000000</v>
      </c>
      <c r="C3021">
        <v>5430822</v>
      </c>
      <c r="D3021">
        <f t="shared" si="48"/>
        <v>-1569178</v>
      </c>
    </row>
    <row r="3022" spans="1:4" x14ac:dyDescent="0.35">
      <c r="A3022" t="s">
        <v>27169</v>
      </c>
      <c r="B3022">
        <v>7000000</v>
      </c>
      <c r="C3022">
        <v>4720371</v>
      </c>
      <c r="D3022">
        <f t="shared" si="48"/>
        <v>-2279629</v>
      </c>
    </row>
    <row r="3023" spans="1:4" x14ac:dyDescent="0.35">
      <c r="A3023" t="s">
        <v>27170</v>
      </c>
      <c r="B3023">
        <v>7000000</v>
      </c>
      <c r="C3023">
        <v>2921738</v>
      </c>
      <c r="D3023">
        <f t="shared" si="48"/>
        <v>-4078262</v>
      </c>
    </row>
    <row r="3024" spans="1:4" x14ac:dyDescent="0.35">
      <c r="A3024" t="s">
        <v>27171</v>
      </c>
      <c r="B3024">
        <v>7000000</v>
      </c>
      <c r="C3024">
        <v>2344847</v>
      </c>
      <c r="D3024">
        <f t="shared" si="48"/>
        <v>-4655153</v>
      </c>
    </row>
    <row r="3025" spans="1:4" x14ac:dyDescent="0.35">
      <c r="A3025" t="s">
        <v>27172</v>
      </c>
      <c r="B3025">
        <v>7000000</v>
      </c>
      <c r="C3025">
        <v>7455447</v>
      </c>
      <c r="D3025">
        <f t="shared" si="48"/>
        <v>455447</v>
      </c>
    </row>
    <row r="3026" spans="1:4" x14ac:dyDescent="0.35">
      <c r="A3026" t="s">
        <v>27173</v>
      </c>
      <c r="B3026">
        <v>7000000</v>
      </c>
      <c r="C3026">
        <v>2148212</v>
      </c>
      <c r="D3026">
        <f t="shared" si="48"/>
        <v>-4851788</v>
      </c>
    </row>
    <row r="3027" spans="1:4" x14ac:dyDescent="0.35">
      <c r="A3027" t="s">
        <v>27174</v>
      </c>
      <c r="B3027">
        <v>7000000</v>
      </c>
      <c r="C3027">
        <v>2062066</v>
      </c>
      <c r="D3027">
        <f t="shared" si="48"/>
        <v>-4937934</v>
      </c>
    </row>
    <row r="3028" spans="1:4" x14ac:dyDescent="0.35">
      <c r="A3028" t="s">
        <v>27175</v>
      </c>
      <c r="B3028">
        <v>7000000</v>
      </c>
      <c r="C3028">
        <v>1654367</v>
      </c>
      <c r="D3028">
        <f t="shared" si="48"/>
        <v>-5345633</v>
      </c>
    </row>
    <row r="3029" spans="1:4" x14ac:dyDescent="0.35">
      <c r="A3029" t="s">
        <v>27176</v>
      </c>
      <c r="B3029">
        <v>7000000</v>
      </c>
      <c r="C3029">
        <v>1738692</v>
      </c>
      <c r="D3029">
        <f t="shared" si="48"/>
        <v>-5261308</v>
      </c>
    </row>
    <row r="3030" spans="1:4" x14ac:dyDescent="0.35">
      <c r="A3030" t="s">
        <v>27177</v>
      </c>
      <c r="B3030">
        <v>7000000</v>
      </c>
      <c r="C3030">
        <v>1889522</v>
      </c>
      <c r="D3030">
        <f t="shared" si="48"/>
        <v>-5110478</v>
      </c>
    </row>
    <row r="3031" spans="1:4" x14ac:dyDescent="0.35">
      <c r="A3031" t="s">
        <v>27178</v>
      </c>
      <c r="B3031">
        <v>4825000</v>
      </c>
      <c r="C3031">
        <v>1110286</v>
      </c>
      <c r="D3031">
        <f t="shared" si="48"/>
        <v>-3714714</v>
      </c>
    </row>
    <row r="3032" spans="1:4" x14ac:dyDescent="0.35">
      <c r="A3032" t="s">
        <v>27179</v>
      </c>
      <c r="B3032">
        <v>9000000</v>
      </c>
      <c r="C3032">
        <v>1000000</v>
      </c>
      <c r="D3032">
        <f t="shared" si="48"/>
        <v>-8000000</v>
      </c>
    </row>
    <row r="3033" spans="1:4" x14ac:dyDescent="0.35">
      <c r="A3033" t="s">
        <v>27180</v>
      </c>
      <c r="B3033">
        <v>50000000</v>
      </c>
      <c r="C3033">
        <v>700000</v>
      </c>
      <c r="D3033">
        <f t="shared" si="48"/>
        <v>-49300000</v>
      </c>
    </row>
    <row r="3034" spans="1:4" x14ac:dyDescent="0.35">
      <c r="A3034" t="s">
        <v>27181</v>
      </c>
      <c r="B3034">
        <v>7000000</v>
      </c>
      <c r="C3034">
        <v>1768416</v>
      </c>
      <c r="D3034">
        <f t="shared" si="48"/>
        <v>-5231584</v>
      </c>
    </row>
    <row r="3035" spans="1:4" x14ac:dyDescent="0.35">
      <c r="A3035" t="s">
        <v>27182</v>
      </c>
      <c r="B3035">
        <v>10000000</v>
      </c>
      <c r="C3035">
        <v>306715</v>
      </c>
      <c r="D3035">
        <f t="shared" si="48"/>
        <v>-9693285</v>
      </c>
    </row>
    <row r="3036" spans="1:4" x14ac:dyDescent="0.35">
      <c r="A3036" t="s">
        <v>27183</v>
      </c>
      <c r="B3036">
        <v>7000000</v>
      </c>
      <c r="C3036">
        <v>382946</v>
      </c>
      <c r="D3036">
        <f t="shared" si="48"/>
        <v>-6617054</v>
      </c>
    </row>
    <row r="3037" spans="1:4" x14ac:dyDescent="0.35">
      <c r="A3037" t="s">
        <v>27184</v>
      </c>
      <c r="B3037">
        <v>3500000</v>
      </c>
      <c r="C3037">
        <v>236266</v>
      </c>
      <c r="D3037">
        <f t="shared" si="48"/>
        <v>-3263734</v>
      </c>
    </row>
    <row r="3038" spans="1:4" x14ac:dyDescent="0.35">
      <c r="A3038" t="s">
        <v>27185</v>
      </c>
      <c r="B3038">
        <v>7000000</v>
      </c>
      <c r="C3038">
        <v>196067</v>
      </c>
      <c r="D3038">
        <f t="shared" si="48"/>
        <v>-6803933</v>
      </c>
    </row>
    <row r="3039" spans="1:4" x14ac:dyDescent="0.35">
      <c r="A3039" t="s">
        <v>27186</v>
      </c>
      <c r="B3039">
        <v>7000000</v>
      </c>
      <c r="C3039">
        <v>532988</v>
      </c>
      <c r="D3039">
        <f t="shared" si="48"/>
        <v>-6467012</v>
      </c>
    </row>
    <row r="3040" spans="1:4" x14ac:dyDescent="0.35">
      <c r="A3040" t="s">
        <v>27187</v>
      </c>
      <c r="B3040">
        <v>7000000</v>
      </c>
      <c r="C3040">
        <v>453079</v>
      </c>
      <c r="D3040">
        <f t="shared" si="48"/>
        <v>-6546921</v>
      </c>
    </row>
    <row r="3041" spans="1:4" x14ac:dyDescent="0.35">
      <c r="A3041" t="s">
        <v>27188</v>
      </c>
      <c r="B3041">
        <v>7000000</v>
      </c>
      <c r="C3041">
        <v>46451</v>
      </c>
      <c r="D3041">
        <f t="shared" si="48"/>
        <v>-6953549</v>
      </c>
    </row>
    <row r="3042" spans="1:4" x14ac:dyDescent="0.35">
      <c r="A3042" t="s">
        <v>27189</v>
      </c>
      <c r="B3042">
        <v>7000000</v>
      </c>
      <c r="C3042">
        <v>233103</v>
      </c>
      <c r="D3042">
        <f t="shared" si="48"/>
        <v>-6766897</v>
      </c>
    </row>
    <row r="3043" spans="1:4" x14ac:dyDescent="0.35">
      <c r="A3043" t="s">
        <v>27190</v>
      </c>
      <c r="B3043">
        <v>6900000</v>
      </c>
      <c r="C3043">
        <v>41400000</v>
      </c>
      <c r="D3043">
        <f t="shared" si="48"/>
        <v>34500000</v>
      </c>
    </row>
    <row r="3044" spans="1:4" x14ac:dyDescent="0.35">
      <c r="A3044" t="s">
        <v>27191</v>
      </c>
      <c r="B3044">
        <v>6900000</v>
      </c>
      <c r="C3044">
        <v>7993039</v>
      </c>
      <c r="D3044">
        <f t="shared" si="48"/>
        <v>1093039</v>
      </c>
    </row>
    <row r="3045" spans="1:4" x14ac:dyDescent="0.35">
      <c r="A3045" t="s">
        <v>27192</v>
      </c>
      <c r="B3045">
        <v>15000000</v>
      </c>
      <c r="C3045">
        <v>927107</v>
      </c>
      <c r="D3045">
        <f t="shared" si="48"/>
        <v>-14072893</v>
      </c>
    </row>
    <row r="3046" spans="1:4" x14ac:dyDescent="0.35">
      <c r="A3046" t="s">
        <v>27193</v>
      </c>
      <c r="B3046">
        <v>6800000</v>
      </c>
      <c r="C3046">
        <v>49526</v>
      </c>
      <c r="D3046">
        <f t="shared" si="48"/>
        <v>-6750474</v>
      </c>
    </row>
    <row r="3047" spans="1:4" x14ac:dyDescent="0.35">
      <c r="A3047" t="s">
        <v>27194</v>
      </c>
      <c r="B3047">
        <v>6800000</v>
      </c>
      <c r="C3047">
        <v>10696</v>
      </c>
      <c r="D3047">
        <f t="shared" si="48"/>
        <v>-6789304</v>
      </c>
    </row>
    <row r="3048" spans="1:4" x14ac:dyDescent="0.35">
      <c r="A3048" t="s">
        <v>27195</v>
      </c>
      <c r="B3048">
        <v>6900000</v>
      </c>
      <c r="C3048">
        <v>31607598</v>
      </c>
      <c r="D3048">
        <f t="shared" si="48"/>
        <v>24707598</v>
      </c>
    </row>
    <row r="3049" spans="1:4" x14ac:dyDescent="0.35">
      <c r="A3049" t="s">
        <v>27196</v>
      </c>
      <c r="B3049">
        <v>6800000</v>
      </c>
      <c r="C3049">
        <v>6857096</v>
      </c>
      <c r="D3049">
        <f t="shared" si="48"/>
        <v>57096</v>
      </c>
    </row>
    <row r="3050" spans="1:4" x14ac:dyDescent="0.35">
      <c r="A3050" t="s">
        <v>27197</v>
      </c>
      <c r="B3050">
        <v>5000000</v>
      </c>
      <c r="C3050">
        <v>223878</v>
      </c>
      <c r="D3050">
        <f t="shared" si="48"/>
        <v>-4776122</v>
      </c>
    </row>
    <row r="3051" spans="1:4" x14ac:dyDescent="0.35">
      <c r="A3051" t="s">
        <v>27198</v>
      </c>
      <c r="B3051">
        <v>4000000</v>
      </c>
      <c r="C3051">
        <v>8060</v>
      </c>
      <c r="D3051">
        <f t="shared" si="48"/>
        <v>-3991940</v>
      </c>
    </row>
    <row r="3052" spans="1:4" x14ac:dyDescent="0.35">
      <c r="A3052" t="s">
        <v>27199</v>
      </c>
      <c r="B3052">
        <v>6500000</v>
      </c>
      <c r="C3052">
        <v>84263837</v>
      </c>
      <c r="D3052">
        <f t="shared" si="48"/>
        <v>77763837</v>
      </c>
    </row>
    <row r="3053" spans="1:4" x14ac:dyDescent="0.35">
      <c r="A3053" t="s">
        <v>27200</v>
      </c>
      <c r="B3053">
        <v>6500000</v>
      </c>
      <c r="C3053">
        <v>110029</v>
      </c>
      <c r="D3053">
        <f t="shared" si="48"/>
        <v>-6389971</v>
      </c>
    </row>
    <row r="3054" spans="1:4" x14ac:dyDescent="0.35">
      <c r="A3054" t="s">
        <v>27201</v>
      </c>
      <c r="B3054">
        <v>6000000</v>
      </c>
      <c r="C3054">
        <v>57504069</v>
      </c>
      <c r="D3054">
        <f t="shared" si="48"/>
        <v>51504069</v>
      </c>
    </row>
    <row r="3055" spans="1:4" x14ac:dyDescent="0.35">
      <c r="A3055" t="s">
        <v>27202</v>
      </c>
      <c r="B3055">
        <v>6500000</v>
      </c>
      <c r="C3055">
        <v>54215416</v>
      </c>
      <c r="D3055">
        <f t="shared" si="48"/>
        <v>47715416</v>
      </c>
    </row>
    <row r="3056" spans="1:4" x14ac:dyDescent="0.35">
      <c r="A3056" t="s">
        <v>27203</v>
      </c>
      <c r="B3056">
        <v>6500000</v>
      </c>
      <c r="C3056">
        <v>31899000</v>
      </c>
      <c r="D3056">
        <f t="shared" si="48"/>
        <v>25399000</v>
      </c>
    </row>
    <row r="3057" spans="1:4" x14ac:dyDescent="0.35">
      <c r="A3057" t="s">
        <v>27204</v>
      </c>
      <c r="B3057">
        <v>6500000</v>
      </c>
      <c r="C3057">
        <v>24103594</v>
      </c>
      <c r="D3057">
        <f t="shared" si="48"/>
        <v>17603594</v>
      </c>
    </row>
    <row r="3058" spans="1:4" x14ac:dyDescent="0.35">
      <c r="A3058" t="s">
        <v>27205</v>
      </c>
      <c r="B3058">
        <v>6500000</v>
      </c>
      <c r="C3058">
        <v>16842303</v>
      </c>
      <c r="D3058">
        <f t="shared" si="48"/>
        <v>10342303</v>
      </c>
    </row>
    <row r="3059" spans="1:4" x14ac:dyDescent="0.35">
      <c r="A3059" t="s">
        <v>27206</v>
      </c>
      <c r="B3059">
        <v>6500000</v>
      </c>
      <c r="C3059">
        <v>13367101</v>
      </c>
      <c r="D3059">
        <f t="shared" si="48"/>
        <v>6867101</v>
      </c>
    </row>
    <row r="3060" spans="1:4" x14ac:dyDescent="0.35">
      <c r="A3060" t="s">
        <v>27207</v>
      </c>
      <c r="B3060">
        <v>6500000</v>
      </c>
      <c r="C3060">
        <v>10149779</v>
      </c>
      <c r="D3060">
        <f t="shared" si="48"/>
        <v>3649779</v>
      </c>
    </row>
    <row r="3061" spans="1:4" x14ac:dyDescent="0.35">
      <c r="A3061" t="s">
        <v>27208</v>
      </c>
      <c r="B3061">
        <v>7000000</v>
      </c>
      <c r="C3061">
        <v>6173485</v>
      </c>
      <c r="D3061">
        <f t="shared" si="48"/>
        <v>-826515</v>
      </c>
    </row>
    <row r="3062" spans="1:4" x14ac:dyDescent="0.35">
      <c r="A3062" t="s">
        <v>27209</v>
      </c>
      <c r="B3062">
        <v>6500000</v>
      </c>
      <c r="C3062">
        <v>4000304</v>
      </c>
      <c r="D3062">
        <f t="shared" si="48"/>
        <v>-2499696</v>
      </c>
    </row>
    <row r="3063" spans="1:4" x14ac:dyDescent="0.35">
      <c r="A3063" t="s">
        <v>27210</v>
      </c>
      <c r="B3063">
        <v>4000000</v>
      </c>
      <c r="C3063">
        <v>2338695</v>
      </c>
      <c r="D3063">
        <f t="shared" si="48"/>
        <v>-1661305</v>
      </c>
    </row>
    <row r="3064" spans="1:4" x14ac:dyDescent="0.35">
      <c r="A3064" t="s">
        <v>27211</v>
      </c>
      <c r="B3064">
        <v>6500000</v>
      </c>
      <c r="C3064">
        <v>2024854</v>
      </c>
      <c r="D3064">
        <f t="shared" si="48"/>
        <v>-4475146</v>
      </c>
    </row>
    <row r="3065" spans="1:4" x14ac:dyDescent="0.35">
      <c r="A3065" t="s">
        <v>27212</v>
      </c>
      <c r="B3065">
        <v>6500000</v>
      </c>
      <c r="C3065">
        <v>2268296</v>
      </c>
      <c r="D3065">
        <f t="shared" si="48"/>
        <v>-4231704</v>
      </c>
    </row>
    <row r="3066" spans="1:4" x14ac:dyDescent="0.35">
      <c r="A3066" t="s">
        <v>27213</v>
      </c>
      <c r="B3066">
        <v>6500000</v>
      </c>
      <c r="C3066">
        <v>1029017</v>
      </c>
      <c r="D3066">
        <f t="shared" si="48"/>
        <v>-5470983</v>
      </c>
    </row>
    <row r="3067" spans="1:4" x14ac:dyDescent="0.35">
      <c r="A3067" t="s">
        <v>27214</v>
      </c>
      <c r="B3067">
        <v>6500000</v>
      </c>
      <c r="C3067">
        <v>64148</v>
      </c>
      <c r="D3067">
        <f t="shared" si="48"/>
        <v>-6435852</v>
      </c>
    </row>
    <row r="3068" spans="1:4" x14ac:dyDescent="0.35">
      <c r="A3068" t="s">
        <v>27215</v>
      </c>
      <c r="B3068">
        <v>6500000</v>
      </c>
      <c r="C3068">
        <v>66637</v>
      </c>
      <c r="D3068">
        <f t="shared" si="48"/>
        <v>-6433363</v>
      </c>
    </row>
    <row r="3069" spans="1:4" x14ac:dyDescent="0.35">
      <c r="A3069" t="s">
        <v>27216</v>
      </c>
      <c r="B3069">
        <v>4500000</v>
      </c>
      <c r="C3069">
        <v>871577</v>
      </c>
      <c r="D3069">
        <f t="shared" si="48"/>
        <v>-3628423</v>
      </c>
    </row>
    <row r="3070" spans="1:4" x14ac:dyDescent="0.35">
      <c r="A3070" t="s">
        <v>27217</v>
      </c>
      <c r="B3070">
        <v>6500000</v>
      </c>
      <c r="C3070">
        <v>38400000</v>
      </c>
      <c r="D3070">
        <f t="shared" si="48"/>
        <v>31900000</v>
      </c>
    </row>
    <row r="3071" spans="1:4" x14ac:dyDescent="0.35">
      <c r="A3071" t="s">
        <v>27218</v>
      </c>
      <c r="B3071">
        <v>4800000</v>
      </c>
      <c r="C3071">
        <v>4063859</v>
      </c>
      <c r="D3071">
        <f t="shared" si="48"/>
        <v>-736141</v>
      </c>
    </row>
    <row r="3072" spans="1:4" x14ac:dyDescent="0.35">
      <c r="A3072" t="s">
        <v>27219</v>
      </c>
      <c r="B3072">
        <v>10000000</v>
      </c>
      <c r="C3072">
        <v>449558</v>
      </c>
      <c r="D3072">
        <f t="shared" si="48"/>
        <v>-9550442</v>
      </c>
    </row>
    <row r="3073" spans="1:4" x14ac:dyDescent="0.35">
      <c r="A3073" t="s">
        <v>27220</v>
      </c>
      <c r="B3073">
        <v>6000000</v>
      </c>
      <c r="C3073">
        <v>2122561</v>
      </c>
      <c r="D3073">
        <f t="shared" si="48"/>
        <v>-3877439</v>
      </c>
    </row>
    <row r="3074" spans="1:4" x14ac:dyDescent="0.35">
      <c r="A3074" t="s">
        <v>27221</v>
      </c>
      <c r="B3074">
        <v>6000000</v>
      </c>
      <c r="C3074">
        <v>181360000</v>
      </c>
      <c r="D3074">
        <f t="shared" si="48"/>
        <v>175360000</v>
      </c>
    </row>
    <row r="3075" spans="1:4" x14ac:dyDescent="0.35">
      <c r="A3075" t="s">
        <v>27222</v>
      </c>
      <c r="B3075">
        <v>6000000</v>
      </c>
      <c r="C3075">
        <v>137963328</v>
      </c>
      <c r="D3075">
        <f t="shared" ref="D3075:D3138" si="49">C3075-B3075</f>
        <v>131963328</v>
      </c>
    </row>
    <row r="3076" spans="1:4" x14ac:dyDescent="0.35">
      <c r="A3076" t="s">
        <v>27223</v>
      </c>
      <c r="B3076">
        <v>6000000</v>
      </c>
      <c r="C3076">
        <v>119078393</v>
      </c>
      <c r="D3076">
        <f t="shared" si="49"/>
        <v>113078393</v>
      </c>
    </row>
    <row r="3077" spans="1:4" x14ac:dyDescent="0.35">
      <c r="A3077" t="s">
        <v>27224</v>
      </c>
      <c r="B3077">
        <v>6000000</v>
      </c>
      <c r="C3077">
        <v>102308900</v>
      </c>
      <c r="D3077">
        <f t="shared" si="49"/>
        <v>96308900</v>
      </c>
    </row>
    <row r="3078" spans="1:4" x14ac:dyDescent="0.35">
      <c r="A3078" t="s">
        <v>27225</v>
      </c>
      <c r="B3078">
        <v>6000000</v>
      </c>
      <c r="C3078">
        <v>102300000</v>
      </c>
      <c r="D3078">
        <f t="shared" si="49"/>
        <v>96300000</v>
      </c>
    </row>
    <row r="3079" spans="1:4" x14ac:dyDescent="0.35">
      <c r="A3079" t="s">
        <v>27226</v>
      </c>
      <c r="B3079">
        <v>6000000</v>
      </c>
      <c r="C3079">
        <v>54800000</v>
      </c>
      <c r="D3079">
        <f t="shared" si="49"/>
        <v>48800000</v>
      </c>
    </row>
    <row r="3080" spans="1:4" x14ac:dyDescent="0.35">
      <c r="A3080" t="s">
        <v>27227</v>
      </c>
      <c r="B3080">
        <v>6000000</v>
      </c>
      <c r="C3080">
        <v>43650000</v>
      </c>
      <c r="D3080">
        <f t="shared" si="49"/>
        <v>37650000</v>
      </c>
    </row>
    <row r="3081" spans="1:4" x14ac:dyDescent="0.35">
      <c r="A3081" t="s">
        <v>27228</v>
      </c>
      <c r="B3081">
        <v>6000000</v>
      </c>
      <c r="C3081">
        <v>39800000</v>
      </c>
      <c r="D3081">
        <f t="shared" si="49"/>
        <v>33800000</v>
      </c>
    </row>
    <row r="3082" spans="1:4" x14ac:dyDescent="0.35">
      <c r="A3082" t="s">
        <v>27229</v>
      </c>
      <c r="B3082">
        <v>6000000</v>
      </c>
      <c r="C3082">
        <v>27457409</v>
      </c>
      <c r="D3082">
        <f t="shared" si="49"/>
        <v>21457409</v>
      </c>
    </row>
    <row r="3083" spans="1:4" x14ac:dyDescent="0.35">
      <c r="A3083" t="s">
        <v>27230</v>
      </c>
      <c r="B3083">
        <v>6000000</v>
      </c>
      <c r="C3083">
        <v>25047631</v>
      </c>
      <c r="D3083">
        <f t="shared" si="49"/>
        <v>19047631</v>
      </c>
    </row>
    <row r="3084" spans="1:4" x14ac:dyDescent="0.35">
      <c r="A3084" t="s">
        <v>27231</v>
      </c>
      <c r="B3084">
        <v>6000000</v>
      </c>
      <c r="C3084">
        <v>23272306</v>
      </c>
      <c r="D3084">
        <f t="shared" si="49"/>
        <v>17272306</v>
      </c>
    </row>
    <row r="3085" spans="1:4" x14ac:dyDescent="0.35">
      <c r="A3085" t="s">
        <v>27232</v>
      </c>
      <c r="B3085">
        <v>8000000</v>
      </c>
      <c r="C3085">
        <v>22168359</v>
      </c>
      <c r="D3085">
        <f t="shared" si="49"/>
        <v>14168359</v>
      </c>
    </row>
    <row r="3086" spans="1:4" x14ac:dyDescent="0.35">
      <c r="A3086" t="s">
        <v>27233</v>
      </c>
      <c r="B3086">
        <v>6000000</v>
      </c>
      <c r="C3086">
        <v>21005329</v>
      </c>
      <c r="D3086">
        <f t="shared" si="49"/>
        <v>15005329</v>
      </c>
    </row>
    <row r="3087" spans="1:4" x14ac:dyDescent="0.35">
      <c r="A3087" t="s">
        <v>27234</v>
      </c>
      <c r="B3087">
        <v>6000000</v>
      </c>
      <c r="C3087">
        <v>26236603</v>
      </c>
      <c r="D3087">
        <f t="shared" si="49"/>
        <v>20236603</v>
      </c>
    </row>
    <row r="3088" spans="1:4" x14ac:dyDescent="0.35">
      <c r="A3088" t="s">
        <v>27235</v>
      </c>
      <c r="B3088">
        <v>8000000</v>
      </c>
      <c r="C3088">
        <v>20400000</v>
      </c>
      <c r="D3088">
        <f t="shared" si="49"/>
        <v>12400000</v>
      </c>
    </row>
    <row r="3089" spans="1:4" x14ac:dyDescent="0.35">
      <c r="A3089" t="s">
        <v>27236</v>
      </c>
      <c r="B3089">
        <v>6000000</v>
      </c>
      <c r="C3089">
        <v>18621249</v>
      </c>
      <c r="D3089">
        <f t="shared" si="49"/>
        <v>12621249</v>
      </c>
    </row>
    <row r="3090" spans="1:4" x14ac:dyDescent="0.35">
      <c r="A3090" t="s">
        <v>27237</v>
      </c>
      <c r="B3090">
        <v>6000000</v>
      </c>
      <c r="C3090">
        <v>25244700</v>
      </c>
      <c r="D3090">
        <f t="shared" si="49"/>
        <v>19244700</v>
      </c>
    </row>
    <row r="3091" spans="1:4" x14ac:dyDescent="0.35">
      <c r="A3091" t="s">
        <v>27238</v>
      </c>
      <c r="B3091">
        <v>6500000</v>
      </c>
      <c r="C3091">
        <v>14545844</v>
      </c>
      <c r="D3091">
        <f t="shared" si="49"/>
        <v>8045844</v>
      </c>
    </row>
    <row r="3092" spans="1:4" x14ac:dyDescent="0.35">
      <c r="A3092" t="s">
        <v>27239</v>
      </c>
      <c r="B3092">
        <v>6000000</v>
      </c>
      <c r="C3092">
        <v>13235267</v>
      </c>
      <c r="D3092">
        <f t="shared" si="49"/>
        <v>7235267</v>
      </c>
    </row>
    <row r="3093" spans="1:4" x14ac:dyDescent="0.35">
      <c r="A3093" t="s">
        <v>27240</v>
      </c>
      <c r="B3093">
        <v>6000000</v>
      </c>
      <c r="C3093">
        <v>12793213</v>
      </c>
      <c r="D3093">
        <f t="shared" si="49"/>
        <v>6793213</v>
      </c>
    </row>
    <row r="3094" spans="1:4" x14ac:dyDescent="0.35">
      <c r="A3094" t="s">
        <v>27241</v>
      </c>
      <c r="B3094">
        <v>9000000</v>
      </c>
      <c r="C3094">
        <v>11883495</v>
      </c>
      <c r="D3094">
        <f t="shared" si="49"/>
        <v>2883495</v>
      </c>
    </row>
    <row r="3095" spans="1:4" x14ac:dyDescent="0.35">
      <c r="A3095" t="s">
        <v>27242</v>
      </c>
      <c r="B3095">
        <v>6000000</v>
      </c>
      <c r="C3095">
        <v>11797927</v>
      </c>
      <c r="D3095">
        <f t="shared" si="49"/>
        <v>5797927</v>
      </c>
    </row>
    <row r="3096" spans="1:4" x14ac:dyDescent="0.35">
      <c r="A3096" t="s">
        <v>27243</v>
      </c>
      <c r="B3096">
        <v>6000000</v>
      </c>
      <c r="C3096">
        <v>17605861</v>
      </c>
      <c r="D3096">
        <f t="shared" si="49"/>
        <v>11605861</v>
      </c>
    </row>
    <row r="3097" spans="1:4" x14ac:dyDescent="0.35">
      <c r="A3097" t="s">
        <v>27244</v>
      </c>
      <c r="B3097">
        <v>3000000</v>
      </c>
      <c r="C3097">
        <v>11642254</v>
      </c>
      <c r="D3097">
        <f t="shared" si="49"/>
        <v>8642254</v>
      </c>
    </row>
    <row r="3098" spans="1:4" x14ac:dyDescent="0.35">
      <c r="A3098" t="s">
        <v>27245</v>
      </c>
      <c r="B3098">
        <v>5000000</v>
      </c>
      <c r="C3098">
        <v>9203192</v>
      </c>
      <c r="D3098">
        <f t="shared" si="49"/>
        <v>4203192</v>
      </c>
    </row>
    <row r="3099" spans="1:4" x14ac:dyDescent="0.35">
      <c r="A3099" t="s">
        <v>27246</v>
      </c>
      <c r="B3099">
        <v>6000000</v>
      </c>
      <c r="C3099">
        <v>7518876</v>
      </c>
      <c r="D3099">
        <f t="shared" si="49"/>
        <v>1518876</v>
      </c>
    </row>
    <row r="3100" spans="1:4" x14ac:dyDescent="0.35">
      <c r="A3100" t="s">
        <v>27247</v>
      </c>
      <c r="B3100">
        <v>6000000</v>
      </c>
      <c r="C3100">
        <v>8596914</v>
      </c>
      <c r="D3100">
        <f t="shared" si="49"/>
        <v>2596914</v>
      </c>
    </row>
    <row r="3101" spans="1:4" x14ac:dyDescent="0.35">
      <c r="A3101" t="s">
        <v>27248</v>
      </c>
      <c r="B3101">
        <v>6000000</v>
      </c>
      <c r="C3101">
        <v>6851636</v>
      </c>
      <c r="D3101">
        <f t="shared" si="49"/>
        <v>851636</v>
      </c>
    </row>
    <row r="3102" spans="1:4" x14ac:dyDescent="0.35">
      <c r="A3102" t="s">
        <v>27249</v>
      </c>
      <c r="B3102">
        <v>6000000</v>
      </c>
      <c r="C3102">
        <v>11434867</v>
      </c>
      <c r="D3102">
        <f t="shared" si="49"/>
        <v>5434867</v>
      </c>
    </row>
    <row r="3103" spans="1:4" x14ac:dyDescent="0.35">
      <c r="A3103" t="s">
        <v>27250</v>
      </c>
      <c r="B3103">
        <v>6000000</v>
      </c>
      <c r="C3103">
        <v>5895238</v>
      </c>
      <c r="D3103">
        <f t="shared" si="49"/>
        <v>-104762</v>
      </c>
    </row>
    <row r="3104" spans="1:4" x14ac:dyDescent="0.35">
      <c r="A3104" t="s">
        <v>27251</v>
      </c>
      <c r="B3104">
        <v>6000000</v>
      </c>
      <c r="C3104">
        <v>6670712</v>
      </c>
      <c r="D3104">
        <f t="shared" si="49"/>
        <v>670712</v>
      </c>
    </row>
    <row r="3105" spans="1:4" x14ac:dyDescent="0.35">
      <c r="A3105" t="s">
        <v>27252</v>
      </c>
      <c r="B3105">
        <v>6000000</v>
      </c>
      <c r="C3105">
        <v>5359774</v>
      </c>
      <c r="D3105">
        <f t="shared" si="49"/>
        <v>-640226</v>
      </c>
    </row>
    <row r="3106" spans="1:4" x14ac:dyDescent="0.35">
      <c r="A3106" t="s">
        <v>27253</v>
      </c>
      <c r="B3106">
        <v>6500000</v>
      </c>
      <c r="C3106">
        <v>4693919</v>
      </c>
      <c r="D3106">
        <f t="shared" si="49"/>
        <v>-1806081</v>
      </c>
    </row>
    <row r="3107" spans="1:4" x14ac:dyDescent="0.35">
      <c r="A3107" t="s">
        <v>27254</v>
      </c>
      <c r="B3107">
        <v>6000000</v>
      </c>
      <c r="C3107">
        <v>4859475</v>
      </c>
      <c r="D3107">
        <f t="shared" si="49"/>
        <v>-1140525</v>
      </c>
    </row>
    <row r="3108" spans="1:4" x14ac:dyDescent="0.35">
      <c r="A3108" t="s">
        <v>27255</v>
      </c>
      <c r="B3108">
        <v>6000000</v>
      </c>
      <c r="C3108">
        <v>4542775</v>
      </c>
      <c r="D3108">
        <f t="shared" si="49"/>
        <v>-1457225</v>
      </c>
    </row>
    <row r="3109" spans="1:4" x14ac:dyDescent="0.35">
      <c r="A3109" t="s">
        <v>27256</v>
      </c>
      <c r="B3109">
        <v>6000000</v>
      </c>
      <c r="C3109">
        <v>3588432</v>
      </c>
      <c r="D3109">
        <f t="shared" si="49"/>
        <v>-2411568</v>
      </c>
    </row>
    <row r="3110" spans="1:4" x14ac:dyDescent="0.35">
      <c r="A3110" t="s">
        <v>27257</v>
      </c>
      <c r="B3110">
        <v>6000000</v>
      </c>
      <c r="C3110">
        <v>4394936</v>
      </c>
      <c r="D3110">
        <f t="shared" si="49"/>
        <v>-1605064</v>
      </c>
    </row>
    <row r="3111" spans="1:4" x14ac:dyDescent="0.35">
      <c r="A3111" t="s">
        <v>27258</v>
      </c>
      <c r="B3111">
        <v>6000000</v>
      </c>
      <c r="C3111">
        <v>3029081</v>
      </c>
      <c r="D3111">
        <f t="shared" si="49"/>
        <v>-2970919</v>
      </c>
    </row>
    <row r="3112" spans="1:4" x14ac:dyDescent="0.35">
      <c r="A3112" t="s">
        <v>27259</v>
      </c>
      <c r="B3112">
        <v>6000000</v>
      </c>
      <c r="C3112">
        <v>3273588</v>
      </c>
      <c r="D3112">
        <f t="shared" si="49"/>
        <v>-2726412</v>
      </c>
    </row>
    <row r="3113" spans="1:4" x14ac:dyDescent="0.35">
      <c r="A3113" t="s">
        <v>27260</v>
      </c>
      <c r="B3113">
        <v>6000000</v>
      </c>
      <c r="C3113">
        <v>2207975</v>
      </c>
      <c r="D3113">
        <f t="shared" si="49"/>
        <v>-3792025</v>
      </c>
    </row>
    <row r="3114" spans="1:4" x14ac:dyDescent="0.35">
      <c r="A3114" t="s">
        <v>27261</v>
      </c>
      <c r="B3114">
        <v>6000000</v>
      </c>
      <c r="C3114">
        <v>2025238</v>
      </c>
      <c r="D3114">
        <f t="shared" si="49"/>
        <v>-3974762</v>
      </c>
    </row>
    <row r="3115" spans="1:4" x14ac:dyDescent="0.35">
      <c r="A3115" t="s">
        <v>27262</v>
      </c>
      <c r="B3115">
        <v>6000000</v>
      </c>
      <c r="C3115">
        <v>2077046</v>
      </c>
      <c r="D3115">
        <f t="shared" si="49"/>
        <v>-3922954</v>
      </c>
    </row>
    <row r="3116" spans="1:4" x14ac:dyDescent="0.35">
      <c r="A3116" t="s">
        <v>27263</v>
      </c>
      <c r="B3116">
        <v>6000000</v>
      </c>
      <c r="C3116">
        <v>869325</v>
      </c>
      <c r="D3116">
        <f t="shared" si="49"/>
        <v>-5130675</v>
      </c>
    </row>
    <row r="3117" spans="1:4" x14ac:dyDescent="0.35">
      <c r="A3117" t="s">
        <v>27264</v>
      </c>
      <c r="B3117">
        <v>6000000</v>
      </c>
      <c r="C3117">
        <v>399611</v>
      </c>
      <c r="D3117">
        <f t="shared" si="49"/>
        <v>-5600389</v>
      </c>
    </row>
    <row r="3118" spans="1:4" x14ac:dyDescent="0.35">
      <c r="A3118" t="s">
        <v>27265</v>
      </c>
      <c r="B3118">
        <v>6000000</v>
      </c>
      <c r="C3118">
        <v>115862</v>
      </c>
      <c r="D3118">
        <f t="shared" si="49"/>
        <v>-5884138</v>
      </c>
    </row>
    <row r="3119" spans="1:4" x14ac:dyDescent="0.35">
      <c r="A3119" t="s">
        <v>27266</v>
      </c>
      <c r="B3119">
        <v>6000000</v>
      </c>
      <c r="C3119">
        <v>1346503</v>
      </c>
      <c r="D3119">
        <f t="shared" si="49"/>
        <v>-4653497</v>
      </c>
    </row>
    <row r="3120" spans="1:4" x14ac:dyDescent="0.35">
      <c r="A3120" t="s">
        <v>27267</v>
      </c>
      <c r="B3120">
        <v>6000000</v>
      </c>
      <c r="C3120">
        <v>117560</v>
      </c>
      <c r="D3120">
        <f t="shared" si="49"/>
        <v>-5882440</v>
      </c>
    </row>
    <row r="3121" spans="1:4" x14ac:dyDescent="0.35">
      <c r="A3121" t="s">
        <v>27268</v>
      </c>
      <c r="B3121">
        <v>6000000</v>
      </c>
      <c r="C3121">
        <v>54606</v>
      </c>
      <c r="D3121">
        <f t="shared" si="49"/>
        <v>-5945394</v>
      </c>
    </row>
    <row r="3122" spans="1:4" x14ac:dyDescent="0.35">
      <c r="A3122" t="s">
        <v>27269</v>
      </c>
      <c r="B3122">
        <v>6000000</v>
      </c>
      <c r="C3122">
        <v>36497</v>
      </c>
      <c r="D3122">
        <f t="shared" si="49"/>
        <v>-5963503</v>
      </c>
    </row>
    <row r="3123" spans="1:4" x14ac:dyDescent="0.35">
      <c r="A3123" t="s">
        <v>27270</v>
      </c>
      <c r="B3123">
        <v>12000000</v>
      </c>
      <c r="C3123">
        <v>65804</v>
      </c>
      <c r="D3123">
        <f t="shared" si="49"/>
        <v>-11934196</v>
      </c>
    </row>
    <row r="3124" spans="1:4" x14ac:dyDescent="0.35">
      <c r="A3124" t="s">
        <v>27271</v>
      </c>
      <c r="B3124">
        <v>5300000</v>
      </c>
      <c r="C3124">
        <v>3895664</v>
      </c>
      <c r="D3124">
        <f t="shared" si="49"/>
        <v>-1404336</v>
      </c>
    </row>
    <row r="3125" spans="1:4" x14ac:dyDescent="0.35">
      <c r="A3125" t="s">
        <v>27272</v>
      </c>
      <c r="B3125">
        <v>6000000</v>
      </c>
      <c r="C3125">
        <v>20200</v>
      </c>
      <c r="D3125">
        <f t="shared" si="49"/>
        <v>-5979800</v>
      </c>
    </row>
    <row r="3126" spans="1:4" x14ac:dyDescent="0.35">
      <c r="A3126" t="s">
        <v>27273</v>
      </c>
      <c r="B3126">
        <v>4000000</v>
      </c>
      <c r="C3126">
        <v>542860</v>
      </c>
      <c r="D3126">
        <f t="shared" si="49"/>
        <v>-3457140</v>
      </c>
    </row>
    <row r="3127" spans="1:4" x14ac:dyDescent="0.35">
      <c r="A3127" t="s">
        <v>27274</v>
      </c>
      <c r="B3127">
        <v>200000000</v>
      </c>
      <c r="C3127">
        <v>11905519</v>
      </c>
      <c r="D3127">
        <f t="shared" si="49"/>
        <v>-188094481</v>
      </c>
    </row>
    <row r="3128" spans="1:4" x14ac:dyDescent="0.35">
      <c r="A3128" t="s">
        <v>27275</v>
      </c>
      <c r="B3128">
        <v>3500159</v>
      </c>
      <c r="C3128">
        <v>32541719</v>
      </c>
      <c r="D3128">
        <f t="shared" si="49"/>
        <v>29041560</v>
      </c>
    </row>
    <row r="3129" spans="1:4" x14ac:dyDescent="0.35">
      <c r="A3129" t="s">
        <v>27276</v>
      </c>
      <c r="B3129">
        <v>5600000</v>
      </c>
      <c r="C3129">
        <v>3064356</v>
      </c>
      <c r="D3129">
        <f t="shared" si="49"/>
        <v>-2535644</v>
      </c>
    </row>
    <row r="3130" spans="1:4" x14ac:dyDescent="0.35">
      <c r="A3130" t="s">
        <v>27277</v>
      </c>
      <c r="B3130">
        <v>5600000</v>
      </c>
      <c r="C3130">
        <v>7009668</v>
      </c>
      <c r="D3130">
        <f t="shared" si="49"/>
        <v>1409668</v>
      </c>
    </row>
    <row r="3131" spans="1:4" x14ac:dyDescent="0.35">
      <c r="A3131" t="s">
        <v>27278</v>
      </c>
      <c r="B3131">
        <v>5600000</v>
      </c>
      <c r="C3131">
        <v>27024</v>
      </c>
      <c r="D3131">
        <f t="shared" si="49"/>
        <v>-5572976</v>
      </c>
    </row>
    <row r="3132" spans="1:4" x14ac:dyDescent="0.35">
      <c r="A3132" t="s">
        <v>27279</v>
      </c>
      <c r="B3132">
        <v>5500000</v>
      </c>
      <c r="C3132">
        <v>159600000</v>
      </c>
      <c r="D3132">
        <f t="shared" si="49"/>
        <v>154100000</v>
      </c>
    </row>
    <row r="3133" spans="1:4" x14ac:dyDescent="0.35">
      <c r="A3133" t="s">
        <v>27280</v>
      </c>
      <c r="B3133">
        <v>5500000</v>
      </c>
      <c r="C3133">
        <v>58800000</v>
      </c>
      <c r="D3133">
        <f t="shared" si="49"/>
        <v>53300000</v>
      </c>
    </row>
    <row r="3134" spans="1:4" x14ac:dyDescent="0.35">
      <c r="A3134" t="s">
        <v>27281</v>
      </c>
      <c r="B3134">
        <v>5500000</v>
      </c>
      <c r="C3134">
        <v>50382128</v>
      </c>
      <c r="D3134">
        <f t="shared" si="49"/>
        <v>44882128</v>
      </c>
    </row>
    <row r="3135" spans="1:4" x14ac:dyDescent="0.35">
      <c r="A3135" t="s">
        <v>27282</v>
      </c>
      <c r="B3135">
        <v>5500000</v>
      </c>
      <c r="C3135">
        <v>35811509</v>
      </c>
      <c r="D3135">
        <f t="shared" si="49"/>
        <v>30311509</v>
      </c>
    </row>
    <row r="3136" spans="1:4" x14ac:dyDescent="0.35">
      <c r="A3136" t="s">
        <v>27283</v>
      </c>
      <c r="B3136">
        <v>3000000</v>
      </c>
      <c r="C3136">
        <v>24475193</v>
      </c>
      <c r="D3136">
        <f t="shared" si="49"/>
        <v>21475193</v>
      </c>
    </row>
    <row r="3137" spans="1:4" x14ac:dyDescent="0.35">
      <c r="A3137" t="s">
        <v>27284</v>
      </c>
      <c r="B3137">
        <v>7000000</v>
      </c>
      <c r="C3137">
        <v>6200756</v>
      </c>
      <c r="D3137">
        <f t="shared" si="49"/>
        <v>-799244</v>
      </c>
    </row>
    <row r="3138" spans="1:4" x14ac:dyDescent="0.35">
      <c r="A3138" t="s">
        <v>27285</v>
      </c>
      <c r="B3138">
        <v>5500000</v>
      </c>
      <c r="C3138">
        <v>1292119</v>
      </c>
      <c r="D3138">
        <f t="shared" si="49"/>
        <v>-4207881</v>
      </c>
    </row>
    <row r="3139" spans="1:4" x14ac:dyDescent="0.35">
      <c r="A3139" t="s">
        <v>27286</v>
      </c>
      <c r="B3139">
        <v>5500000</v>
      </c>
      <c r="C3139">
        <v>3629758</v>
      </c>
      <c r="D3139">
        <f t="shared" ref="D3139:D3202" si="50">C3139-B3139</f>
        <v>-1870242</v>
      </c>
    </row>
    <row r="3140" spans="1:4" x14ac:dyDescent="0.35">
      <c r="A3140" t="s">
        <v>27287</v>
      </c>
      <c r="B3140">
        <v>5000000</v>
      </c>
      <c r="C3140">
        <v>6239558</v>
      </c>
      <c r="D3140">
        <f t="shared" si="50"/>
        <v>1239558</v>
      </c>
    </row>
    <row r="3141" spans="1:4" x14ac:dyDescent="0.35">
      <c r="A3141" t="s">
        <v>27288</v>
      </c>
      <c r="B3141">
        <v>5000000</v>
      </c>
      <c r="C3141">
        <v>1056102</v>
      </c>
      <c r="D3141">
        <f t="shared" si="50"/>
        <v>-3943898</v>
      </c>
    </row>
    <row r="3142" spans="1:4" x14ac:dyDescent="0.35">
      <c r="A3142" t="s">
        <v>27289</v>
      </c>
      <c r="B3142">
        <v>6500000</v>
      </c>
      <c r="C3142">
        <v>27545445</v>
      </c>
      <c r="D3142">
        <f t="shared" si="50"/>
        <v>21045445</v>
      </c>
    </row>
    <row r="3143" spans="1:4" x14ac:dyDescent="0.35">
      <c r="A3143" t="s">
        <v>27290</v>
      </c>
      <c r="B3143">
        <v>5500000</v>
      </c>
      <c r="C3143">
        <v>56007</v>
      </c>
      <c r="D3143">
        <f t="shared" si="50"/>
        <v>-5443993</v>
      </c>
    </row>
    <row r="3144" spans="1:4" x14ac:dyDescent="0.35">
      <c r="A3144" t="s">
        <v>27291</v>
      </c>
      <c r="B3144">
        <v>3850000</v>
      </c>
      <c r="C3144">
        <v>611709</v>
      </c>
      <c r="D3144">
        <f t="shared" si="50"/>
        <v>-3238291</v>
      </c>
    </row>
    <row r="3145" spans="1:4" x14ac:dyDescent="0.35">
      <c r="A3145" t="s">
        <v>27292</v>
      </c>
      <c r="B3145">
        <v>5500000</v>
      </c>
      <c r="C3145">
        <v>22770</v>
      </c>
      <c r="D3145">
        <f t="shared" si="50"/>
        <v>-5477230</v>
      </c>
    </row>
    <row r="3146" spans="1:4" x14ac:dyDescent="0.35">
      <c r="A3146" t="s">
        <v>27293</v>
      </c>
      <c r="B3146">
        <v>9000000</v>
      </c>
      <c r="C3146">
        <v>27445</v>
      </c>
      <c r="D3146">
        <f t="shared" si="50"/>
        <v>-8972555</v>
      </c>
    </row>
    <row r="3147" spans="1:4" x14ac:dyDescent="0.35">
      <c r="A3147" t="s">
        <v>27294</v>
      </c>
      <c r="B3147">
        <v>5250000</v>
      </c>
      <c r="C3147">
        <v>766487</v>
      </c>
      <c r="D3147">
        <f t="shared" si="50"/>
        <v>-4483513</v>
      </c>
    </row>
    <row r="3148" spans="1:4" x14ac:dyDescent="0.35">
      <c r="A3148" t="s">
        <v>27295</v>
      </c>
      <c r="B3148">
        <v>30300000</v>
      </c>
      <c r="C3148">
        <v>1196752</v>
      </c>
      <c r="D3148">
        <f t="shared" si="50"/>
        <v>-29103248</v>
      </c>
    </row>
    <row r="3149" spans="1:4" x14ac:dyDescent="0.35">
      <c r="A3149" t="s">
        <v>27296</v>
      </c>
      <c r="B3149">
        <v>6000000</v>
      </c>
      <c r="C3149">
        <v>795126</v>
      </c>
      <c r="D3149">
        <f t="shared" si="50"/>
        <v>-5204874</v>
      </c>
    </row>
    <row r="3150" spans="1:4" x14ac:dyDescent="0.35">
      <c r="A3150" t="s">
        <v>27297</v>
      </c>
      <c r="B3150">
        <v>5000000</v>
      </c>
      <c r="C3150">
        <v>83574831</v>
      </c>
      <c r="D3150">
        <f t="shared" si="50"/>
        <v>78574831</v>
      </c>
    </row>
    <row r="3151" spans="1:4" x14ac:dyDescent="0.35">
      <c r="A3151" t="s">
        <v>27298</v>
      </c>
      <c r="B3151">
        <v>4000000</v>
      </c>
      <c r="C3151">
        <v>87025093</v>
      </c>
      <c r="D3151">
        <f t="shared" si="50"/>
        <v>83025093</v>
      </c>
    </row>
    <row r="3152" spans="1:4" x14ac:dyDescent="0.35">
      <c r="A3152" t="s">
        <v>27299</v>
      </c>
      <c r="B3152">
        <v>15000000</v>
      </c>
      <c r="C3152">
        <v>71897215</v>
      </c>
      <c r="D3152">
        <f t="shared" si="50"/>
        <v>56897215</v>
      </c>
    </row>
    <row r="3153" spans="1:4" x14ac:dyDescent="0.35">
      <c r="A3153" t="s">
        <v>27300</v>
      </c>
      <c r="B3153">
        <v>5000000</v>
      </c>
      <c r="C3153">
        <v>64267897</v>
      </c>
      <c r="D3153">
        <f t="shared" si="50"/>
        <v>59267897</v>
      </c>
    </row>
    <row r="3154" spans="1:4" x14ac:dyDescent="0.35">
      <c r="A3154" t="s">
        <v>27301</v>
      </c>
      <c r="B3154">
        <v>4900000</v>
      </c>
      <c r="C3154">
        <v>56536016</v>
      </c>
      <c r="D3154">
        <f t="shared" si="50"/>
        <v>51636016</v>
      </c>
    </row>
    <row r="3155" spans="1:4" x14ac:dyDescent="0.35">
      <c r="A3155" t="s">
        <v>27302</v>
      </c>
      <c r="B3155">
        <v>5000000</v>
      </c>
      <c r="C3155">
        <v>104007828</v>
      </c>
      <c r="D3155">
        <f t="shared" si="50"/>
        <v>99007828</v>
      </c>
    </row>
    <row r="3156" spans="1:4" x14ac:dyDescent="0.35">
      <c r="A3156" t="s">
        <v>27303</v>
      </c>
      <c r="B3156">
        <v>5000000</v>
      </c>
      <c r="C3156">
        <v>50820940</v>
      </c>
      <c r="D3156">
        <f t="shared" si="50"/>
        <v>45820940</v>
      </c>
    </row>
    <row r="3157" spans="1:4" x14ac:dyDescent="0.35">
      <c r="A3157" t="s">
        <v>27304</v>
      </c>
      <c r="B3157">
        <v>4500000</v>
      </c>
      <c r="C3157">
        <v>44793200</v>
      </c>
      <c r="D3157">
        <f t="shared" si="50"/>
        <v>40293200</v>
      </c>
    </row>
    <row r="3158" spans="1:4" x14ac:dyDescent="0.35">
      <c r="A3158" t="s">
        <v>27305</v>
      </c>
      <c r="B3158">
        <v>5000000</v>
      </c>
      <c r="C3158">
        <v>44456509</v>
      </c>
      <c r="D3158">
        <f t="shared" si="50"/>
        <v>39456509</v>
      </c>
    </row>
    <row r="3159" spans="1:4" x14ac:dyDescent="0.35">
      <c r="A3159" t="s">
        <v>27306</v>
      </c>
      <c r="B3159">
        <v>5000000</v>
      </c>
      <c r="C3159">
        <v>53884821</v>
      </c>
      <c r="D3159">
        <f t="shared" si="50"/>
        <v>48884821</v>
      </c>
    </row>
    <row r="3160" spans="1:4" x14ac:dyDescent="0.35">
      <c r="A3160" t="s">
        <v>27307</v>
      </c>
      <c r="B3160">
        <v>5000000</v>
      </c>
      <c r="C3160">
        <v>36000000</v>
      </c>
      <c r="D3160">
        <f t="shared" si="50"/>
        <v>31000000</v>
      </c>
    </row>
    <row r="3161" spans="1:4" x14ac:dyDescent="0.35">
      <c r="A3161" t="s">
        <v>27308</v>
      </c>
      <c r="B3161">
        <v>8500000</v>
      </c>
      <c r="C3161">
        <v>34872293</v>
      </c>
      <c r="D3161">
        <f t="shared" si="50"/>
        <v>26372293</v>
      </c>
    </row>
    <row r="3162" spans="1:4" x14ac:dyDescent="0.35">
      <c r="A3162" t="s">
        <v>27309</v>
      </c>
      <c r="B3162">
        <v>4500000</v>
      </c>
      <c r="C3162">
        <v>34468224</v>
      </c>
      <c r="D3162">
        <f t="shared" si="50"/>
        <v>29968224</v>
      </c>
    </row>
    <row r="3163" spans="1:4" x14ac:dyDescent="0.35">
      <c r="A3163" t="s">
        <v>27310</v>
      </c>
      <c r="B3163">
        <v>5000000</v>
      </c>
      <c r="C3163">
        <v>32453345</v>
      </c>
      <c r="D3163">
        <f t="shared" si="50"/>
        <v>27453345</v>
      </c>
    </row>
    <row r="3164" spans="1:4" x14ac:dyDescent="0.35">
      <c r="A3164" t="s">
        <v>27311</v>
      </c>
      <c r="B3164">
        <v>5000000</v>
      </c>
      <c r="C3164">
        <v>27296514</v>
      </c>
      <c r="D3164">
        <f t="shared" si="50"/>
        <v>22296514</v>
      </c>
    </row>
    <row r="3165" spans="1:4" x14ac:dyDescent="0.35">
      <c r="A3165" t="s">
        <v>27312</v>
      </c>
      <c r="B3165">
        <v>3300000</v>
      </c>
      <c r="C3165">
        <v>25799043</v>
      </c>
      <c r="D3165">
        <f t="shared" si="50"/>
        <v>22499043</v>
      </c>
    </row>
    <row r="3166" spans="1:4" x14ac:dyDescent="0.35">
      <c r="A3166" t="s">
        <v>27313</v>
      </c>
      <c r="B3166">
        <v>9000000</v>
      </c>
      <c r="C3166">
        <v>25530884</v>
      </c>
      <c r="D3166">
        <f t="shared" si="50"/>
        <v>16530884</v>
      </c>
    </row>
    <row r="3167" spans="1:4" x14ac:dyDescent="0.35">
      <c r="A3167" t="s">
        <v>27314</v>
      </c>
      <c r="B3167">
        <v>5000000</v>
      </c>
      <c r="C3167">
        <v>27689474</v>
      </c>
      <c r="D3167">
        <f t="shared" si="50"/>
        <v>22689474</v>
      </c>
    </row>
    <row r="3168" spans="1:4" x14ac:dyDescent="0.35">
      <c r="A3168" t="s">
        <v>27315</v>
      </c>
      <c r="B3168">
        <v>5000000</v>
      </c>
      <c r="C3168">
        <v>24138847</v>
      </c>
      <c r="D3168">
        <f t="shared" si="50"/>
        <v>19138847</v>
      </c>
    </row>
    <row r="3169" spans="1:4" x14ac:dyDescent="0.35">
      <c r="A3169" t="s">
        <v>27316</v>
      </c>
      <c r="B3169">
        <v>5000000</v>
      </c>
      <c r="C3169">
        <v>21994911</v>
      </c>
      <c r="D3169">
        <f t="shared" si="50"/>
        <v>16994911</v>
      </c>
    </row>
    <row r="3170" spans="1:4" x14ac:dyDescent="0.35">
      <c r="A3170" t="s">
        <v>27317</v>
      </c>
      <c r="B3170">
        <v>5000000</v>
      </c>
      <c r="C3170">
        <v>21501098</v>
      </c>
      <c r="D3170">
        <f t="shared" si="50"/>
        <v>16501098</v>
      </c>
    </row>
    <row r="3171" spans="1:4" x14ac:dyDescent="0.35">
      <c r="A3171" t="s">
        <v>27318</v>
      </c>
      <c r="B3171">
        <v>5000000</v>
      </c>
      <c r="C3171">
        <v>19281235</v>
      </c>
      <c r="D3171">
        <f t="shared" si="50"/>
        <v>14281235</v>
      </c>
    </row>
    <row r="3172" spans="1:4" x14ac:dyDescent="0.35">
      <c r="A3172" t="s">
        <v>27319</v>
      </c>
      <c r="B3172">
        <v>5000000</v>
      </c>
      <c r="C3172">
        <v>19421271</v>
      </c>
      <c r="D3172">
        <f t="shared" si="50"/>
        <v>14421271</v>
      </c>
    </row>
    <row r="3173" spans="1:4" x14ac:dyDescent="0.35">
      <c r="A3173" t="s">
        <v>27320</v>
      </c>
      <c r="B3173">
        <v>5000000</v>
      </c>
      <c r="C3173">
        <v>20733485</v>
      </c>
      <c r="D3173">
        <f t="shared" si="50"/>
        <v>15733485</v>
      </c>
    </row>
    <row r="3174" spans="1:4" x14ac:dyDescent="0.35">
      <c r="A3174" t="s">
        <v>27321</v>
      </c>
      <c r="B3174">
        <v>5000000</v>
      </c>
      <c r="C3174">
        <v>24809547</v>
      </c>
      <c r="D3174">
        <f t="shared" si="50"/>
        <v>19809547</v>
      </c>
    </row>
    <row r="3175" spans="1:4" x14ac:dyDescent="0.35">
      <c r="A3175" t="s">
        <v>27322</v>
      </c>
      <c r="B3175">
        <v>4500000</v>
      </c>
      <c r="C3175">
        <v>23031390</v>
      </c>
      <c r="D3175">
        <f t="shared" si="50"/>
        <v>18531390</v>
      </c>
    </row>
    <row r="3176" spans="1:4" x14ac:dyDescent="0.35">
      <c r="A3176" t="s">
        <v>27323</v>
      </c>
      <c r="B3176">
        <v>5000000</v>
      </c>
      <c r="C3176">
        <v>21197315</v>
      </c>
      <c r="D3176">
        <f t="shared" si="50"/>
        <v>16197315</v>
      </c>
    </row>
    <row r="3177" spans="1:4" x14ac:dyDescent="0.35">
      <c r="A3177" t="s">
        <v>27324</v>
      </c>
      <c r="B3177">
        <v>5000000</v>
      </c>
      <c r="C3177">
        <v>17382982</v>
      </c>
      <c r="D3177">
        <f t="shared" si="50"/>
        <v>12382982</v>
      </c>
    </row>
    <row r="3178" spans="1:4" x14ac:dyDescent="0.35">
      <c r="A3178" t="s">
        <v>27325</v>
      </c>
      <c r="B3178">
        <v>6000000</v>
      </c>
      <c r="C3178">
        <v>14821531</v>
      </c>
      <c r="D3178">
        <f t="shared" si="50"/>
        <v>8821531</v>
      </c>
    </row>
    <row r="3179" spans="1:4" x14ac:dyDescent="0.35">
      <c r="A3179" t="s">
        <v>27326</v>
      </c>
      <c r="B3179">
        <v>5000000</v>
      </c>
      <c r="C3179">
        <v>18656400</v>
      </c>
      <c r="D3179">
        <f t="shared" si="50"/>
        <v>13656400</v>
      </c>
    </row>
    <row r="3180" spans="1:4" x14ac:dyDescent="0.35">
      <c r="A3180" t="s">
        <v>27327</v>
      </c>
      <c r="B3180">
        <v>5000000</v>
      </c>
      <c r="C3180">
        <v>14343976</v>
      </c>
      <c r="D3180">
        <f t="shared" si="50"/>
        <v>9343976</v>
      </c>
    </row>
    <row r="3181" spans="1:4" x14ac:dyDescent="0.35">
      <c r="A3181" t="s">
        <v>27328</v>
      </c>
      <c r="B3181">
        <v>5000000</v>
      </c>
      <c r="C3181">
        <v>241437427</v>
      </c>
      <c r="D3181">
        <f t="shared" si="50"/>
        <v>236437427</v>
      </c>
    </row>
    <row r="3182" spans="1:4" x14ac:dyDescent="0.35">
      <c r="A3182" t="s">
        <v>27329</v>
      </c>
      <c r="B3182">
        <v>5000000</v>
      </c>
      <c r="C3182">
        <v>14123773</v>
      </c>
      <c r="D3182">
        <f t="shared" si="50"/>
        <v>9123773</v>
      </c>
    </row>
    <row r="3183" spans="1:4" x14ac:dyDescent="0.35">
      <c r="A3183" t="s">
        <v>27330</v>
      </c>
      <c r="B3183">
        <v>5000000</v>
      </c>
      <c r="C3183">
        <v>15126948</v>
      </c>
      <c r="D3183">
        <f t="shared" si="50"/>
        <v>10126948</v>
      </c>
    </row>
    <row r="3184" spans="1:4" x14ac:dyDescent="0.35">
      <c r="A3184" t="s">
        <v>27331</v>
      </c>
      <c r="B3184">
        <v>2000000</v>
      </c>
      <c r="C3184">
        <v>13622333</v>
      </c>
      <c r="D3184">
        <f t="shared" si="50"/>
        <v>11622333</v>
      </c>
    </row>
    <row r="3185" spans="1:4" x14ac:dyDescent="0.35">
      <c r="A3185" t="s">
        <v>27332</v>
      </c>
      <c r="B3185">
        <v>4000000</v>
      </c>
      <c r="C3185">
        <v>13464388</v>
      </c>
      <c r="D3185">
        <f t="shared" si="50"/>
        <v>9464388</v>
      </c>
    </row>
    <row r="3186" spans="1:4" x14ac:dyDescent="0.35">
      <c r="A3186" t="s">
        <v>27333</v>
      </c>
      <c r="B3186">
        <v>5000000</v>
      </c>
      <c r="C3186">
        <v>13350177</v>
      </c>
      <c r="D3186">
        <f t="shared" si="50"/>
        <v>8350177</v>
      </c>
    </row>
    <row r="3187" spans="1:4" x14ac:dyDescent="0.35">
      <c r="A3187" t="s">
        <v>27334</v>
      </c>
      <c r="B3187">
        <v>5000000</v>
      </c>
      <c r="C3187">
        <v>13269963</v>
      </c>
      <c r="D3187">
        <f t="shared" si="50"/>
        <v>8269963</v>
      </c>
    </row>
    <row r="3188" spans="1:4" x14ac:dyDescent="0.35">
      <c r="A3188" t="s">
        <v>27335</v>
      </c>
      <c r="B3188">
        <v>5000000</v>
      </c>
      <c r="C3188">
        <v>17768000</v>
      </c>
      <c r="D3188">
        <f t="shared" si="50"/>
        <v>12768000</v>
      </c>
    </row>
    <row r="3189" spans="1:4" x14ac:dyDescent="0.35">
      <c r="A3189" t="s">
        <v>27336</v>
      </c>
      <c r="B3189">
        <v>5000000</v>
      </c>
      <c r="C3189">
        <v>12947763</v>
      </c>
      <c r="D3189">
        <f t="shared" si="50"/>
        <v>7947763</v>
      </c>
    </row>
    <row r="3190" spans="1:4" x14ac:dyDescent="0.35">
      <c r="A3190" t="s">
        <v>27337</v>
      </c>
      <c r="B3190">
        <v>5000000</v>
      </c>
      <c r="C3190">
        <v>14100000</v>
      </c>
      <c r="D3190">
        <f t="shared" si="50"/>
        <v>9100000</v>
      </c>
    </row>
    <row r="3191" spans="1:4" x14ac:dyDescent="0.35">
      <c r="A3191" t="s">
        <v>27338</v>
      </c>
      <c r="B3191">
        <v>5000000</v>
      </c>
      <c r="C3191">
        <v>12200000</v>
      </c>
      <c r="D3191">
        <f t="shared" si="50"/>
        <v>7200000</v>
      </c>
    </row>
    <row r="3192" spans="1:4" x14ac:dyDescent="0.35">
      <c r="A3192" t="s">
        <v>27339</v>
      </c>
      <c r="B3192">
        <v>5000000</v>
      </c>
      <c r="C3192">
        <v>17683670</v>
      </c>
      <c r="D3192">
        <f t="shared" si="50"/>
        <v>12683670</v>
      </c>
    </row>
    <row r="3193" spans="1:4" x14ac:dyDescent="0.35">
      <c r="A3193" t="s">
        <v>27340</v>
      </c>
      <c r="B3193">
        <v>8000000</v>
      </c>
      <c r="C3193">
        <v>12055108</v>
      </c>
      <c r="D3193">
        <f t="shared" si="50"/>
        <v>4055108</v>
      </c>
    </row>
    <row r="3194" spans="1:4" x14ac:dyDescent="0.35">
      <c r="A3194" t="s">
        <v>27341</v>
      </c>
      <c r="B3194">
        <v>5000000</v>
      </c>
      <c r="C3194">
        <v>27285953</v>
      </c>
      <c r="D3194">
        <f t="shared" si="50"/>
        <v>22285953</v>
      </c>
    </row>
    <row r="3195" spans="1:4" x14ac:dyDescent="0.35">
      <c r="A3195" t="s">
        <v>27342</v>
      </c>
      <c r="B3195">
        <v>5000000</v>
      </c>
      <c r="C3195">
        <v>11675178</v>
      </c>
      <c r="D3195">
        <f t="shared" si="50"/>
        <v>6675178</v>
      </c>
    </row>
    <row r="3196" spans="1:4" x14ac:dyDescent="0.35">
      <c r="A3196" t="s">
        <v>27343</v>
      </c>
      <c r="B3196">
        <v>8000000</v>
      </c>
      <c r="C3196">
        <v>10572742</v>
      </c>
      <c r="D3196">
        <f t="shared" si="50"/>
        <v>2572742</v>
      </c>
    </row>
    <row r="3197" spans="1:4" x14ac:dyDescent="0.35">
      <c r="A3197" t="s">
        <v>27344</v>
      </c>
      <c r="B3197">
        <v>5000000</v>
      </c>
      <c r="C3197">
        <v>9658370</v>
      </c>
      <c r="D3197">
        <f t="shared" si="50"/>
        <v>4658370</v>
      </c>
    </row>
    <row r="3198" spans="1:4" x14ac:dyDescent="0.35">
      <c r="A3198" t="s">
        <v>27345</v>
      </c>
      <c r="B3198">
        <v>5000000</v>
      </c>
      <c r="C3198">
        <v>9628751</v>
      </c>
      <c r="D3198">
        <f t="shared" si="50"/>
        <v>4628751</v>
      </c>
    </row>
    <row r="3199" spans="1:4" x14ac:dyDescent="0.35">
      <c r="A3199" t="s">
        <v>27346</v>
      </c>
      <c r="B3199">
        <v>5000000</v>
      </c>
      <c r="C3199">
        <v>8786715</v>
      </c>
      <c r="D3199">
        <f t="shared" si="50"/>
        <v>3786715</v>
      </c>
    </row>
    <row r="3200" spans="1:4" x14ac:dyDescent="0.35">
      <c r="A3200" t="s">
        <v>27347</v>
      </c>
      <c r="B3200">
        <v>6000000</v>
      </c>
      <c r="C3200">
        <v>3432342</v>
      </c>
      <c r="D3200">
        <f t="shared" si="50"/>
        <v>-2567658</v>
      </c>
    </row>
    <row r="3201" spans="1:4" x14ac:dyDescent="0.35">
      <c r="A3201" t="s">
        <v>27348</v>
      </c>
      <c r="B3201">
        <v>5000000</v>
      </c>
      <c r="C3201">
        <v>6755271</v>
      </c>
      <c r="D3201">
        <f t="shared" si="50"/>
        <v>1755271</v>
      </c>
    </row>
    <row r="3202" spans="1:4" x14ac:dyDescent="0.35">
      <c r="A3202" t="s">
        <v>27349</v>
      </c>
      <c r="B3202">
        <v>5000000</v>
      </c>
      <c r="C3202">
        <v>6157157</v>
      </c>
      <c r="D3202">
        <f t="shared" si="50"/>
        <v>1157157</v>
      </c>
    </row>
    <row r="3203" spans="1:4" x14ac:dyDescent="0.35">
      <c r="A3203" t="s">
        <v>27350</v>
      </c>
      <c r="B3203">
        <v>5000000</v>
      </c>
      <c r="C3203">
        <v>5480318</v>
      </c>
      <c r="D3203">
        <f t="shared" ref="D3203:D3266" si="51">C3203-B3203</f>
        <v>480318</v>
      </c>
    </row>
    <row r="3204" spans="1:4" x14ac:dyDescent="0.35">
      <c r="A3204" t="s">
        <v>27351</v>
      </c>
      <c r="B3204">
        <v>5000000</v>
      </c>
      <c r="C3204">
        <v>5308707</v>
      </c>
      <c r="D3204">
        <f t="shared" si="51"/>
        <v>308707</v>
      </c>
    </row>
    <row r="3205" spans="1:4" x14ac:dyDescent="0.35">
      <c r="A3205" t="s">
        <v>27352</v>
      </c>
      <c r="B3205">
        <v>5000000</v>
      </c>
      <c r="C3205">
        <v>5009677</v>
      </c>
      <c r="D3205">
        <f t="shared" si="51"/>
        <v>9677</v>
      </c>
    </row>
    <row r="3206" spans="1:4" x14ac:dyDescent="0.35">
      <c r="A3206" t="s">
        <v>27353</v>
      </c>
      <c r="B3206">
        <v>5000000</v>
      </c>
      <c r="C3206">
        <v>4074023</v>
      </c>
      <c r="D3206">
        <f t="shared" si="51"/>
        <v>-925977</v>
      </c>
    </row>
    <row r="3207" spans="1:4" x14ac:dyDescent="0.35">
      <c r="A3207" t="s">
        <v>27354</v>
      </c>
      <c r="B3207">
        <v>5000000</v>
      </c>
      <c r="C3207">
        <v>4306697</v>
      </c>
      <c r="D3207">
        <f t="shared" si="51"/>
        <v>-693303</v>
      </c>
    </row>
    <row r="3208" spans="1:4" x14ac:dyDescent="0.35">
      <c r="A3208" t="s">
        <v>27355</v>
      </c>
      <c r="B3208">
        <v>4000000</v>
      </c>
      <c r="C3208">
        <v>3950029</v>
      </c>
      <c r="D3208">
        <f t="shared" si="51"/>
        <v>-49971</v>
      </c>
    </row>
    <row r="3209" spans="1:4" x14ac:dyDescent="0.35">
      <c r="A3209" t="s">
        <v>27356</v>
      </c>
      <c r="B3209">
        <v>5000000</v>
      </c>
      <c r="C3209">
        <v>4040588</v>
      </c>
      <c r="D3209">
        <f t="shared" si="51"/>
        <v>-959412</v>
      </c>
    </row>
    <row r="3210" spans="1:4" x14ac:dyDescent="0.35">
      <c r="A3210" t="s">
        <v>27357</v>
      </c>
      <c r="B3210">
        <v>5000000</v>
      </c>
      <c r="C3210">
        <v>3049135</v>
      </c>
      <c r="D3210">
        <f t="shared" si="51"/>
        <v>-1950865</v>
      </c>
    </row>
    <row r="3211" spans="1:4" x14ac:dyDescent="0.35">
      <c r="A3211" t="s">
        <v>27358</v>
      </c>
      <c r="B3211">
        <v>5000000</v>
      </c>
      <c r="C3211">
        <v>4700361</v>
      </c>
      <c r="D3211">
        <f t="shared" si="51"/>
        <v>-299639</v>
      </c>
    </row>
    <row r="3212" spans="1:4" x14ac:dyDescent="0.35">
      <c r="A3212" t="s">
        <v>27359</v>
      </c>
      <c r="B3212">
        <v>5000000</v>
      </c>
      <c r="C3212">
        <v>2711210</v>
      </c>
      <c r="D3212">
        <f t="shared" si="51"/>
        <v>-2288790</v>
      </c>
    </row>
    <row r="3213" spans="1:4" x14ac:dyDescent="0.35">
      <c r="A3213" t="s">
        <v>27360</v>
      </c>
      <c r="B3213">
        <v>5000000</v>
      </c>
      <c r="C3213">
        <v>1980338</v>
      </c>
      <c r="D3213">
        <f t="shared" si="51"/>
        <v>-3019662</v>
      </c>
    </row>
    <row r="3214" spans="1:4" x14ac:dyDescent="0.35">
      <c r="A3214" t="s">
        <v>27361</v>
      </c>
      <c r="B3214">
        <v>5000000</v>
      </c>
      <c r="C3214">
        <v>1082044</v>
      </c>
      <c r="D3214">
        <f t="shared" si="51"/>
        <v>-3917956</v>
      </c>
    </row>
    <row r="3215" spans="1:4" x14ac:dyDescent="0.35">
      <c r="A3215" t="s">
        <v>27362</v>
      </c>
      <c r="B3215">
        <v>5000000</v>
      </c>
      <c r="C3215">
        <v>1100000</v>
      </c>
      <c r="D3215">
        <f t="shared" si="51"/>
        <v>-3900000</v>
      </c>
    </row>
    <row r="3216" spans="1:4" x14ac:dyDescent="0.35">
      <c r="A3216" t="s">
        <v>27363</v>
      </c>
      <c r="B3216">
        <v>5000000</v>
      </c>
      <c r="C3216">
        <v>2445646</v>
      </c>
      <c r="D3216">
        <f t="shared" si="51"/>
        <v>-2554354</v>
      </c>
    </row>
    <row r="3217" spans="1:4" x14ac:dyDescent="0.35">
      <c r="A3217" t="s">
        <v>27364</v>
      </c>
      <c r="B3217">
        <v>5000000</v>
      </c>
      <c r="C3217">
        <v>2221809</v>
      </c>
      <c r="D3217">
        <f t="shared" si="51"/>
        <v>-2778191</v>
      </c>
    </row>
    <row r="3218" spans="1:4" x14ac:dyDescent="0.35">
      <c r="A3218" t="s">
        <v>27365</v>
      </c>
      <c r="B3218">
        <v>5000000</v>
      </c>
      <c r="C3218">
        <v>296665</v>
      </c>
      <c r="D3218">
        <f t="shared" si="51"/>
        <v>-4703335</v>
      </c>
    </row>
    <row r="3219" spans="1:4" x14ac:dyDescent="0.35">
      <c r="A3219" t="s">
        <v>27366</v>
      </c>
      <c r="B3219">
        <v>5000000</v>
      </c>
      <c r="C3219">
        <v>3219029</v>
      </c>
      <c r="D3219">
        <f t="shared" si="51"/>
        <v>-1780971</v>
      </c>
    </row>
    <row r="3220" spans="1:4" x14ac:dyDescent="0.35">
      <c r="A3220" t="s">
        <v>27367</v>
      </c>
      <c r="B3220">
        <v>5000000</v>
      </c>
      <c r="C3220">
        <v>830210</v>
      </c>
      <c r="D3220">
        <f t="shared" si="51"/>
        <v>-4169790</v>
      </c>
    </row>
    <row r="3221" spans="1:4" x14ac:dyDescent="0.35">
      <c r="A3221" t="s">
        <v>27368</v>
      </c>
      <c r="B3221">
        <v>7000000</v>
      </c>
      <c r="C3221">
        <v>1040879</v>
      </c>
      <c r="D3221">
        <f t="shared" si="51"/>
        <v>-5959121</v>
      </c>
    </row>
    <row r="3222" spans="1:4" x14ac:dyDescent="0.35">
      <c r="A3222" t="s">
        <v>27369</v>
      </c>
      <c r="B3222">
        <v>5000000</v>
      </c>
      <c r="C3222">
        <v>326308</v>
      </c>
      <c r="D3222">
        <f t="shared" si="51"/>
        <v>-4673692</v>
      </c>
    </row>
    <row r="3223" spans="1:4" x14ac:dyDescent="0.35">
      <c r="A3223" t="s">
        <v>27370</v>
      </c>
      <c r="B3223">
        <v>5000000</v>
      </c>
      <c r="C3223">
        <v>124720</v>
      </c>
      <c r="D3223">
        <f t="shared" si="51"/>
        <v>-4875280</v>
      </c>
    </row>
    <row r="3224" spans="1:4" x14ac:dyDescent="0.35">
      <c r="A3224" t="s">
        <v>27371</v>
      </c>
      <c r="B3224">
        <v>2000000</v>
      </c>
      <c r="C3224">
        <v>99147</v>
      </c>
      <c r="D3224">
        <f t="shared" si="51"/>
        <v>-1900853</v>
      </c>
    </row>
    <row r="3225" spans="1:4" x14ac:dyDescent="0.35">
      <c r="A3225" t="s">
        <v>27372</v>
      </c>
      <c r="B3225">
        <v>5000000</v>
      </c>
      <c r="C3225">
        <v>65069140</v>
      </c>
      <c r="D3225">
        <f t="shared" si="51"/>
        <v>60069140</v>
      </c>
    </row>
    <row r="3226" spans="1:4" x14ac:dyDescent="0.35">
      <c r="A3226" t="s">
        <v>27373</v>
      </c>
      <c r="B3226">
        <v>5000000</v>
      </c>
      <c r="C3226">
        <v>65087</v>
      </c>
      <c r="D3226">
        <f t="shared" si="51"/>
        <v>-4934913</v>
      </c>
    </row>
    <row r="3227" spans="1:4" x14ac:dyDescent="0.35">
      <c r="A3227" t="s">
        <v>27374</v>
      </c>
      <c r="B3227">
        <v>5000000</v>
      </c>
      <c r="C3227">
        <v>16066</v>
      </c>
      <c r="D3227">
        <f t="shared" si="51"/>
        <v>-4983934</v>
      </c>
    </row>
    <row r="3228" spans="1:4" x14ac:dyDescent="0.35">
      <c r="A3228" t="s">
        <v>27375</v>
      </c>
      <c r="B3228">
        <v>5000000</v>
      </c>
      <c r="C3228">
        <v>37440</v>
      </c>
      <c r="D3228">
        <f t="shared" si="51"/>
        <v>-4962560</v>
      </c>
    </row>
    <row r="3229" spans="1:4" x14ac:dyDescent="0.35">
      <c r="A3229" t="s">
        <v>27376</v>
      </c>
      <c r="B3229">
        <v>84450000</v>
      </c>
      <c r="C3229">
        <v>617228</v>
      </c>
      <c r="D3229">
        <f t="shared" si="51"/>
        <v>-83832772</v>
      </c>
    </row>
    <row r="3230" spans="1:4" x14ac:dyDescent="0.35">
      <c r="A3230" t="s">
        <v>27377</v>
      </c>
      <c r="B3230">
        <v>4000000</v>
      </c>
      <c r="C3230">
        <v>274385</v>
      </c>
      <c r="D3230">
        <f t="shared" si="51"/>
        <v>-3725615</v>
      </c>
    </row>
    <row r="3231" spans="1:4" x14ac:dyDescent="0.35">
      <c r="A3231" t="s">
        <v>27378</v>
      </c>
      <c r="B3231">
        <v>890000</v>
      </c>
      <c r="C3231">
        <v>24475416</v>
      </c>
      <c r="D3231">
        <f t="shared" si="51"/>
        <v>23585416</v>
      </c>
    </row>
    <row r="3232" spans="1:4" x14ac:dyDescent="0.35">
      <c r="A3232" t="s">
        <v>27379</v>
      </c>
      <c r="B3232">
        <v>4800000</v>
      </c>
      <c r="C3232">
        <v>47277326</v>
      </c>
      <c r="D3232">
        <f t="shared" si="51"/>
        <v>42477326</v>
      </c>
    </row>
    <row r="3233" spans="1:4" x14ac:dyDescent="0.35">
      <c r="A3233" t="s">
        <v>27380</v>
      </c>
      <c r="B3233">
        <v>2800000</v>
      </c>
      <c r="C3233">
        <v>1247453</v>
      </c>
      <c r="D3233">
        <f t="shared" si="51"/>
        <v>-1552547</v>
      </c>
    </row>
    <row r="3234" spans="1:4" x14ac:dyDescent="0.35">
      <c r="A3234" t="s">
        <v>27381</v>
      </c>
      <c r="B3234">
        <v>5000000</v>
      </c>
      <c r="C3234">
        <v>1729969</v>
      </c>
      <c r="D3234">
        <f t="shared" si="51"/>
        <v>-3270031</v>
      </c>
    </row>
    <row r="3235" spans="1:4" x14ac:dyDescent="0.35">
      <c r="A3235" t="s">
        <v>27382</v>
      </c>
      <c r="B3235">
        <v>4700000</v>
      </c>
      <c r="C3235">
        <v>1705139</v>
      </c>
      <c r="D3235">
        <f t="shared" si="51"/>
        <v>-2994861</v>
      </c>
    </row>
    <row r="3236" spans="1:4" x14ac:dyDescent="0.35">
      <c r="A3236" t="s">
        <v>27383</v>
      </c>
      <c r="B3236">
        <v>4700000</v>
      </c>
      <c r="C3236">
        <v>8025872</v>
      </c>
      <c r="D3236">
        <f t="shared" si="51"/>
        <v>3325872</v>
      </c>
    </row>
    <row r="3237" spans="1:4" x14ac:dyDescent="0.35">
      <c r="A3237" t="s">
        <v>27384</v>
      </c>
      <c r="B3237">
        <v>4800000</v>
      </c>
      <c r="C3237">
        <v>778565</v>
      </c>
      <c r="D3237">
        <f t="shared" si="51"/>
        <v>-4021435</v>
      </c>
    </row>
    <row r="3238" spans="1:4" x14ac:dyDescent="0.35">
      <c r="A3238" t="s">
        <v>27385</v>
      </c>
      <c r="B3238">
        <v>4210888</v>
      </c>
      <c r="C3238">
        <v>21054442</v>
      </c>
      <c r="D3238">
        <f t="shared" si="51"/>
        <v>16843554</v>
      </c>
    </row>
    <row r="3239" spans="1:4" x14ac:dyDescent="0.35">
      <c r="A3239" t="s">
        <v>27386</v>
      </c>
      <c r="B3239">
        <v>4600000</v>
      </c>
      <c r="C3239">
        <v>513836</v>
      </c>
      <c r="D3239">
        <f t="shared" si="51"/>
        <v>-4086164</v>
      </c>
    </row>
    <row r="3240" spans="1:4" x14ac:dyDescent="0.35">
      <c r="A3240" t="s">
        <v>27387</v>
      </c>
      <c r="B3240">
        <v>4600000</v>
      </c>
      <c r="C3240">
        <v>434417</v>
      </c>
      <c r="D3240">
        <f t="shared" si="51"/>
        <v>-4165583</v>
      </c>
    </row>
    <row r="3241" spans="1:4" x14ac:dyDescent="0.35">
      <c r="A3241" t="s">
        <v>27388</v>
      </c>
      <c r="B3241">
        <v>4500000</v>
      </c>
      <c r="C3241">
        <v>81200000</v>
      </c>
      <c r="D3241">
        <f t="shared" si="51"/>
        <v>76700000</v>
      </c>
    </row>
    <row r="3242" spans="1:4" x14ac:dyDescent="0.35">
      <c r="A3242" t="s">
        <v>27389</v>
      </c>
      <c r="B3242">
        <v>4500000</v>
      </c>
      <c r="C3242">
        <v>52700832</v>
      </c>
      <c r="D3242">
        <f t="shared" si="51"/>
        <v>48200832</v>
      </c>
    </row>
    <row r="3243" spans="1:4" x14ac:dyDescent="0.35">
      <c r="A3243" t="s">
        <v>27390</v>
      </c>
      <c r="B3243">
        <v>15000000</v>
      </c>
      <c r="C3243">
        <v>13060843</v>
      </c>
      <c r="D3243">
        <f t="shared" si="51"/>
        <v>-1939157</v>
      </c>
    </row>
    <row r="3244" spans="1:4" x14ac:dyDescent="0.35">
      <c r="A3244" t="s">
        <v>27391</v>
      </c>
      <c r="B3244">
        <v>4500000</v>
      </c>
      <c r="C3244">
        <v>3798532</v>
      </c>
      <c r="D3244">
        <f t="shared" si="51"/>
        <v>-701468</v>
      </c>
    </row>
    <row r="3245" spans="1:4" x14ac:dyDescent="0.35">
      <c r="A3245" t="s">
        <v>27392</v>
      </c>
      <c r="B3245">
        <v>4500000</v>
      </c>
      <c r="C3245">
        <v>3609278</v>
      </c>
      <c r="D3245">
        <f t="shared" si="51"/>
        <v>-890722</v>
      </c>
    </row>
    <row r="3246" spans="1:4" x14ac:dyDescent="0.35">
      <c r="A3246" t="s">
        <v>27393</v>
      </c>
      <c r="B3246">
        <v>700000000</v>
      </c>
      <c r="C3246">
        <v>1687311</v>
      </c>
      <c r="D3246">
        <f t="shared" si="51"/>
        <v>-698312689</v>
      </c>
    </row>
    <row r="3247" spans="1:4" x14ac:dyDescent="0.35">
      <c r="A3247" t="s">
        <v>27394</v>
      </c>
      <c r="B3247">
        <v>5000000</v>
      </c>
      <c r="C3247">
        <v>10429707</v>
      </c>
      <c r="D3247">
        <f t="shared" si="51"/>
        <v>5429707</v>
      </c>
    </row>
    <row r="3248" spans="1:4" x14ac:dyDescent="0.35">
      <c r="A3248" t="s">
        <v>27395</v>
      </c>
      <c r="B3248">
        <v>4500000</v>
      </c>
      <c r="C3248">
        <v>727883</v>
      </c>
      <c r="D3248">
        <f t="shared" si="51"/>
        <v>-3772117</v>
      </c>
    </row>
    <row r="3249" spans="1:4" x14ac:dyDescent="0.35">
      <c r="A3249" t="s">
        <v>27396</v>
      </c>
      <c r="B3249">
        <v>4500000</v>
      </c>
      <c r="C3249">
        <v>713413</v>
      </c>
      <c r="D3249">
        <f t="shared" si="51"/>
        <v>-3786587</v>
      </c>
    </row>
    <row r="3250" spans="1:4" x14ac:dyDescent="0.35">
      <c r="A3250" t="s">
        <v>27397</v>
      </c>
      <c r="B3250">
        <v>2000000</v>
      </c>
      <c r="C3250">
        <v>410241</v>
      </c>
      <c r="D3250">
        <f t="shared" si="51"/>
        <v>-1589759</v>
      </c>
    </row>
    <row r="3251" spans="1:4" x14ac:dyDescent="0.35">
      <c r="A3251" t="s">
        <v>27398</v>
      </c>
      <c r="B3251">
        <v>4200000000</v>
      </c>
      <c r="C3251">
        <v>211667</v>
      </c>
      <c r="D3251">
        <f t="shared" si="51"/>
        <v>-4199788333</v>
      </c>
    </row>
    <row r="3252" spans="1:4" x14ac:dyDescent="0.35">
      <c r="A3252" t="s">
        <v>27399</v>
      </c>
      <c r="B3252">
        <v>2500000</v>
      </c>
      <c r="C3252">
        <v>92191</v>
      </c>
      <c r="D3252">
        <f t="shared" si="51"/>
        <v>-2407809</v>
      </c>
    </row>
    <row r="3253" spans="1:4" x14ac:dyDescent="0.35">
      <c r="A3253" t="s">
        <v>27400</v>
      </c>
      <c r="B3253">
        <v>35000000</v>
      </c>
      <c r="C3253">
        <v>49413</v>
      </c>
      <c r="D3253">
        <f t="shared" si="51"/>
        <v>-34950587</v>
      </c>
    </row>
    <row r="3254" spans="1:4" x14ac:dyDescent="0.35">
      <c r="A3254" t="s">
        <v>27401</v>
      </c>
      <c r="B3254">
        <v>4500000</v>
      </c>
      <c r="C3254">
        <v>108229</v>
      </c>
      <c r="D3254">
        <f t="shared" si="51"/>
        <v>-4391771</v>
      </c>
    </row>
    <row r="3255" spans="1:4" x14ac:dyDescent="0.35">
      <c r="A3255" t="s">
        <v>27402</v>
      </c>
      <c r="B3255">
        <v>4400000</v>
      </c>
      <c r="C3255">
        <v>112000000</v>
      </c>
      <c r="D3255">
        <f t="shared" si="51"/>
        <v>107600000</v>
      </c>
    </row>
    <row r="3256" spans="1:4" x14ac:dyDescent="0.35">
      <c r="A3256" t="s">
        <v>27403</v>
      </c>
      <c r="B3256">
        <v>4400000</v>
      </c>
      <c r="C3256">
        <v>36145695</v>
      </c>
      <c r="D3256">
        <f t="shared" si="51"/>
        <v>31745695</v>
      </c>
    </row>
    <row r="3257" spans="1:4" x14ac:dyDescent="0.35">
      <c r="A3257" t="s">
        <v>27404</v>
      </c>
      <c r="B3257">
        <v>4500000</v>
      </c>
      <c r="C3257">
        <v>8691</v>
      </c>
      <c r="D3257">
        <f t="shared" si="51"/>
        <v>-4491309</v>
      </c>
    </row>
    <row r="3258" spans="1:4" x14ac:dyDescent="0.35">
      <c r="A3258" t="s">
        <v>27405</v>
      </c>
      <c r="B3258">
        <v>3000000</v>
      </c>
      <c r="C3258">
        <v>26345</v>
      </c>
      <c r="D3258">
        <f t="shared" si="51"/>
        <v>-2973655</v>
      </c>
    </row>
    <row r="3259" spans="1:4" x14ac:dyDescent="0.35">
      <c r="A3259" t="s">
        <v>27406</v>
      </c>
      <c r="B3259">
        <v>6000000</v>
      </c>
      <c r="C3259">
        <v>20772796</v>
      </c>
      <c r="D3259">
        <f t="shared" si="51"/>
        <v>14772796</v>
      </c>
    </row>
    <row r="3260" spans="1:4" x14ac:dyDescent="0.35">
      <c r="A3260" t="s">
        <v>27407</v>
      </c>
      <c r="B3260">
        <v>150000000</v>
      </c>
      <c r="C3260">
        <v>199228</v>
      </c>
      <c r="D3260">
        <f t="shared" si="51"/>
        <v>-149800772</v>
      </c>
    </row>
    <row r="3261" spans="1:4" x14ac:dyDescent="0.35">
      <c r="A3261" t="s">
        <v>27408</v>
      </c>
      <c r="B3261">
        <v>4200000</v>
      </c>
      <c r="C3261">
        <v>1487477</v>
      </c>
      <c r="D3261">
        <f t="shared" si="51"/>
        <v>-2712523</v>
      </c>
    </row>
    <row r="3262" spans="1:4" x14ac:dyDescent="0.35">
      <c r="A3262" t="s">
        <v>27409</v>
      </c>
      <c r="B3262">
        <v>2300000</v>
      </c>
      <c r="C3262">
        <v>62549000</v>
      </c>
      <c r="D3262">
        <f t="shared" si="51"/>
        <v>60249000</v>
      </c>
    </row>
    <row r="3263" spans="1:4" x14ac:dyDescent="0.35">
      <c r="A3263" t="s">
        <v>27410</v>
      </c>
      <c r="B3263">
        <v>4000000</v>
      </c>
      <c r="C3263">
        <v>105500000</v>
      </c>
      <c r="D3263">
        <f t="shared" si="51"/>
        <v>101500000</v>
      </c>
    </row>
    <row r="3264" spans="1:4" x14ac:dyDescent="0.35">
      <c r="A3264" t="s">
        <v>27411</v>
      </c>
      <c r="B3264">
        <v>4000000</v>
      </c>
      <c r="C3264">
        <v>101055</v>
      </c>
      <c r="D3264">
        <f t="shared" si="51"/>
        <v>-3898945</v>
      </c>
    </row>
    <row r="3265" spans="1:4" x14ac:dyDescent="0.35">
      <c r="A3265" t="s">
        <v>27412</v>
      </c>
      <c r="B3265">
        <v>4000000</v>
      </c>
      <c r="C3265">
        <v>44566004</v>
      </c>
      <c r="D3265">
        <f t="shared" si="51"/>
        <v>40566004</v>
      </c>
    </row>
    <row r="3266" spans="1:4" x14ac:dyDescent="0.35">
      <c r="A3266" t="s">
        <v>27413</v>
      </c>
      <c r="B3266">
        <v>4000000</v>
      </c>
      <c r="C3266">
        <v>39200000</v>
      </c>
      <c r="D3266">
        <f t="shared" si="51"/>
        <v>35200000</v>
      </c>
    </row>
    <row r="3267" spans="1:4" x14ac:dyDescent="0.35">
      <c r="A3267" t="s">
        <v>27414</v>
      </c>
      <c r="B3267">
        <v>4000000</v>
      </c>
      <c r="C3267">
        <v>36000000</v>
      </c>
      <c r="D3267">
        <f t="shared" ref="D3267:D3330" si="52">C3267-B3267</f>
        <v>32000000</v>
      </c>
    </row>
    <row r="3268" spans="1:4" x14ac:dyDescent="0.35">
      <c r="A3268" t="s">
        <v>27415</v>
      </c>
      <c r="B3268">
        <v>4000000</v>
      </c>
      <c r="C3268">
        <v>31252964</v>
      </c>
      <c r="D3268">
        <f t="shared" si="52"/>
        <v>27252964</v>
      </c>
    </row>
    <row r="3269" spans="1:4" x14ac:dyDescent="0.35">
      <c r="A3269" t="s">
        <v>27416</v>
      </c>
      <c r="B3269">
        <v>8500000</v>
      </c>
      <c r="C3269">
        <v>131175</v>
      </c>
      <c r="D3269">
        <f t="shared" si="52"/>
        <v>-8368825</v>
      </c>
    </row>
    <row r="3270" spans="1:4" x14ac:dyDescent="0.35">
      <c r="A3270" t="s">
        <v>27417</v>
      </c>
      <c r="B3270">
        <v>3600000</v>
      </c>
      <c r="C3270">
        <v>31968347</v>
      </c>
      <c r="D3270">
        <f t="shared" si="52"/>
        <v>28368347</v>
      </c>
    </row>
    <row r="3271" spans="1:4" x14ac:dyDescent="0.35">
      <c r="A3271" t="s">
        <v>27418</v>
      </c>
      <c r="B3271">
        <v>4000000</v>
      </c>
      <c r="C3271">
        <v>35385560</v>
      </c>
      <c r="D3271">
        <f t="shared" si="52"/>
        <v>31385560</v>
      </c>
    </row>
    <row r="3272" spans="1:4" x14ac:dyDescent="0.35">
      <c r="A3272" t="s">
        <v>27419</v>
      </c>
      <c r="B3272">
        <v>3500000</v>
      </c>
      <c r="C3272">
        <v>20803237</v>
      </c>
      <c r="D3272">
        <f t="shared" si="52"/>
        <v>17303237</v>
      </c>
    </row>
    <row r="3273" spans="1:4" x14ac:dyDescent="0.35">
      <c r="A3273" t="s">
        <v>27420</v>
      </c>
      <c r="B3273">
        <v>4000000</v>
      </c>
      <c r="C3273">
        <v>13008928</v>
      </c>
      <c r="D3273">
        <f t="shared" si="52"/>
        <v>9008928</v>
      </c>
    </row>
    <row r="3274" spans="1:4" x14ac:dyDescent="0.35">
      <c r="A3274" t="s">
        <v>27421</v>
      </c>
      <c r="B3274">
        <v>5000000</v>
      </c>
      <c r="C3274">
        <v>15152879</v>
      </c>
      <c r="D3274">
        <f t="shared" si="52"/>
        <v>10152879</v>
      </c>
    </row>
    <row r="3275" spans="1:4" x14ac:dyDescent="0.35">
      <c r="A3275" t="s">
        <v>27422</v>
      </c>
      <c r="B3275">
        <v>4000000</v>
      </c>
      <c r="C3275">
        <v>25359200</v>
      </c>
      <c r="D3275">
        <f t="shared" si="52"/>
        <v>21359200</v>
      </c>
    </row>
    <row r="3276" spans="1:4" x14ac:dyDescent="0.35">
      <c r="A3276" t="s">
        <v>27423</v>
      </c>
      <c r="B3276">
        <v>4000000</v>
      </c>
      <c r="C3276">
        <v>10515579</v>
      </c>
      <c r="D3276">
        <f t="shared" si="52"/>
        <v>6515579</v>
      </c>
    </row>
    <row r="3277" spans="1:4" x14ac:dyDescent="0.35">
      <c r="A3277" t="s">
        <v>27424</v>
      </c>
      <c r="B3277">
        <v>4000000</v>
      </c>
      <c r="C3277">
        <v>10097096</v>
      </c>
      <c r="D3277">
        <f t="shared" si="52"/>
        <v>6097096</v>
      </c>
    </row>
    <row r="3278" spans="1:4" x14ac:dyDescent="0.35">
      <c r="A3278" t="s">
        <v>27425</v>
      </c>
      <c r="B3278">
        <v>6000000</v>
      </c>
      <c r="C3278">
        <v>9821335</v>
      </c>
      <c r="D3278">
        <f t="shared" si="52"/>
        <v>3821335</v>
      </c>
    </row>
    <row r="3279" spans="1:4" x14ac:dyDescent="0.35">
      <c r="A3279" t="s">
        <v>27426</v>
      </c>
      <c r="B3279">
        <v>3200000</v>
      </c>
      <c r="C3279">
        <v>8243880</v>
      </c>
      <c r="D3279">
        <f t="shared" si="52"/>
        <v>5043880</v>
      </c>
    </row>
    <row r="3280" spans="1:4" x14ac:dyDescent="0.35">
      <c r="A3280" t="s">
        <v>27427</v>
      </c>
      <c r="B3280">
        <v>4000000</v>
      </c>
      <c r="C3280">
        <v>7825820</v>
      </c>
      <c r="D3280">
        <f t="shared" si="52"/>
        <v>3825820</v>
      </c>
    </row>
    <row r="3281" spans="1:4" x14ac:dyDescent="0.35">
      <c r="A3281" t="s">
        <v>27428</v>
      </c>
      <c r="B3281">
        <v>3400000</v>
      </c>
      <c r="C3281">
        <v>7159147</v>
      </c>
      <c r="D3281">
        <f t="shared" si="52"/>
        <v>3759147</v>
      </c>
    </row>
    <row r="3282" spans="1:4" x14ac:dyDescent="0.35">
      <c r="A3282" t="s">
        <v>27429</v>
      </c>
      <c r="B3282">
        <v>4000000</v>
      </c>
      <c r="C3282">
        <v>17314483</v>
      </c>
      <c r="D3282">
        <f t="shared" si="52"/>
        <v>13314483</v>
      </c>
    </row>
    <row r="3283" spans="1:4" x14ac:dyDescent="0.35">
      <c r="A3283" t="s">
        <v>27430</v>
      </c>
      <c r="B3283">
        <v>4000000</v>
      </c>
      <c r="C3283">
        <v>6525762</v>
      </c>
      <c r="D3283">
        <f t="shared" si="52"/>
        <v>2525762</v>
      </c>
    </row>
    <row r="3284" spans="1:4" x14ac:dyDescent="0.35">
      <c r="A3284" t="s">
        <v>27431</v>
      </c>
      <c r="B3284">
        <v>4000000</v>
      </c>
      <c r="C3284">
        <v>4301331</v>
      </c>
      <c r="D3284">
        <f t="shared" si="52"/>
        <v>301331</v>
      </c>
    </row>
    <row r="3285" spans="1:4" x14ac:dyDescent="0.35">
      <c r="A3285" t="s">
        <v>27432</v>
      </c>
      <c r="B3285">
        <v>4000000</v>
      </c>
      <c r="C3285">
        <v>4046737</v>
      </c>
      <c r="D3285">
        <f t="shared" si="52"/>
        <v>46737</v>
      </c>
    </row>
    <row r="3286" spans="1:4" x14ac:dyDescent="0.35">
      <c r="A3286" t="s">
        <v>27433</v>
      </c>
      <c r="B3286">
        <v>8000000</v>
      </c>
      <c r="C3286">
        <v>3713002</v>
      </c>
      <c r="D3286">
        <f t="shared" si="52"/>
        <v>-4286998</v>
      </c>
    </row>
    <row r="3287" spans="1:4" x14ac:dyDescent="0.35">
      <c r="A3287" t="s">
        <v>27434</v>
      </c>
      <c r="B3287">
        <v>4000000</v>
      </c>
      <c r="C3287">
        <v>3468572</v>
      </c>
      <c r="D3287">
        <f t="shared" si="52"/>
        <v>-531428</v>
      </c>
    </row>
    <row r="3288" spans="1:4" x14ac:dyDescent="0.35">
      <c r="A3288" t="s">
        <v>27435</v>
      </c>
      <c r="B3288">
        <v>4000000</v>
      </c>
      <c r="C3288">
        <v>2892582</v>
      </c>
      <c r="D3288">
        <f t="shared" si="52"/>
        <v>-1107418</v>
      </c>
    </row>
    <row r="3289" spans="1:4" x14ac:dyDescent="0.35">
      <c r="A3289" t="s">
        <v>27436</v>
      </c>
      <c r="B3289">
        <v>4000000</v>
      </c>
      <c r="C3289">
        <v>2800000</v>
      </c>
      <c r="D3289">
        <f t="shared" si="52"/>
        <v>-1200000</v>
      </c>
    </row>
    <row r="3290" spans="1:4" x14ac:dyDescent="0.35">
      <c r="A3290" t="s">
        <v>27437</v>
      </c>
      <c r="B3290">
        <v>4000000</v>
      </c>
      <c r="C3290">
        <v>2426851</v>
      </c>
      <c r="D3290">
        <f t="shared" si="52"/>
        <v>-1573149</v>
      </c>
    </row>
    <row r="3291" spans="1:4" x14ac:dyDescent="0.35">
      <c r="A3291" t="s">
        <v>27438</v>
      </c>
      <c r="B3291">
        <v>4000000</v>
      </c>
      <c r="C3291">
        <v>1325073</v>
      </c>
      <c r="D3291">
        <f t="shared" si="52"/>
        <v>-2674927</v>
      </c>
    </row>
    <row r="3292" spans="1:4" x14ac:dyDescent="0.35">
      <c r="A3292" t="s">
        <v>27439</v>
      </c>
      <c r="B3292">
        <v>4000000</v>
      </c>
      <c r="C3292">
        <v>864959</v>
      </c>
      <c r="D3292">
        <f t="shared" si="52"/>
        <v>-3135041</v>
      </c>
    </row>
    <row r="3293" spans="1:4" x14ac:dyDescent="0.35">
      <c r="A3293" t="s">
        <v>27440</v>
      </c>
      <c r="B3293">
        <v>4000000</v>
      </c>
      <c r="C3293">
        <v>2601847</v>
      </c>
      <c r="D3293">
        <f t="shared" si="52"/>
        <v>-1398153</v>
      </c>
    </row>
    <row r="3294" spans="1:4" x14ac:dyDescent="0.35">
      <c r="A3294" t="s">
        <v>27441</v>
      </c>
      <c r="B3294">
        <v>4000000</v>
      </c>
      <c r="C3294">
        <v>800000</v>
      </c>
      <c r="D3294">
        <f t="shared" si="52"/>
        <v>-3200000</v>
      </c>
    </row>
    <row r="3295" spans="1:4" x14ac:dyDescent="0.35">
      <c r="A3295" t="s">
        <v>27442</v>
      </c>
      <c r="B3295">
        <v>4000000</v>
      </c>
      <c r="C3295">
        <v>562059</v>
      </c>
      <c r="D3295">
        <f t="shared" si="52"/>
        <v>-3437941</v>
      </c>
    </row>
    <row r="3296" spans="1:4" x14ac:dyDescent="0.35">
      <c r="A3296" t="s">
        <v>27443</v>
      </c>
      <c r="B3296">
        <v>4000000</v>
      </c>
      <c r="C3296">
        <v>399793</v>
      </c>
      <c r="D3296">
        <f t="shared" si="52"/>
        <v>-3600207</v>
      </c>
    </row>
    <row r="3297" spans="1:4" x14ac:dyDescent="0.35">
      <c r="A3297" t="s">
        <v>27444</v>
      </c>
      <c r="B3297">
        <v>4000000</v>
      </c>
      <c r="C3297">
        <v>371897</v>
      </c>
      <c r="D3297">
        <f t="shared" si="52"/>
        <v>-3628103</v>
      </c>
    </row>
    <row r="3298" spans="1:4" x14ac:dyDescent="0.35">
      <c r="A3298" t="s">
        <v>27445</v>
      </c>
      <c r="B3298">
        <v>3000000</v>
      </c>
      <c r="C3298">
        <v>302204</v>
      </c>
      <c r="D3298">
        <f t="shared" si="52"/>
        <v>-2697796</v>
      </c>
    </row>
    <row r="3299" spans="1:4" x14ac:dyDescent="0.35">
      <c r="A3299" t="s">
        <v>27446</v>
      </c>
      <c r="B3299">
        <v>1300000</v>
      </c>
      <c r="C3299">
        <v>354704</v>
      </c>
      <c r="D3299">
        <f t="shared" si="52"/>
        <v>-945296</v>
      </c>
    </row>
    <row r="3300" spans="1:4" x14ac:dyDescent="0.35">
      <c r="A3300" t="s">
        <v>27447</v>
      </c>
      <c r="B3300">
        <v>1500000</v>
      </c>
      <c r="C3300">
        <v>265107</v>
      </c>
      <c r="D3300">
        <f t="shared" si="52"/>
        <v>-1234893</v>
      </c>
    </row>
    <row r="3301" spans="1:4" x14ac:dyDescent="0.35">
      <c r="A3301" t="s">
        <v>27448</v>
      </c>
      <c r="B3301">
        <v>4000000</v>
      </c>
      <c r="C3301">
        <v>185577</v>
      </c>
      <c r="D3301">
        <f t="shared" si="52"/>
        <v>-3814423</v>
      </c>
    </row>
    <row r="3302" spans="1:4" x14ac:dyDescent="0.35">
      <c r="A3302" t="s">
        <v>27449</v>
      </c>
      <c r="B3302">
        <v>4000000</v>
      </c>
      <c r="C3302">
        <v>100412</v>
      </c>
      <c r="D3302">
        <f t="shared" si="52"/>
        <v>-3899588</v>
      </c>
    </row>
    <row r="3303" spans="1:4" x14ac:dyDescent="0.35">
      <c r="A3303" t="s">
        <v>27450</v>
      </c>
      <c r="B3303">
        <v>9500000</v>
      </c>
      <c r="C3303">
        <v>58214</v>
      </c>
      <c r="D3303">
        <f t="shared" si="52"/>
        <v>-9441786</v>
      </c>
    </row>
    <row r="3304" spans="1:4" x14ac:dyDescent="0.35">
      <c r="A3304" t="s">
        <v>27451</v>
      </c>
      <c r="B3304">
        <v>14000000</v>
      </c>
      <c r="C3304">
        <v>75078</v>
      </c>
      <c r="D3304">
        <f t="shared" si="52"/>
        <v>-13924922</v>
      </c>
    </row>
    <row r="3305" spans="1:4" x14ac:dyDescent="0.35">
      <c r="A3305" t="s">
        <v>27452</v>
      </c>
      <c r="B3305">
        <v>2500000</v>
      </c>
      <c r="C3305">
        <v>64359</v>
      </c>
      <c r="D3305">
        <f t="shared" si="52"/>
        <v>-2435641</v>
      </c>
    </row>
    <row r="3306" spans="1:4" x14ac:dyDescent="0.35">
      <c r="A3306" t="s">
        <v>27453</v>
      </c>
      <c r="B3306">
        <v>16000000</v>
      </c>
      <c r="C3306">
        <v>317125</v>
      </c>
      <c r="D3306">
        <f t="shared" si="52"/>
        <v>-15682875</v>
      </c>
    </row>
    <row r="3307" spans="1:4" x14ac:dyDescent="0.35">
      <c r="A3307" t="s">
        <v>27454</v>
      </c>
      <c r="B3307">
        <v>4000000</v>
      </c>
      <c r="C3307">
        <v>146402</v>
      </c>
      <c r="D3307">
        <f t="shared" si="52"/>
        <v>-3853598</v>
      </c>
    </row>
    <row r="3308" spans="1:4" x14ac:dyDescent="0.35">
      <c r="A3308" t="s">
        <v>27455</v>
      </c>
      <c r="B3308">
        <v>650000</v>
      </c>
      <c r="C3308">
        <v>18469</v>
      </c>
      <c r="D3308">
        <f t="shared" si="52"/>
        <v>-631531</v>
      </c>
    </row>
    <row r="3309" spans="1:4" x14ac:dyDescent="0.35">
      <c r="A3309" t="s">
        <v>27456</v>
      </c>
      <c r="B3309">
        <v>4000000</v>
      </c>
      <c r="C3309">
        <v>12836</v>
      </c>
      <c r="D3309">
        <f t="shared" si="52"/>
        <v>-3987164</v>
      </c>
    </row>
    <row r="3310" spans="1:4" x14ac:dyDescent="0.35">
      <c r="A3310" t="s">
        <v>27457</v>
      </c>
      <c r="B3310">
        <v>4000000</v>
      </c>
      <c r="C3310">
        <v>20262</v>
      </c>
      <c r="D3310">
        <f t="shared" si="52"/>
        <v>-3979738</v>
      </c>
    </row>
    <row r="3311" spans="1:4" x14ac:dyDescent="0.35">
      <c r="A3311" t="s">
        <v>27458</v>
      </c>
      <c r="B3311">
        <v>4000000</v>
      </c>
      <c r="C3311">
        <v>4063</v>
      </c>
      <c r="D3311">
        <f t="shared" si="52"/>
        <v>-3995937</v>
      </c>
    </row>
    <row r="3312" spans="1:4" x14ac:dyDescent="0.35">
      <c r="A3312" t="s">
        <v>27459</v>
      </c>
      <c r="B3312">
        <v>3977000</v>
      </c>
      <c r="C3312">
        <v>198655278</v>
      </c>
      <c r="D3312">
        <f t="shared" si="52"/>
        <v>194678278</v>
      </c>
    </row>
    <row r="3313" spans="1:4" x14ac:dyDescent="0.35">
      <c r="A3313" t="s">
        <v>27460</v>
      </c>
      <c r="B3313">
        <v>4000000</v>
      </c>
      <c r="C3313">
        <v>143653</v>
      </c>
      <c r="D3313">
        <f t="shared" si="52"/>
        <v>-3856347</v>
      </c>
    </row>
    <row r="3314" spans="1:4" x14ac:dyDescent="0.35">
      <c r="A3314" t="s">
        <v>27461</v>
      </c>
      <c r="B3314">
        <v>3800000</v>
      </c>
      <c r="C3314">
        <v>14873</v>
      </c>
      <c r="D3314">
        <f t="shared" si="52"/>
        <v>-3785127</v>
      </c>
    </row>
    <row r="3315" spans="1:4" x14ac:dyDescent="0.35">
      <c r="A3315" t="s">
        <v>27462</v>
      </c>
      <c r="B3315">
        <v>3768785</v>
      </c>
      <c r="C3315">
        <v>8000000</v>
      </c>
      <c r="D3315">
        <f t="shared" si="52"/>
        <v>4231215</v>
      </c>
    </row>
    <row r="3316" spans="1:4" x14ac:dyDescent="0.35">
      <c r="A3316" t="s">
        <v>27463</v>
      </c>
      <c r="B3316">
        <v>3500000</v>
      </c>
      <c r="C3316">
        <v>37606</v>
      </c>
      <c r="D3316">
        <f t="shared" si="52"/>
        <v>-3462394</v>
      </c>
    </row>
    <row r="3317" spans="1:4" x14ac:dyDescent="0.35">
      <c r="A3317" t="s">
        <v>27464</v>
      </c>
      <c r="B3317">
        <v>3700000</v>
      </c>
      <c r="C3317">
        <v>2956000</v>
      </c>
      <c r="D3317">
        <f t="shared" si="52"/>
        <v>-744000</v>
      </c>
    </row>
    <row r="3318" spans="1:4" x14ac:dyDescent="0.35">
      <c r="A3318" t="s">
        <v>27465</v>
      </c>
      <c r="B3318">
        <v>3800000</v>
      </c>
      <c r="C3318">
        <v>19959</v>
      </c>
      <c r="D3318">
        <f t="shared" si="52"/>
        <v>-3780041</v>
      </c>
    </row>
    <row r="3319" spans="1:4" x14ac:dyDescent="0.35">
      <c r="A3319" t="s">
        <v>27466</v>
      </c>
      <c r="B3319">
        <v>2000000</v>
      </c>
      <c r="C3319">
        <v>2706659</v>
      </c>
      <c r="D3319">
        <f t="shared" si="52"/>
        <v>706659</v>
      </c>
    </row>
    <row r="3320" spans="1:4" x14ac:dyDescent="0.35">
      <c r="A3320" t="s">
        <v>27467</v>
      </c>
      <c r="B3320">
        <v>3500000</v>
      </c>
      <c r="C3320">
        <v>45857453</v>
      </c>
      <c r="D3320">
        <f t="shared" si="52"/>
        <v>42357453</v>
      </c>
    </row>
    <row r="3321" spans="1:4" x14ac:dyDescent="0.35">
      <c r="A3321" t="s">
        <v>27468</v>
      </c>
      <c r="B3321">
        <v>3500000</v>
      </c>
      <c r="C3321">
        <v>83400000</v>
      </c>
      <c r="D3321">
        <f t="shared" si="52"/>
        <v>79900000</v>
      </c>
    </row>
    <row r="3322" spans="1:4" x14ac:dyDescent="0.35">
      <c r="A3322" t="s">
        <v>27469</v>
      </c>
      <c r="B3322">
        <v>3500000</v>
      </c>
      <c r="C3322">
        <v>27900000</v>
      </c>
      <c r="D3322">
        <f t="shared" si="52"/>
        <v>24400000</v>
      </c>
    </row>
    <row r="3323" spans="1:4" x14ac:dyDescent="0.35">
      <c r="A3323" t="s">
        <v>27470</v>
      </c>
      <c r="B3323">
        <v>3500000</v>
      </c>
      <c r="C3323">
        <v>27900000</v>
      </c>
      <c r="D3323">
        <f t="shared" si="52"/>
        <v>24400000</v>
      </c>
    </row>
    <row r="3324" spans="1:4" x14ac:dyDescent="0.35">
      <c r="A3324" t="s">
        <v>27471</v>
      </c>
      <c r="B3324">
        <v>3500000</v>
      </c>
      <c r="C3324">
        <v>14000000</v>
      </c>
      <c r="D3324">
        <f t="shared" si="52"/>
        <v>10500000</v>
      </c>
    </row>
    <row r="3325" spans="1:4" x14ac:dyDescent="0.35">
      <c r="A3325" t="s">
        <v>27472</v>
      </c>
      <c r="B3325">
        <v>3500000</v>
      </c>
      <c r="C3325">
        <v>25138292</v>
      </c>
      <c r="D3325">
        <f t="shared" si="52"/>
        <v>21638292</v>
      </c>
    </row>
    <row r="3326" spans="1:4" x14ac:dyDescent="0.35">
      <c r="A3326" t="s">
        <v>27473</v>
      </c>
      <c r="B3326">
        <v>3500000</v>
      </c>
      <c r="C3326">
        <v>10305534</v>
      </c>
      <c r="D3326">
        <f t="shared" si="52"/>
        <v>6805534</v>
      </c>
    </row>
    <row r="3327" spans="1:4" x14ac:dyDescent="0.35">
      <c r="A3327" t="s">
        <v>27474</v>
      </c>
      <c r="B3327">
        <v>3500000</v>
      </c>
      <c r="C3327">
        <v>9449219</v>
      </c>
      <c r="D3327">
        <f t="shared" si="52"/>
        <v>5949219</v>
      </c>
    </row>
    <row r="3328" spans="1:4" x14ac:dyDescent="0.35">
      <c r="A3328" t="s">
        <v>27475</v>
      </c>
      <c r="B3328">
        <v>3500000</v>
      </c>
      <c r="C3328">
        <v>6390032</v>
      </c>
      <c r="D3328">
        <f t="shared" si="52"/>
        <v>2890032</v>
      </c>
    </row>
    <row r="3329" spans="1:4" x14ac:dyDescent="0.35">
      <c r="A3329" t="s">
        <v>27476</v>
      </c>
      <c r="B3329">
        <v>2000000</v>
      </c>
      <c r="C3329">
        <v>20167424</v>
      </c>
      <c r="D3329">
        <f t="shared" si="52"/>
        <v>18167424</v>
      </c>
    </row>
    <row r="3330" spans="1:4" x14ac:dyDescent="0.35">
      <c r="A3330" t="s">
        <v>27477</v>
      </c>
      <c r="B3330">
        <v>3600000</v>
      </c>
      <c r="C3330">
        <v>5923044</v>
      </c>
      <c r="D3330">
        <f t="shared" si="52"/>
        <v>2323044</v>
      </c>
    </row>
    <row r="3331" spans="1:4" x14ac:dyDescent="0.35">
      <c r="A3331" t="s">
        <v>27478</v>
      </c>
      <c r="B3331">
        <v>3000000</v>
      </c>
      <c r="C3331">
        <v>3293258</v>
      </c>
      <c r="D3331">
        <f t="shared" ref="D3331:D3394" si="53">C3331-B3331</f>
        <v>293258</v>
      </c>
    </row>
    <row r="3332" spans="1:4" x14ac:dyDescent="0.35">
      <c r="A3332" t="s">
        <v>27479</v>
      </c>
      <c r="B3332">
        <v>3500000</v>
      </c>
      <c r="C3332">
        <v>886410</v>
      </c>
      <c r="D3332">
        <f t="shared" si="53"/>
        <v>-2613590</v>
      </c>
    </row>
    <row r="3333" spans="1:4" x14ac:dyDescent="0.35">
      <c r="A3333" t="s">
        <v>27480</v>
      </c>
      <c r="B3333">
        <v>19900000</v>
      </c>
      <c r="C3333">
        <v>252652</v>
      </c>
      <c r="D3333">
        <f t="shared" si="53"/>
        <v>-19647348</v>
      </c>
    </row>
    <row r="3334" spans="1:4" x14ac:dyDescent="0.35">
      <c r="A3334" t="s">
        <v>27481</v>
      </c>
      <c r="B3334">
        <v>3500000</v>
      </c>
      <c r="C3334">
        <v>220234</v>
      </c>
      <c r="D3334">
        <f t="shared" si="53"/>
        <v>-3279766</v>
      </c>
    </row>
    <row r="3335" spans="1:4" x14ac:dyDescent="0.35">
      <c r="A3335" t="s">
        <v>27482</v>
      </c>
      <c r="B3335">
        <v>3500000</v>
      </c>
      <c r="C3335">
        <v>101228</v>
      </c>
      <c r="D3335">
        <f t="shared" si="53"/>
        <v>-3398772</v>
      </c>
    </row>
    <row r="3336" spans="1:4" x14ac:dyDescent="0.35">
      <c r="A3336" t="s">
        <v>27483</v>
      </c>
      <c r="B3336">
        <v>3500000</v>
      </c>
      <c r="C3336">
        <v>96793</v>
      </c>
      <c r="D3336">
        <f t="shared" si="53"/>
        <v>-3403207</v>
      </c>
    </row>
    <row r="3337" spans="1:4" x14ac:dyDescent="0.35">
      <c r="A3337" t="s">
        <v>27484</v>
      </c>
      <c r="B3337">
        <v>3500000</v>
      </c>
      <c r="C3337">
        <v>123777</v>
      </c>
      <c r="D3337">
        <f t="shared" si="53"/>
        <v>-3376223</v>
      </c>
    </row>
    <row r="3338" spans="1:4" x14ac:dyDescent="0.35">
      <c r="A3338" t="s">
        <v>27485</v>
      </c>
      <c r="B3338">
        <v>3500000</v>
      </c>
      <c r="C3338">
        <v>29233</v>
      </c>
      <c r="D3338">
        <f t="shared" si="53"/>
        <v>-3470767</v>
      </c>
    </row>
    <row r="3339" spans="1:4" x14ac:dyDescent="0.35">
      <c r="A3339" t="s">
        <v>27486</v>
      </c>
      <c r="B3339">
        <v>8000000</v>
      </c>
      <c r="C3339">
        <v>77413017</v>
      </c>
      <c r="D3339">
        <f t="shared" si="53"/>
        <v>69413017</v>
      </c>
    </row>
    <row r="3340" spans="1:4" x14ac:dyDescent="0.35">
      <c r="A3340" t="s">
        <v>27487</v>
      </c>
      <c r="B3340">
        <v>3500000</v>
      </c>
      <c r="C3340">
        <v>5354039</v>
      </c>
      <c r="D3340">
        <f t="shared" si="53"/>
        <v>1854039</v>
      </c>
    </row>
    <row r="3341" spans="1:4" x14ac:dyDescent="0.35">
      <c r="A3341" t="s">
        <v>27488</v>
      </c>
      <c r="B3341">
        <v>3000000</v>
      </c>
      <c r="C3341">
        <v>2926565</v>
      </c>
      <c r="D3341">
        <f t="shared" si="53"/>
        <v>-73435</v>
      </c>
    </row>
    <row r="3342" spans="1:4" x14ac:dyDescent="0.35">
      <c r="A3342" t="s">
        <v>27489</v>
      </c>
      <c r="B3342">
        <v>3300000</v>
      </c>
      <c r="C3342">
        <v>13092000</v>
      </c>
      <c r="D3342">
        <f t="shared" si="53"/>
        <v>9792000</v>
      </c>
    </row>
    <row r="3343" spans="1:4" x14ac:dyDescent="0.35">
      <c r="A3343" t="s">
        <v>27490</v>
      </c>
      <c r="B3343">
        <v>3300000</v>
      </c>
      <c r="C3343">
        <v>7563397</v>
      </c>
      <c r="D3343">
        <f t="shared" si="53"/>
        <v>4263397</v>
      </c>
    </row>
    <row r="3344" spans="1:4" x14ac:dyDescent="0.35">
      <c r="A3344" t="s">
        <v>27491</v>
      </c>
      <c r="B3344">
        <v>2200000</v>
      </c>
      <c r="C3344">
        <v>104257</v>
      </c>
      <c r="D3344">
        <f t="shared" si="53"/>
        <v>-2095743</v>
      </c>
    </row>
    <row r="3345" spans="1:4" x14ac:dyDescent="0.35">
      <c r="A3345" t="s">
        <v>27492</v>
      </c>
      <c r="B3345">
        <v>3800000</v>
      </c>
      <c r="C3345">
        <v>610968</v>
      </c>
      <c r="D3345">
        <f t="shared" si="53"/>
        <v>-3189032</v>
      </c>
    </row>
    <row r="3346" spans="1:4" x14ac:dyDescent="0.35">
      <c r="A3346" t="s">
        <v>27493</v>
      </c>
      <c r="B3346">
        <v>3300000</v>
      </c>
      <c r="C3346">
        <v>8108247</v>
      </c>
      <c r="D3346">
        <f t="shared" si="53"/>
        <v>4808247</v>
      </c>
    </row>
    <row r="3347" spans="1:4" x14ac:dyDescent="0.35">
      <c r="A3347" t="s">
        <v>27494</v>
      </c>
      <c r="B3347">
        <v>2000000</v>
      </c>
      <c r="C3347">
        <v>7680</v>
      </c>
      <c r="D3347">
        <f t="shared" si="53"/>
        <v>-1992320</v>
      </c>
    </row>
    <row r="3348" spans="1:4" x14ac:dyDescent="0.35">
      <c r="A3348" t="s">
        <v>27495</v>
      </c>
      <c r="B3348">
        <v>3000000</v>
      </c>
      <c r="C3348">
        <v>6517198</v>
      </c>
      <c r="D3348">
        <f t="shared" si="53"/>
        <v>3517198</v>
      </c>
    </row>
    <row r="3349" spans="1:4" x14ac:dyDescent="0.35">
      <c r="A3349" t="s">
        <v>27496</v>
      </c>
      <c r="B3349">
        <v>3200000</v>
      </c>
      <c r="C3349">
        <v>5776314</v>
      </c>
      <c r="D3349">
        <f t="shared" si="53"/>
        <v>2576314</v>
      </c>
    </row>
    <row r="3350" spans="1:4" x14ac:dyDescent="0.35">
      <c r="A3350" t="s">
        <v>27497</v>
      </c>
      <c r="B3350">
        <v>3000000</v>
      </c>
      <c r="C3350">
        <v>141600000</v>
      </c>
      <c r="D3350">
        <f t="shared" si="53"/>
        <v>138600000</v>
      </c>
    </row>
    <row r="3351" spans="1:4" x14ac:dyDescent="0.35">
      <c r="A3351" t="s">
        <v>27498</v>
      </c>
      <c r="B3351">
        <v>3000000</v>
      </c>
      <c r="C3351">
        <v>51100000</v>
      </c>
      <c r="D3351">
        <f t="shared" si="53"/>
        <v>48100000</v>
      </c>
    </row>
    <row r="3352" spans="1:4" x14ac:dyDescent="0.35">
      <c r="A3352" t="s">
        <v>27499</v>
      </c>
      <c r="B3352">
        <v>3500000</v>
      </c>
      <c r="C3352">
        <v>16501785</v>
      </c>
      <c r="D3352">
        <f t="shared" si="53"/>
        <v>13001785</v>
      </c>
    </row>
    <row r="3353" spans="1:4" x14ac:dyDescent="0.35">
      <c r="A3353" t="s">
        <v>27500</v>
      </c>
      <c r="B3353">
        <v>3000000</v>
      </c>
      <c r="C3353">
        <v>38168022</v>
      </c>
      <c r="D3353">
        <f t="shared" si="53"/>
        <v>35168022</v>
      </c>
    </row>
    <row r="3354" spans="1:4" x14ac:dyDescent="0.35">
      <c r="A3354" t="s">
        <v>27501</v>
      </c>
      <c r="B3354">
        <v>3000000</v>
      </c>
      <c r="C3354">
        <v>84749884</v>
      </c>
      <c r="D3354">
        <f t="shared" si="53"/>
        <v>81749884</v>
      </c>
    </row>
    <row r="3355" spans="1:4" x14ac:dyDescent="0.35">
      <c r="A3355" t="s">
        <v>27502</v>
      </c>
      <c r="B3355">
        <v>3000000</v>
      </c>
      <c r="C3355">
        <v>24788807</v>
      </c>
      <c r="D3355">
        <f t="shared" si="53"/>
        <v>21788807</v>
      </c>
    </row>
    <row r="3356" spans="1:4" x14ac:dyDescent="0.35">
      <c r="A3356" t="s">
        <v>27503</v>
      </c>
      <c r="B3356">
        <v>4000000</v>
      </c>
      <c r="C3356">
        <v>21244913</v>
      </c>
      <c r="D3356">
        <f t="shared" si="53"/>
        <v>17244913</v>
      </c>
    </row>
    <row r="3357" spans="1:4" x14ac:dyDescent="0.35">
      <c r="A3357" t="s">
        <v>27504</v>
      </c>
      <c r="B3357">
        <v>2200000</v>
      </c>
      <c r="C3357">
        <v>30000000</v>
      </c>
      <c r="D3357">
        <f t="shared" si="53"/>
        <v>27800000</v>
      </c>
    </row>
    <row r="3358" spans="1:4" x14ac:dyDescent="0.35">
      <c r="A3358" t="s">
        <v>27505</v>
      </c>
      <c r="B3358">
        <v>3000000</v>
      </c>
      <c r="C3358">
        <v>20966644</v>
      </c>
      <c r="D3358">
        <f t="shared" si="53"/>
        <v>17966644</v>
      </c>
    </row>
    <row r="3359" spans="1:4" x14ac:dyDescent="0.35">
      <c r="A3359" t="s">
        <v>27506</v>
      </c>
      <c r="B3359">
        <v>3000000</v>
      </c>
      <c r="C3359">
        <v>64423650</v>
      </c>
      <c r="D3359">
        <f t="shared" si="53"/>
        <v>61423650</v>
      </c>
    </row>
    <row r="3360" spans="1:4" x14ac:dyDescent="0.35">
      <c r="A3360" t="s">
        <v>27507</v>
      </c>
      <c r="B3360">
        <v>3000000</v>
      </c>
      <c r="C3360">
        <v>48056940</v>
      </c>
      <c r="D3360">
        <f t="shared" si="53"/>
        <v>45056940</v>
      </c>
    </row>
    <row r="3361" spans="1:4" x14ac:dyDescent="0.35">
      <c r="A3361" t="s">
        <v>27508</v>
      </c>
      <c r="B3361">
        <v>3000000</v>
      </c>
      <c r="C3361">
        <v>19184015</v>
      </c>
      <c r="D3361">
        <f t="shared" si="53"/>
        <v>16184015</v>
      </c>
    </row>
    <row r="3362" spans="1:4" x14ac:dyDescent="0.35">
      <c r="A3362" t="s">
        <v>27509</v>
      </c>
      <c r="B3362">
        <v>3000000</v>
      </c>
      <c r="C3362">
        <v>24629916</v>
      </c>
      <c r="D3362">
        <f t="shared" si="53"/>
        <v>21629916</v>
      </c>
    </row>
    <row r="3363" spans="1:4" x14ac:dyDescent="0.35">
      <c r="A3363" t="s">
        <v>27510</v>
      </c>
      <c r="B3363">
        <v>3000000</v>
      </c>
      <c r="C3363">
        <v>19472057</v>
      </c>
      <c r="D3363">
        <f t="shared" si="53"/>
        <v>16472057</v>
      </c>
    </row>
    <row r="3364" spans="1:4" x14ac:dyDescent="0.35">
      <c r="A3364" t="s">
        <v>27511</v>
      </c>
      <c r="B3364">
        <v>3000000</v>
      </c>
      <c r="C3364">
        <v>27200000</v>
      </c>
      <c r="D3364">
        <f t="shared" si="53"/>
        <v>24200000</v>
      </c>
    </row>
    <row r="3365" spans="1:4" x14ac:dyDescent="0.35">
      <c r="A3365" t="s">
        <v>27512</v>
      </c>
      <c r="B3365">
        <v>3000000</v>
      </c>
      <c r="C3365">
        <v>15369573</v>
      </c>
      <c r="D3365">
        <f t="shared" si="53"/>
        <v>12369573</v>
      </c>
    </row>
    <row r="3366" spans="1:4" x14ac:dyDescent="0.35">
      <c r="A3366" t="s">
        <v>27513</v>
      </c>
      <c r="B3366">
        <v>2500000</v>
      </c>
      <c r="C3366">
        <v>15935068</v>
      </c>
      <c r="D3366">
        <f t="shared" si="53"/>
        <v>13435068</v>
      </c>
    </row>
    <row r="3367" spans="1:4" x14ac:dyDescent="0.35">
      <c r="A3367" t="s">
        <v>27514</v>
      </c>
      <c r="B3367">
        <v>3000000</v>
      </c>
      <c r="C3367">
        <v>11694528</v>
      </c>
      <c r="D3367">
        <f t="shared" si="53"/>
        <v>8694528</v>
      </c>
    </row>
    <row r="3368" spans="1:4" x14ac:dyDescent="0.35">
      <c r="A3368" t="s">
        <v>27515</v>
      </c>
      <c r="B3368">
        <v>3000000</v>
      </c>
      <c r="C3368">
        <v>10017041</v>
      </c>
      <c r="D3368">
        <f t="shared" si="53"/>
        <v>7017041</v>
      </c>
    </row>
    <row r="3369" spans="1:4" x14ac:dyDescent="0.35">
      <c r="A3369" t="s">
        <v>27516</v>
      </c>
      <c r="B3369">
        <v>3000000</v>
      </c>
      <c r="C3369">
        <v>7059537</v>
      </c>
      <c r="D3369">
        <f t="shared" si="53"/>
        <v>4059537</v>
      </c>
    </row>
    <row r="3370" spans="1:4" x14ac:dyDescent="0.35">
      <c r="A3370" t="s">
        <v>27517</v>
      </c>
      <c r="B3370">
        <v>3000000</v>
      </c>
      <c r="C3370">
        <v>8114507</v>
      </c>
      <c r="D3370">
        <f t="shared" si="53"/>
        <v>5114507</v>
      </c>
    </row>
    <row r="3371" spans="1:4" x14ac:dyDescent="0.35">
      <c r="A3371" t="s">
        <v>27518</v>
      </c>
      <c r="B3371">
        <v>3000000</v>
      </c>
      <c r="C3371">
        <v>7888703</v>
      </c>
      <c r="D3371">
        <f t="shared" si="53"/>
        <v>4888703</v>
      </c>
    </row>
    <row r="3372" spans="1:4" x14ac:dyDescent="0.35">
      <c r="A3372" t="s">
        <v>27519</v>
      </c>
      <c r="B3372">
        <v>3000000</v>
      </c>
      <c r="C3372">
        <v>7282851</v>
      </c>
      <c r="D3372">
        <f t="shared" si="53"/>
        <v>4282851</v>
      </c>
    </row>
    <row r="3373" spans="1:4" x14ac:dyDescent="0.35">
      <c r="A3373" t="s">
        <v>27520</v>
      </c>
      <c r="B3373">
        <v>3000000</v>
      </c>
      <c r="C3373">
        <v>5844929</v>
      </c>
      <c r="D3373">
        <f t="shared" si="53"/>
        <v>2844929</v>
      </c>
    </row>
    <row r="3374" spans="1:4" x14ac:dyDescent="0.35">
      <c r="A3374" t="s">
        <v>27521</v>
      </c>
      <c r="B3374">
        <v>1900000</v>
      </c>
      <c r="C3374">
        <v>4170647</v>
      </c>
      <c r="D3374">
        <f t="shared" si="53"/>
        <v>2270647</v>
      </c>
    </row>
    <row r="3375" spans="1:4" x14ac:dyDescent="0.35">
      <c r="A3375" t="s">
        <v>27522</v>
      </c>
      <c r="B3375">
        <v>3000000</v>
      </c>
      <c r="C3375">
        <v>4142507</v>
      </c>
      <c r="D3375">
        <f t="shared" si="53"/>
        <v>1142507</v>
      </c>
    </row>
    <row r="3376" spans="1:4" x14ac:dyDescent="0.35">
      <c r="A3376" t="s">
        <v>27523</v>
      </c>
      <c r="B3376">
        <v>3000000</v>
      </c>
      <c r="C3376">
        <v>4109095</v>
      </c>
      <c r="D3376">
        <f t="shared" si="53"/>
        <v>1109095</v>
      </c>
    </row>
    <row r="3377" spans="1:4" x14ac:dyDescent="0.35">
      <c r="A3377" t="s">
        <v>27524</v>
      </c>
      <c r="B3377">
        <v>3000000</v>
      </c>
      <c r="C3377">
        <v>3902679</v>
      </c>
      <c r="D3377">
        <f t="shared" si="53"/>
        <v>902679</v>
      </c>
    </row>
    <row r="3378" spans="1:4" x14ac:dyDescent="0.35">
      <c r="A3378" t="s">
        <v>27525</v>
      </c>
      <c r="B3378">
        <v>3000000</v>
      </c>
      <c r="C3378">
        <v>3559990</v>
      </c>
      <c r="D3378">
        <f t="shared" si="53"/>
        <v>559990</v>
      </c>
    </row>
    <row r="3379" spans="1:4" x14ac:dyDescent="0.35">
      <c r="A3379" t="s">
        <v>27526</v>
      </c>
      <c r="B3379">
        <v>4500000</v>
      </c>
      <c r="C3379">
        <v>3287435</v>
      </c>
      <c r="D3379">
        <f t="shared" si="53"/>
        <v>-1212565</v>
      </c>
    </row>
    <row r="3380" spans="1:4" x14ac:dyDescent="0.35">
      <c r="A3380" t="s">
        <v>27527</v>
      </c>
      <c r="B3380">
        <v>3500000</v>
      </c>
      <c r="C3380">
        <v>3071947</v>
      </c>
      <c r="D3380">
        <f t="shared" si="53"/>
        <v>-428053</v>
      </c>
    </row>
    <row r="3381" spans="1:4" x14ac:dyDescent="0.35">
      <c r="A3381" t="s">
        <v>27528</v>
      </c>
      <c r="B3381">
        <v>3300000</v>
      </c>
      <c r="C3381">
        <v>2961991</v>
      </c>
      <c r="D3381">
        <f t="shared" si="53"/>
        <v>-338009</v>
      </c>
    </row>
    <row r="3382" spans="1:4" x14ac:dyDescent="0.35">
      <c r="A3382" t="s">
        <v>27529</v>
      </c>
      <c r="B3382">
        <v>3000000</v>
      </c>
      <c r="C3382">
        <v>2912363</v>
      </c>
      <c r="D3382">
        <f t="shared" si="53"/>
        <v>-87637</v>
      </c>
    </row>
    <row r="3383" spans="1:4" x14ac:dyDescent="0.35">
      <c r="A3383" t="s">
        <v>27530</v>
      </c>
      <c r="B3383">
        <v>3000000</v>
      </c>
      <c r="C3383">
        <v>3000000</v>
      </c>
      <c r="D3383">
        <f t="shared" si="53"/>
        <v>0</v>
      </c>
    </row>
    <row r="3384" spans="1:4" x14ac:dyDescent="0.35">
      <c r="A3384" t="s">
        <v>27531</v>
      </c>
      <c r="B3384">
        <v>3000000</v>
      </c>
      <c r="C3384">
        <v>2223990</v>
      </c>
      <c r="D3384">
        <f t="shared" si="53"/>
        <v>-776010</v>
      </c>
    </row>
    <row r="3385" spans="1:4" x14ac:dyDescent="0.35">
      <c r="A3385" t="s">
        <v>27532</v>
      </c>
      <c r="B3385">
        <v>3000000</v>
      </c>
      <c r="C3385">
        <v>1821983</v>
      </c>
      <c r="D3385">
        <f t="shared" si="53"/>
        <v>-1178017</v>
      </c>
    </row>
    <row r="3386" spans="1:4" x14ac:dyDescent="0.35">
      <c r="A3386" t="s">
        <v>27533</v>
      </c>
      <c r="B3386">
        <v>3000000</v>
      </c>
      <c r="C3386">
        <v>2181290</v>
      </c>
      <c r="D3386">
        <f t="shared" si="53"/>
        <v>-818710</v>
      </c>
    </row>
    <row r="3387" spans="1:4" x14ac:dyDescent="0.35">
      <c r="A3387" t="s">
        <v>27534</v>
      </c>
      <c r="B3387">
        <v>3500000</v>
      </c>
      <c r="C3387">
        <v>2848578</v>
      </c>
      <c r="D3387">
        <f t="shared" si="53"/>
        <v>-651422</v>
      </c>
    </row>
    <row r="3388" spans="1:4" x14ac:dyDescent="0.35">
      <c r="A3388" t="s">
        <v>27535</v>
      </c>
      <c r="B3388">
        <v>3000000</v>
      </c>
      <c r="C3388">
        <v>703002</v>
      </c>
      <c r="D3388">
        <f t="shared" si="53"/>
        <v>-2296998</v>
      </c>
    </row>
    <row r="3389" spans="1:4" x14ac:dyDescent="0.35">
      <c r="A3389" t="s">
        <v>27536</v>
      </c>
      <c r="B3389">
        <v>3000000</v>
      </c>
      <c r="C3389">
        <v>3105269</v>
      </c>
      <c r="D3389">
        <f t="shared" si="53"/>
        <v>105269</v>
      </c>
    </row>
    <row r="3390" spans="1:4" x14ac:dyDescent="0.35">
      <c r="A3390" t="s">
        <v>27537</v>
      </c>
      <c r="B3390">
        <v>3000000</v>
      </c>
      <c r="C3390">
        <v>252726</v>
      </c>
      <c r="D3390">
        <f t="shared" si="53"/>
        <v>-2747274</v>
      </c>
    </row>
    <row r="3391" spans="1:4" x14ac:dyDescent="0.35">
      <c r="A3391" t="s">
        <v>27538</v>
      </c>
      <c r="B3391">
        <v>3000000</v>
      </c>
      <c r="C3391">
        <v>418268</v>
      </c>
      <c r="D3391">
        <f t="shared" si="53"/>
        <v>-2581732</v>
      </c>
    </row>
    <row r="3392" spans="1:4" x14ac:dyDescent="0.35">
      <c r="A3392" t="s">
        <v>27539</v>
      </c>
      <c r="B3392">
        <v>3000000</v>
      </c>
      <c r="C3392">
        <v>200803</v>
      </c>
      <c r="D3392">
        <f t="shared" si="53"/>
        <v>-2799197</v>
      </c>
    </row>
    <row r="3393" spans="1:4" x14ac:dyDescent="0.35">
      <c r="A3393" t="s">
        <v>27540</v>
      </c>
      <c r="B3393">
        <v>2700000</v>
      </c>
      <c r="C3393">
        <v>95016</v>
      </c>
      <c r="D3393">
        <f t="shared" si="53"/>
        <v>-2604984</v>
      </c>
    </row>
    <row r="3394" spans="1:4" x14ac:dyDescent="0.35">
      <c r="A3394" t="s">
        <v>27541</v>
      </c>
      <c r="B3394">
        <v>3000000</v>
      </c>
      <c r="C3394">
        <v>73678</v>
      </c>
      <c r="D3394">
        <f t="shared" si="53"/>
        <v>-2926322</v>
      </c>
    </row>
    <row r="3395" spans="1:4" x14ac:dyDescent="0.35">
      <c r="A3395" t="s">
        <v>27542</v>
      </c>
      <c r="B3395">
        <v>5000000</v>
      </c>
      <c r="C3395">
        <v>143000</v>
      </c>
      <c r="D3395">
        <f t="shared" ref="D3395:D3458" si="54">C3395-B3395</f>
        <v>-4857000</v>
      </c>
    </row>
    <row r="3396" spans="1:4" x14ac:dyDescent="0.35">
      <c r="A3396" t="s">
        <v>27543</v>
      </c>
      <c r="B3396">
        <v>3000000</v>
      </c>
      <c r="C3396">
        <v>39852</v>
      </c>
      <c r="D3396">
        <f t="shared" si="54"/>
        <v>-2960148</v>
      </c>
    </row>
    <row r="3397" spans="1:4" x14ac:dyDescent="0.35">
      <c r="A3397" t="s">
        <v>27544</v>
      </c>
      <c r="B3397">
        <v>3000000</v>
      </c>
      <c r="C3397">
        <v>22000</v>
      </c>
      <c r="D3397">
        <f t="shared" si="54"/>
        <v>-2978000</v>
      </c>
    </row>
    <row r="3398" spans="1:4" x14ac:dyDescent="0.35">
      <c r="A3398" t="s">
        <v>27545</v>
      </c>
      <c r="B3398">
        <v>3000000</v>
      </c>
      <c r="C3398">
        <v>5005</v>
      </c>
      <c r="D3398">
        <f t="shared" si="54"/>
        <v>-2994995</v>
      </c>
    </row>
    <row r="3399" spans="1:4" x14ac:dyDescent="0.35">
      <c r="A3399" t="s">
        <v>27546</v>
      </c>
      <c r="B3399">
        <v>2900000</v>
      </c>
      <c r="C3399">
        <v>5595428</v>
      </c>
      <c r="D3399">
        <f t="shared" si="54"/>
        <v>2695428</v>
      </c>
    </row>
    <row r="3400" spans="1:4" x14ac:dyDescent="0.35">
      <c r="A3400" t="s">
        <v>27547</v>
      </c>
      <c r="B3400">
        <v>1500000</v>
      </c>
      <c r="C3400">
        <v>3123749</v>
      </c>
      <c r="D3400">
        <f t="shared" si="54"/>
        <v>1623749</v>
      </c>
    </row>
    <row r="3401" spans="1:4" x14ac:dyDescent="0.35">
      <c r="A3401" t="s">
        <v>27548</v>
      </c>
      <c r="B3401">
        <v>3000000</v>
      </c>
      <c r="C3401">
        <v>100675</v>
      </c>
      <c r="D3401">
        <f t="shared" si="54"/>
        <v>-2899325</v>
      </c>
    </row>
    <row r="3402" spans="1:4" x14ac:dyDescent="0.35">
      <c r="A3402" t="s">
        <v>27549</v>
      </c>
      <c r="B3402">
        <v>2200000</v>
      </c>
      <c r="C3402">
        <v>3645438</v>
      </c>
      <c r="D3402">
        <f t="shared" si="54"/>
        <v>1445438</v>
      </c>
    </row>
    <row r="3403" spans="1:4" x14ac:dyDescent="0.35">
      <c r="A3403" t="s">
        <v>27550</v>
      </c>
      <c r="B3403">
        <v>8000000</v>
      </c>
      <c r="C3403">
        <v>22201636</v>
      </c>
      <c r="D3403">
        <f t="shared" si="54"/>
        <v>14201636</v>
      </c>
    </row>
    <row r="3404" spans="1:4" x14ac:dyDescent="0.35">
      <c r="A3404" t="s">
        <v>27551</v>
      </c>
      <c r="B3404">
        <v>2883848</v>
      </c>
      <c r="C3404">
        <v>25000000</v>
      </c>
      <c r="D3404">
        <f t="shared" si="54"/>
        <v>22116152</v>
      </c>
    </row>
    <row r="3405" spans="1:4" x14ac:dyDescent="0.35">
      <c r="A3405" t="s">
        <v>27552</v>
      </c>
      <c r="B3405">
        <v>2800000</v>
      </c>
      <c r="C3405">
        <v>19170001</v>
      </c>
      <c r="D3405">
        <f t="shared" si="54"/>
        <v>16370001</v>
      </c>
    </row>
    <row r="3406" spans="1:4" x14ac:dyDescent="0.35">
      <c r="A3406" t="s">
        <v>27553</v>
      </c>
      <c r="B3406">
        <v>2800000</v>
      </c>
      <c r="C3406">
        <v>22202612</v>
      </c>
      <c r="D3406">
        <f t="shared" si="54"/>
        <v>19402612</v>
      </c>
    </row>
    <row r="3407" spans="1:4" x14ac:dyDescent="0.35">
      <c r="A3407" t="s">
        <v>27554</v>
      </c>
      <c r="B3407">
        <v>2800000</v>
      </c>
      <c r="C3407">
        <v>86300000</v>
      </c>
      <c r="D3407">
        <f t="shared" si="54"/>
        <v>83500000</v>
      </c>
    </row>
    <row r="3408" spans="1:4" x14ac:dyDescent="0.35">
      <c r="A3408" t="s">
        <v>27555</v>
      </c>
      <c r="B3408">
        <v>2000000</v>
      </c>
      <c r="C3408">
        <v>952620</v>
      </c>
      <c r="D3408">
        <f t="shared" si="54"/>
        <v>-1047380</v>
      </c>
    </row>
    <row r="3409" spans="1:4" x14ac:dyDescent="0.35">
      <c r="A3409" t="s">
        <v>27556</v>
      </c>
      <c r="B3409">
        <v>2700000</v>
      </c>
      <c r="C3409">
        <v>9054736</v>
      </c>
      <c r="D3409">
        <f t="shared" si="54"/>
        <v>6354736</v>
      </c>
    </row>
    <row r="3410" spans="1:4" x14ac:dyDescent="0.35">
      <c r="A3410" t="s">
        <v>27557</v>
      </c>
      <c r="B3410">
        <v>2600000</v>
      </c>
      <c r="C3410">
        <v>119500000</v>
      </c>
      <c r="D3410">
        <f t="shared" si="54"/>
        <v>116900000</v>
      </c>
    </row>
    <row r="3411" spans="1:4" x14ac:dyDescent="0.35">
      <c r="A3411" t="s">
        <v>27558</v>
      </c>
      <c r="B3411">
        <v>1800000</v>
      </c>
      <c r="C3411">
        <v>32600000</v>
      </c>
      <c r="D3411">
        <f t="shared" si="54"/>
        <v>30800000</v>
      </c>
    </row>
    <row r="3412" spans="1:4" x14ac:dyDescent="0.35">
      <c r="A3412" t="s">
        <v>27559</v>
      </c>
      <c r="B3412">
        <v>2600000</v>
      </c>
      <c r="C3412">
        <v>3130592</v>
      </c>
      <c r="D3412">
        <f t="shared" si="54"/>
        <v>530592</v>
      </c>
    </row>
    <row r="3413" spans="1:4" x14ac:dyDescent="0.35">
      <c r="A3413" t="s">
        <v>27560</v>
      </c>
      <c r="B3413">
        <v>2800000</v>
      </c>
      <c r="C3413">
        <v>475000</v>
      </c>
      <c r="D3413">
        <f t="shared" si="54"/>
        <v>-2325000</v>
      </c>
    </row>
    <row r="3414" spans="1:4" x14ac:dyDescent="0.35">
      <c r="A3414" t="s">
        <v>27561</v>
      </c>
      <c r="B3414">
        <v>2600000</v>
      </c>
      <c r="C3414">
        <v>38108</v>
      </c>
      <c r="D3414">
        <f t="shared" si="54"/>
        <v>-2561892</v>
      </c>
    </row>
    <row r="3415" spans="1:4" x14ac:dyDescent="0.35">
      <c r="A3415" t="s">
        <v>27562</v>
      </c>
      <c r="B3415">
        <v>2500000</v>
      </c>
      <c r="C3415">
        <v>40041683</v>
      </c>
      <c r="D3415">
        <f t="shared" si="54"/>
        <v>37541683</v>
      </c>
    </row>
    <row r="3416" spans="1:4" x14ac:dyDescent="0.35">
      <c r="A3416" t="s">
        <v>27563</v>
      </c>
      <c r="B3416">
        <v>2500000</v>
      </c>
      <c r="C3416">
        <v>33349949</v>
      </c>
      <c r="D3416">
        <f t="shared" si="54"/>
        <v>30849949</v>
      </c>
    </row>
    <row r="3417" spans="1:4" x14ac:dyDescent="0.35">
      <c r="A3417" t="s">
        <v>27564</v>
      </c>
      <c r="B3417">
        <v>26000000</v>
      </c>
      <c r="C3417">
        <v>25809813</v>
      </c>
      <c r="D3417">
        <f t="shared" si="54"/>
        <v>-190187</v>
      </c>
    </row>
    <row r="3418" spans="1:4" x14ac:dyDescent="0.35">
      <c r="A3418" t="s">
        <v>27565</v>
      </c>
      <c r="B3418">
        <v>2500000</v>
      </c>
      <c r="C3418">
        <v>14400000</v>
      </c>
      <c r="D3418">
        <f t="shared" si="54"/>
        <v>11900000</v>
      </c>
    </row>
    <row r="3419" spans="1:4" x14ac:dyDescent="0.35">
      <c r="A3419" t="s">
        <v>27566</v>
      </c>
      <c r="B3419">
        <v>2500000</v>
      </c>
      <c r="C3419">
        <v>32230907</v>
      </c>
      <c r="D3419">
        <f t="shared" si="54"/>
        <v>29730907</v>
      </c>
    </row>
    <row r="3420" spans="1:4" x14ac:dyDescent="0.35">
      <c r="A3420" t="s">
        <v>27567</v>
      </c>
      <c r="B3420">
        <v>2500000</v>
      </c>
      <c r="C3420">
        <v>6401336</v>
      </c>
      <c r="D3420">
        <f t="shared" si="54"/>
        <v>3901336</v>
      </c>
    </row>
    <row r="3421" spans="1:4" x14ac:dyDescent="0.35">
      <c r="A3421" t="s">
        <v>27568</v>
      </c>
      <c r="B3421">
        <v>2500000</v>
      </c>
      <c r="C3421">
        <v>26781723</v>
      </c>
      <c r="D3421">
        <f t="shared" si="54"/>
        <v>24281723</v>
      </c>
    </row>
    <row r="3422" spans="1:4" x14ac:dyDescent="0.35">
      <c r="A3422" t="s">
        <v>27569</v>
      </c>
      <c r="B3422">
        <v>2500000</v>
      </c>
      <c r="C3422">
        <v>5400000</v>
      </c>
      <c r="D3422">
        <f t="shared" si="54"/>
        <v>2900000</v>
      </c>
    </row>
    <row r="3423" spans="1:4" x14ac:dyDescent="0.35">
      <c r="A3423" t="s">
        <v>27570</v>
      </c>
      <c r="B3423">
        <v>2500000</v>
      </c>
      <c r="C3423">
        <v>1282084</v>
      </c>
      <c r="D3423">
        <f t="shared" si="54"/>
        <v>-1217916</v>
      </c>
    </row>
    <row r="3424" spans="1:4" x14ac:dyDescent="0.35">
      <c r="A3424" t="s">
        <v>27571</v>
      </c>
      <c r="B3424">
        <v>2500000</v>
      </c>
      <c r="C3424">
        <v>3325638</v>
      </c>
      <c r="D3424">
        <f t="shared" si="54"/>
        <v>825638</v>
      </c>
    </row>
    <row r="3425" spans="1:4" x14ac:dyDescent="0.35">
      <c r="A3425" t="s">
        <v>27572</v>
      </c>
      <c r="B3425">
        <v>2000000</v>
      </c>
      <c r="C3425">
        <v>395592</v>
      </c>
      <c r="D3425">
        <f t="shared" si="54"/>
        <v>-1604408</v>
      </c>
    </row>
    <row r="3426" spans="1:4" x14ac:dyDescent="0.35">
      <c r="A3426" t="s">
        <v>27573</v>
      </c>
      <c r="B3426">
        <v>2500000</v>
      </c>
      <c r="C3426">
        <v>6851969</v>
      </c>
      <c r="D3426">
        <f t="shared" si="54"/>
        <v>4351969</v>
      </c>
    </row>
    <row r="3427" spans="1:4" x14ac:dyDescent="0.35">
      <c r="A3427" t="s">
        <v>27574</v>
      </c>
      <c r="B3427">
        <v>34000</v>
      </c>
      <c r="C3427">
        <v>333658</v>
      </c>
      <c r="D3427">
        <f t="shared" si="54"/>
        <v>299658</v>
      </c>
    </row>
    <row r="3428" spans="1:4" x14ac:dyDescent="0.35">
      <c r="A3428" t="s">
        <v>27575</v>
      </c>
      <c r="B3428">
        <v>2500000</v>
      </c>
      <c r="C3428">
        <v>12995673</v>
      </c>
      <c r="D3428">
        <f t="shared" si="54"/>
        <v>10495673</v>
      </c>
    </row>
    <row r="3429" spans="1:4" x14ac:dyDescent="0.35">
      <c r="A3429" t="s">
        <v>27576</v>
      </c>
      <c r="B3429">
        <v>2500000</v>
      </c>
      <c r="C3429">
        <v>173783</v>
      </c>
      <c r="D3429">
        <f t="shared" si="54"/>
        <v>-2326217</v>
      </c>
    </row>
    <row r="3430" spans="1:4" x14ac:dyDescent="0.35">
      <c r="A3430" t="s">
        <v>27577</v>
      </c>
      <c r="B3430">
        <v>2500000</v>
      </c>
      <c r="C3430">
        <v>118666</v>
      </c>
      <c r="D3430">
        <f t="shared" si="54"/>
        <v>-2381334</v>
      </c>
    </row>
    <row r="3431" spans="1:4" x14ac:dyDescent="0.35">
      <c r="A3431" t="s">
        <v>27578</v>
      </c>
      <c r="B3431">
        <v>2500000</v>
      </c>
      <c r="C3431">
        <v>71904</v>
      </c>
      <c r="D3431">
        <f t="shared" si="54"/>
        <v>-2428096</v>
      </c>
    </row>
    <row r="3432" spans="1:4" x14ac:dyDescent="0.35">
      <c r="A3432" t="s">
        <v>27579</v>
      </c>
      <c r="B3432">
        <v>2500000</v>
      </c>
      <c r="C3432">
        <v>99851</v>
      </c>
      <c r="D3432">
        <f t="shared" si="54"/>
        <v>-2400149</v>
      </c>
    </row>
    <row r="3433" spans="1:4" x14ac:dyDescent="0.35">
      <c r="A3433" t="s">
        <v>27580</v>
      </c>
      <c r="B3433">
        <v>14000000</v>
      </c>
      <c r="C3433">
        <v>115504</v>
      </c>
      <c r="D3433">
        <f t="shared" si="54"/>
        <v>-13884496</v>
      </c>
    </row>
    <row r="3434" spans="1:4" x14ac:dyDescent="0.35">
      <c r="A3434" t="s">
        <v>27581</v>
      </c>
      <c r="B3434">
        <v>8400000</v>
      </c>
      <c r="C3434">
        <v>5725</v>
      </c>
      <c r="D3434">
        <f t="shared" si="54"/>
        <v>-8394275</v>
      </c>
    </row>
    <row r="3435" spans="1:4" x14ac:dyDescent="0.35">
      <c r="A3435" t="s">
        <v>27582</v>
      </c>
      <c r="B3435">
        <v>2500000</v>
      </c>
      <c r="C3435">
        <v>75727</v>
      </c>
      <c r="D3435">
        <f t="shared" si="54"/>
        <v>-2424273</v>
      </c>
    </row>
    <row r="3436" spans="1:4" x14ac:dyDescent="0.35">
      <c r="A3436" t="s">
        <v>27583</v>
      </c>
      <c r="B3436">
        <v>2500000</v>
      </c>
      <c r="C3436">
        <v>322157</v>
      </c>
      <c r="D3436">
        <f t="shared" si="54"/>
        <v>-2177843</v>
      </c>
    </row>
    <row r="3437" spans="1:4" x14ac:dyDescent="0.35">
      <c r="A3437" t="s">
        <v>27584</v>
      </c>
      <c r="B3437">
        <v>2400000</v>
      </c>
      <c r="C3437">
        <v>5731103</v>
      </c>
      <c r="D3437">
        <f t="shared" si="54"/>
        <v>3331103</v>
      </c>
    </row>
    <row r="3438" spans="1:4" x14ac:dyDescent="0.35">
      <c r="A3438" t="s">
        <v>27585</v>
      </c>
      <c r="B3438">
        <v>2400000</v>
      </c>
      <c r="C3438">
        <v>978908</v>
      </c>
      <c r="D3438">
        <f t="shared" si="54"/>
        <v>-1421092</v>
      </c>
    </row>
    <row r="3439" spans="1:4" x14ac:dyDescent="0.35">
      <c r="A3439" t="s">
        <v>27586</v>
      </c>
      <c r="B3439">
        <v>1500000</v>
      </c>
      <c r="C3439">
        <v>327919</v>
      </c>
      <c r="D3439">
        <f t="shared" si="54"/>
        <v>-1172081</v>
      </c>
    </row>
    <row r="3440" spans="1:4" x14ac:dyDescent="0.35">
      <c r="A3440" t="s">
        <v>27587</v>
      </c>
      <c r="B3440">
        <v>2450000</v>
      </c>
      <c r="C3440">
        <v>178739</v>
      </c>
      <c r="D3440">
        <f t="shared" si="54"/>
        <v>-2271261</v>
      </c>
    </row>
    <row r="3441" spans="1:4" x14ac:dyDescent="0.35">
      <c r="A3441" t="s">
        <v>27588</v>
      </c>
      <c r="B3441">
        <v>2280000</v>
      </c>
      <c r="C3441">
        <v>76400000</v>
      </c>
      <c r="D3441">
        <f t="shared" si="54"/>
        <v>74120000</v>
      </c>
    </row>
    <row r="3442" spans="1:4" x14ac:dyDescent="0.35">
      <c r="A3442" t="s">
        <v>27589</v>
      </c>
      <c r="B3442">
        <v>4000000</v>
      </c>
      <c r="C3442">
        <v>36200000</v>
      </c>
      <c r="D3442">
        <f t="shared" si="54"/>
        <v>32200000</v>
      </c>
    </row>
    <row r="3443" spans="1:4" x14ac:dyDescent="0.35">
      <c r="A3443" t="s">
        <v>27590</v>
      </c>
      <c r="B3443">
        <v>2200000</v>
      </c>
      <c r="C3443">
        <v>21300000</v>
      </c>
      <c r="D3443">
        <f t="shared" si="54"/>
        <v>19100000</v>
      </c>
    </row>
    <row r="3444" spans="1:4" x14ac:dyDescent="0.35">
      <c r="A3444" t="s">
        <v>27591</v>
      </c>
      <c r="B3444">
        <v>2200000</v>
      </c>
      <c r="C3444">
        <v>379643</v>
      </c>
      <c r="D3444">
        <f t="shared" si="54"/>
        <v>-1820357</v>
      </c>
    </row>
    <row r="3445" spans="1:4" x14ac:dyDescent="0.35">
      <c r="A3445" t="s">
        <v>27592</v>
      </c>
      <c r="B3445">
        <v>2300000</v>
      </c>
      <c r="C3445">
        <v>12985267</v>
      </c>
      <c r="D3445">
        <f t="shared" si="54"/>
        <v>10685267</v>
      </c>
    </row>
    <row r="3446" spans="1:4" x14ac:dyDescent="0.35">
      <c r="A3446" t="s">
        <v>27593</v>
      </c>
      <c r="B3446">
        <v>2100000</v>
      </c>
      <c r="C3446">
        <v>23650000</v>
      </c>
      <c r="D3446">
        <f t="shared" si="54"/>
        <v>21550000</v>
      </c>
    </row>
    <row r="3447" spans="1:4" x14ac:dyDescent="0.35">
      <c r="A3447" t="s">
        <v>27594</v>
      </c>
      <c r="B3447">
        <v>15500000</v>
      </c>
      <c r="C3447">
        <v>313436</v>
      </c>
      <c r="D3447">
        <f t="shared" si="54"/>
        <v>-15186564</v>
      </c>
    </row>
    <row r="3448" spans="1:4" x14ac:dyDescent="0.35">
      <c r="A3448" t="s">
        <v>27595</v>
      </c>
      <c r="B3448">
        <v>2100000</v>
      </c>
      <c r="C3448">
        <v>3330</v>
      </c>
      <c r="D3448">
        <f t="shared" si="54"/>
        <v>-2096670</v>
      </c>
    </row>
    <row r="3449" spans="1:4" x14ac:dyDescent="0.35">
      <c r="A3449" t="s">
        <v>27596</v>
      </c>
      <c r="B3449">
        <v>2000000</v>
      </c>
      <c r="C3449">
        <v>24800000</v>
      </c>
      <c r="D3449">
        <f t="shared" si="54"/>
        <v>22800000</v>
      </c>
    </row>
    <row r="3450" spans="1:4" x14ac:dyDescent="0.35">
      <c r="A3450" t="s">
        <v>27597</v>
      </c>
      <c r="B3450">
        <v>2300000</v>
      </c>
      <c r="C3450">
        <v>792966</v>
      </c>
      <c r="D3450">
        <f t="shared" si="54"/>
        <v>-1507034</v>
      </c>
    </row>
    <row r="3451" spans="1:4" x14ac:dyDescent="0.35">
      <c r="A3451" t="s">
        <v>27598</v>
      </c>
      <c r="B3451">
        <v>2000000</v>
      </c>
      <c r="C3451">
        <v>14673301</v>
      </c>
      <c r="D3451">
        <f t="shared" si="54"/>
        <v>12673301</v>
      </c>
    </row>
    <row r="3452" spans="1:4" x14ac:dyDescent="0.35">
      <c r="A3452" t="s">
        <v>27599</v>
      </c>
      <c r="B3452">
        <v>2000000</v>
      </c>
      <c r="C3452">
        <v>9003011</v>
      </c>
      <c r="D3452">
        <f t="shared" si="54"/>
        <v>7003011</v>
      </c>
    </row>
    <row r="3453" spans="1:4" x14ac:dyDescent="0.35">
      <c r="A3453" t="s">
        <v>27600</v>
      </c>
      <c r="B3453">
        <v>2000000</v>
      </c>
      <c r="C3453">
        <v>11546543</v>
      </c>
      <c r="D3453">
        <f t="shared" si="54"/>
        <v>9546543</v>
      </c>
    </row>
    <row r="3454" spans="1:4" x14ac:dyDescent="0.35">
      <c r="A3454" t="s">
        <v>27601</v>
      </c>
      <c r="B3454">
        <v>2000000</v>
      </c>
      <c r="C3454">
        <v>11533945</v>
      </c>
      <c r="D3454">
        <f t="shared" si="54"/>
        <v>9533945</v>
      </c>
    </row>
    <row r="3455" spans="1:4" x14ac:dyDescent="0.35">
      <c r="A3455" t="s">
        <v>27602</v>
      </c>
      <c r="B3455">
        <v>2000000</v>
      </c>
      <c r="C3455">
        <v>12555230</v>
      </c>
      <c r="D3455">
        <f t="shared" si="54"/>
        <v>10555230</v>
      </c>
    </row>
    <row r="3456" spans="1:4" x14ac:dyDescent="0.35">
      <c r="A3456" t="s">
        <v>27603</v>
      </c>
      <c r="B3456">
        <v>2000000</v>
      </c>
      <c r="C3456">
        <v>11284657</v>
      </c>
      <c r="D3456">
        <f t="shared" si="54"/>
        <v>9284657</v>
      </c>
    </row>
    <row r="3457" spans="1:4" x14ac:dyDescent="0.35">
      <c r="A3457" t="s">
        <v>27604</v>
      </c>
      <c r="B3457">
        <v>2000000</v>
      </c>
      <c r="C3457">
        <v>34522221</v>
      </c>
      <c r="D3457">
        <f t="shared" si="54"/>
        <v>32522221</v>
      </c>
    </row>
    <row r="3458" spans="1:4" x14ac:dyDescent="0.35">
      <c r="A3458" t="s">
        <v>27605</v>
      </c>
      <c r="B3458">
        <v>9500000</v>
      </c>
      <c r="C3458">
        <v>7002255</v>
      </c>
      <c r="D3458">
        <f t="shared" si="54"/>
        <v>-2497745</v>
      </c>
    </row>
    <row r="3459" spans="1:4" x14ac:dyDescent="0.35">
      <c r="A3459" t="s">
        <v>27606</v>
      </c>
      <c r="B3459">
        <v>2000000</v>
      </c>
      <c r="C3459">
        <v>6719300</v>
      </c>
      <c r="D3459">
        <f t="shared" ref="D3459:D3522" si="55">C3459-B3459</f>
        <v>4719300</v>
      </c>
    </row>
    <row r="3460" spans="1:4" x14ac:dyDescent="0.35">
      <c r="A3460" t="s">
        <v>27607</v>
      </c>
      <c r="B3460">
        <v>2700000</v>
      </c>
      <c r="C3460">
        <v>5792822</v>
      </c>
      <c r="D3460">
        <f t="shared" si="55"/>
        <v>3092822</v>
      </c>
    </row>
    <row r="3461" spans="1:4" x14ac:dyDescent="0.35">
      <c r="A3461" t="s">
        <v>27608</v>
      </c>
      <c r="B3461">
        <v>2000000</v>
      </c>
      <c r="C3461">
        <v>5383834</v>
      </c>
      <c r="D3461">
        <f t="shared" si="55"/>
        <v>3383834</v>
      </c>
    </row>
    <row r="3462" spans="1:4" x14ac:dyDescent="0.35">
      <c r="A3462" t="s">
        <v>27609</v>
      </c>
      <c r="B3462">
        <v>1500000</v>
      </c>
      <c r="C3462">
        <v>4599680</v>
      </c>
      <c r="D3462">
        <f t="shared" si="55"/>
        <v>3099680</v>
      </c>
    </row>
    <row r="3463" spans="1:4" x14ac:dyDescent="0.35">
      <c r="A3463" t="s">
        <v>27610</v>
      </c>
      <c r="B3463">
        <v>2000000</v>
      </c>
      <c r="C3463">
        <v>6531491</v>
      </c>
      <c r="D3463">
        <f t="shared" si="55"/>
        <v>4531491</v>
      </c>
    </row>
    <row r="3464" spans="1:4" x14ac:dyDescent="0.35">
      <c r="A3464" t="s">
        <v>27611</v>
      </c>
      <c r="B3464">
        <v>2000000</v>
      </c>
      <c r="C3464">
        <v>3885134</v>
      </c>
      <c r="D3464">
        <f t="shared" si="55"/>
        <v>1885134</v>
      </c>
    </row>
    <row r="3465" spans="1:4" x14ac:dyDescent="0.35">
      <c r="A3465" t="s">
        <v>27612</v>
      </c>
      <c r="B3465">
        <v>2000000</v>
      </c>
      <c r="C3465">
        <v>3590010</v>
      </c>
      <c r="D3465">
        <f t="shared" si="55"/>
        <v>1590010</v>
      </c>
    </row>
    <row r="3466" spans="1:4" x14ac:dyDescent="0.35">
      <c r="A3466" t="s">
        <v>27613</v>
      </c>
      <c r="B3466">
        <v>2000000</v>
      </c>
      <c r="C3466">
        <v>3335839</v>
      </c>
      <c r="D3466">
        <f t="shared" si="55"/>
        <v>1335839</v>
      </c>
    </row>
    <row r="3467" spans="1:4" x14ac:dyDescent="0.35">
      <c r="A3467" t="s">
        <v>27614</v>
      </c>
      <c r="B3467">
        <v>2000000</v>
      </c>
      <c r="C3467">
        <v>2557668</v>
      </c>
      <c r="D3467">
        <f t="shared" si="55"/>
        <v>557668</v>
      </c>
    </row>
    <row r="3468" spans="1:4" x14ac:dyDescent="0.35">
      <c r="A3468" t="s">
        <v>27615</v>
      </c>
      <c r="B3468">
        <v>2000000</v>
      </c>
      <c r="C3468">
        <v>2506446</v>
      </c>
      <c r="D3468">
        <f t="shared" si="55"/>
        <v>506446</v>
      </c>
    </row>
    <row r="3469" spans="1:4" x14ac:dyDescent="0.35">
      <c r="A3469" t="s">
        <v>27616</v>
      </c>
      <c r="B3469">
        <v>2000000</v>
      </c>
      <c r="C3469">
        <v>7369373</v>
      </c>
      <c r="D3469">
        <f t="shared" si="55"/>
        <v>5369373</v>
      </c>
    </row>
    <row r="3470" spans="1:4" x14ac:dyDescent="0.35">
      <c r="A3470" t="s">
        <v>27617</v>
      </c>
      <c r="B3470">
        <v>2000000</v>
      </c>
      <c r="C3470">
        <v>1984378</v>
      </c>
      <c r="D3470">
        <f t="shared" si="55"/>
        <v>-15622</v>
      </c>
    </row>
    <row r="3471" spans="1:4" x14ac:dyDescent="0.35">
      <c r="A3471" t="s">
        <v>27618</v>
      </c>
      <c r="B3471">
        <v>1500000</v>
      </c>
      <c r="C3471">
        <v>2283276</v>
      </c>
      <c r="D3471">
        <f t="shared" si="55"/>
        <v>783276</v>
      </c>
    </row>
    <row r="3472" spans="1:4" x14ac:dyDescent="0.35">
      <c r="A3472" t="s">
        <v>27619</v>
      </c>
      <c r="B3472">
        <v>2000000</v>
      </c>
      <c r="C3472">
        <v>1098224</v>
      </c>
      <c r="D3472">
        <f t="shared" si="55"/>
        <v>-901776</v>
      </c>
    </row>
    <row r="3473" spans="1:4" x14ac:dyDescent="0.35">
      <c r="A3473" t="s">
        <v>27620</v>
      </c>
      <c r="B3473">
        <v>2000000</v>
      </c>
      <c r="C3473">
        <v>1430185</v>
      </c>
      <c r="D3473">
        <f t="shared" si="55"/>
        <v>-569815</v>
      </c>
    </row>
    <row r="3474" spans="1:4" x14ac:dyDescent="0.35">
      <c r="A3474" t="s">
        <v>27621</v>
      </c>
      <c r="B3474">
        <v>2000000</v>
      </c>
      <c r="C3474">
        <v>1477002</v>
      </c>
      <c r="D3474">
        <f t="shared" si="55"/>
        <v>-522998</v>
      </c>
    </row>
    <row r="3475" spans="1:4" x14ac:dyDescent="0.35">
      <c r="A3475" t="s">
        <v>27622</v>
      </c>
      <c r="B3475">
        <v>2000000</v>
      </c>
      <c r="C3475">
        <v>1134049</v>
      </c>
      <c r="D3475">
        <f t="shared" si="55"/>
        <v>-865951</v>
      </c>
    </row>
    <row r="3476" spans="1:4" x14ac:dyDescent="0.35">
      <c r="A3476" t="s">
        <v>27623</v>
      </c>
      <c r="B3476">
        <v>2000000</v>
      </c>
      <c r="C3476">
        <v>653621</v>
      </c>
      <c r="D3476">
        <f t="shared" si="55"/>
        <v>-1346379</v>
      </c>
    </row>
    <row r="3477" spans="1:4" x14ac:dyDescent="0.35">
      <c r="A3477" t="s">
        <v>27624</v>
      </c>
      <c r="B3477">
        <v>3400000</v>
      </c>
      <c r="C3477">
        <v>535249</v>
      </c>
      <c r="D3477">
        <f t="shared" si="55"/>
        <v>-2864751</v>
      </c>
    </row>
    <row r="3478" spans="1:4" x14ac:dyDescent="0.35">
      <c r="A3478" t="s">
        <v>27625</v>
      </c>
      <c r="B3478">
        <v>6000000</v>
      </c>
      <c r="C3478">
        <v>371081</v>
      </c>
      <c r="D3478">
        <f t="shared" si="55"/>
        <v>-5628919</v>
      </c>
    </row>
    <row r="3479" spans="1:4" x14ac:dyDescent="0.35">
      <c r="A3479" t="s">
        <v>27626</v>
      </c>
      <c r="B3479">
        <v>2000000</v>
      </c>
      <c r="C3479">
        <v>124494</v>
      </c>
      <c r="D3479">
        <f t="shared" si="55"/>
        <v>-1875506</v>
      </c>
    </row>
    <row r="3480" spans="1:4" x14ac:dyDescent="0.35">
      <c r="A3480" t="s">
        <v>27627</v>
      </c>
      <c r="B3480">
        <v>902304</v>
      </c>
      <c r="C3480">
        <v>1193447</v>
      </c>
      <c r="D3480">
        <f t="shared" si="55"/>
        <v>291143</v>
      </c>
    </row>
    <row r="3481" spans="1:4" x14ac:dyDescent="0.35">
      <c r="A3481" t="s">
        <v>27628</v>
      </c>
      <c r="B3481">
        <v>3800000</v>
      </c>
      <c r="C3481">
        <v>100669</v>
      </c>
      <c r="D3481">
        <f t="shared" si="55"/>
        <v>-3699331</v>
      </c>
    </row>
    <row r="3482" spans="1:4" x14ac:dyDescent="0.35">
      <c r="A3482" t="s">
        <v>27629</v>
      </c>
      <c r="B3482">
        <v>13500000</v>
      </c>
      <c r="C3482">
        <v>186354</v>
      </c>
      <c r="D3482">
        <f t="shared" si="55"/>
        <v>-13313646</v>
      </c>
    </row>
    <row r="3483" spans="1:4" x14ac:dyDescent="0.35">
      <c r="A3483" t="s">
        <v>27630</v>
      </c>
      <c r="B3483">
        <v>1500000</v>
      </c>
      <c r="C3483">
        <v>17580</v>
      </c>
      <c r="D3483">
        <f t="shared" si="55"/>
        <v>-1482420</v>
      </c>
    </row>
    <row r="3484" spans="1:4" x14ac:dyDescent="0.35">
      <c r="A3484" t="s">
        <v>27631</v>
      </c>
      <c r="B3484">
        <v>14000</v>
      </c>
      <c r="C3484">
        <v>12667</v>
      </c>
      <c r="D3484">
        <f t="shared" si="55"/>
        <v>-1333</v>
      </c>
    </row>
    <row r="3485" spans="1:4" x14ac:dyDescent="0.35">
      <c r="A3485" t="s">
        <v>27632</v>
      </c>
      <c r="B3485">
        <v>2000000</v>
      </c>
      <c r="C3485">
        <v>198407</v>
      </c>
      <c r="D3485">
        <f t="shared" si="55"/>
        <v>-1801593</v>
      </c>
    </row>
    <row r="3486" spans="1:4" x14ac:dyDescent="0.35">
      <c r="A3486" t="s">
        <v>27633</v>
      </c>
      <c r="B3486">
        <v>2000000</v>
      </c>
      <c r="C3486">
        <v>4958</v>
      </c>
      <c r="D3486">
        <f t="shared" si="55"/>
        <v>-1995042</v>
      </c>
    </row>
    <row r="3487" spans="1:4" x14ac:dyDescent="0.35">
      <c r="A3487" t="s">
        <v>27634</v>
      </c>
      <c r="B3487">
        <v>2300000</v>
      </c>
      <c r="C3487">
        <v>7927</v>
      </c>
      <c r="D3487">
        <f t="shared" si="55"/>
        <v>-2292073</v>
      </c>
    </row>
    <row r="3488" spans="1:4" x14ac:dyDescent="0.35">
      <c r="A3488" t="s">
        <v>27635</v>
      </c>
      <c r="B3488">
        <v>2000000</v>
      </c>
      <c r="C3488">
        <v>2436</v>
      </c>
      <c r="D3488">
        <f t="shared" si="55"/>
        <v>-1997564</v>
      </c>
    </row>
    <row r="3489" spans="1:4" x14ac:dyDescent="0.35">
      <c r="A3489" t="s">
        <v>27636</v>
      </c>
      <c r="B3489">
        <v>1900000</v>
      </c>
      <c r="C3489">
        <v>4600000</v>
      </c>
      <c r="D3489">
        <f t="shared" si="55"/>
        <v>2700000</v>
      </c>
    </row>
    <row r="3490" spans="1:4" x14ac:dyDescent="0.35">
      <c r="A3490" t="s">
        <v>27637</v>
      </c>
      <c r="B3490">
        <v>1900000</v>
      </c>
      <c r="C3490">
        <v>1420578</v>
      </c>
      <c r="D3490">
        <f t="shared" si="55"/>
        <v>-479422</v>
      </c>
    </row>
    <row r="3491" spans="1:4" x14ac:dyDescent="0.35">
      <c r="A3491" t="s">
        <v>27638</v>
      </c>
      <c r="B3491">
        <v>3000000</v>
      </c>
      <c r="C3491">
        <v>1028658</v>
      </c>
      <c r="D3491">
        <f t="shared" si="55"/>
        <v>-1971342</v>
      </c>
    </row>
    <row r="3492" spans="1:4" x14ac:dyDescent="0.35">
      <c r="A3492" t="s">
        <v>27639</v>
      </c>
      <c r="B3492">
        <v>1400000</v>
      </c>
      <c r="C3492">
        <v>18435</v>
      </c>
      <c r="D3492">
        <f t="shared" si="55"/>
        <v>-1381565</v>
      </c>
    </row>
    <row r="3493" spans="1:4" x14ac:dyDescent="0.35">
      <c r="A3493" t="s">
        <v>27640</v>
      </c>
      <c r="B3493">
        <v>1000000</v>
      </c>
      <c r="C3493">
        <v>2957978</v>
      </c>
      <c r="D3493">
        <f t="shared" si="55"/>
        <v>1957978</v>
      </c>
    </row>
    <row r="3494" spans="1:4" x14ac:dyDescent="0.35">
      <c r="A3494" t="s">
        <v>27641</v>
      </c>
      <c r="B3494">
        <v>1900000</v>
      </c>
      <c r="C3494">
        <v>444044</v>
      </c>
      <c r="D3494">
        <f t="shared" si="55"/>
        <v>-1455956</v>
      </c>
    </row>
    <row r="3495" spans="1:4" x14ac:dyDescent="0.35">
      <c r="A3495" t="s">
        <v>27642</v>
      </c>
      <c r="B3495">
        <v>1800000</v>
      </c>
      <c r="C3495">
        <v>40990055</v>
      </c>
      <c r="D3495">
        <f t="shared" si="55"/>
        <v>39190055</v>
      </c>
    </row>
    <row r="3496" spans="1:4" x14ac:dyDescent="0.35">
      <c r="A3496" t="s">
        <v>27643</v>
      </c>
      <c r="B3496">
        <v>1800000</v>
      </c>
      <c r="C3496">
        <v>5709616</v>
      </c>
      <c r="D3496">
        <f t="shared" si="55"/>
        <v>3909616</v>
      </c>
    </row>
    <row r="3497" spans="1:4" x14ac:dyDescent="0.35">
      <c r="A3497" t="s">
        <v>27644</v>
      </c>
      <c r="B3497">
        <v>1800000</v>
      </c>
      <c r="C3497">
        <v>12784397</v>
      </c>
      <c r="D3497">
        <f t="shared" si="55"/>
        <v>10984397</v>
      </c>
    </row>
    <row r="3498" spans="1:4" x14ac:dyDescent="0.35">
      <c r="A3498" t="s">
        <v>27645</v>
      </c>
      <c r="B3498">
        <v>1800000</v>
      </c>
      <c r="C3498">
        <v>3050934</v>
      </c>
      <c r="D3498">
        <f t="shared" si="55"/>
        <v>1250934</v>
      </c>
    </row>
    <row r="3499" spans="1:4" x14ac:dyDescent="0.35">
      <c r="A3499" t="s">
        <v>27646</v>
      </c>
      <c r="B3499">
        <v>1500000</v>
      </c>
      <c r="C3499">
        <v>638476</v>
      </c>
      <c r="D3499">
        <f t="shared" si="55"/>
        <v>-861524</v>
      </c>
    </row>
    <row r="3500" spans="1:4" x14ac:dyDescent="0.35">
      <c r="A3500" t="s">
        <v>27647</v>
      </c>
      <c r="B3500">
        <v>1800000</v>
      </c>
      <c r="C3500">
        <v>505295</v>
      </c>
      <c r="D3500">
        <f t="shared" si="55"/>
        <v>-1294705</v>
      </c>
    </row>
    <row r="3501" spans="1:4" x14ac:dyDescent="0.35">
      <c r="A3501" t="s">
        <v>27648</v>
      </c>
      <c r="B3501">
        <v>3500000</v>
      </c>
      <c r="C3501">
        <v>7267324</v>
      </c>
      <c r="D3501">
        <f t="shared" si="55"/>
        <v>3767324</v>
      </c>
    </row>
    <row r="3502" spans="1:4" x14ac:dyDescent="0.35">
      <c r="A3502" t="s">
        <v>27649</v>
      </c>
      <c r="B3502">
        <v>500000</v>
      </c>
      <c r="C3502">
        <v>145540</v>
      </c>
      <c r="D3502">
        <f t="shared" si="55"/>
        <v>-354460</v>
      </c>
    </row>
    <row r="3503" spans="1:4" x14ac:dyDescent="0.35">
      <c r="A3503" t="s">
        <v>27650</v>
      </c>
      <c r="B3503">
        <v>1700000</v>
      </c>
      <c r="C3503">
        <v>35918429</v>
      </c>
      <c r="D3503">
        <f t="shared" si="55"/>
        <v>34218429</v>
      </c>
    </row>
    <row r="3504" spans="1:4" x14ac:dyDescent="0.35">
      <c r="A3504" t="s">
        <v>27651</v>
      </c>
      <c r="B3504">
        <v>2000000</v>
      </c>
      <c r="C3504">
        <v>92401</v>
      </c>
      <c r="D3504">
        <f t="shared" si="55"/>
        <v>-1907599</v>
      </c>
    </row>
    <row r="3505" spans="1:4" x14ac:dyDescent="0.35">
      <c r="A3505" t="s">
        <v>27652</v>
      </c>
      <c r="B3505">
        <v>1700000</v>
      </c>
      <c r="C3505">
        <v>1943649</v>
      </c>
      <c r="D3505">
        <f t="shared" si="55"/>
        <v>243649</v>
      </c>
    </row>
    <row r="3506" spans="1:4" x14ac:dyDescent="0.35">
      <c r="A3506" t="s">
        <v>27653</v>
      </c>
      <c r="B3506">
        <v>1700000</v>
      </c>
      <c r="C3506">
        <v>992238</v>
      </c>
      <c r="D3506">
        <f t="shared" si="55"/>
        <v>-707762</v>
      </c>
    </row>
    <row r="3507" spans="1:4" x14ac:dyDescent="0.35">
      <c r="A3507" t="s">
        <v>27654</v>
      </c>
      <c r="B3507">
        <v>1000000</v>
      </c>
      <c r="C3507">
        <v>4231500</v>
      </c>
      <c r="D3507">
        <f t="shared" si="55"/>
        <v>3231500</v>
      </c>
    </row>
    <row r="3508" spans="1:4" x14ac:dyDescent="0.35">
      <c r="A3508" t="s">
        <v>27655</v>
      </c>
      <c r="B3508">
        <v>1000000</v>
      </c>
      <c r="C3508">
        <v>396035</v>
      </c>
      <c r="D3508">
        <f t="shared" si="55"/>
        <v>-603965</v>
      </c>
    </row>
    <row r="3509" spans="1:4" x14ac:dyDescent="0.35">
      <c r="A3509" t="s">
        <v>27656</v>
      </c>
      <c r="B3509">
        <v>2000000</v>
      </c>
      <c r="C3509">
        <v>6026908</v>
      </c>
      <c r="D3509">
        <f t="shared" si="55"/>
        <v>4026908</v>
      </c>
    </row>
    <row r="3510" spans="1:4" x14ac:dyDescent="0.35">
      <c r="A3510" t="s">
        <v>27657</v>
      </c>
      <c r="B3510">
        <v>1600000</v>
      </c>
      <c r="C3510">
        <v>2592808</v>
      </c>
      <c r="D3510">
        <f t="shared" si="55"/>
        <v>992808</v>
      </c>
    </row>
    <row r="3511" spans="1:4" x14ac:dyDescent="0.35">
      <c r="A3511" t="s">
        <v>27658</v>
      </c>
      <c r="B3511">
        <v>1300000</v>
      </c>
      <c r="C3511">
        <v>1060591</v>
      </c>
      <c r="D3511">
        <f t="shared" si="55"/>
        <v>-239409</v>
      </c>
    </row>
    <row r="3512" spans="1:4" x14ac:dyDescent="0.35">
      <c r="A3512" t="s">
        <v>27659</v>
      </c>
      <c r="B3512">
        <v>1500000</v>
      </c>
      <c r="C3512">
        <v>155972</v>
      </c>
      <c r="D3512">
        <f t="shared" si="55"/>
        <v>-1344028</v>
      </c>
    </row>
    <row r="3513" spans="1:4" x14ac:dyDescent="0.35">
      <c r="A3513" t="s">
        <v>27660</v>
      </c>
      <c r="B3513">
        <v>70000000</v>
      </c>
      <c r="C3513">
        <v>129319</v>
      </c>
      <c r="D3513">
        <f t="shared" si="55"/>
        <v>-69870681</v>
      </c>
    </row>
    <row r="3514" spans="1:4" x14ac:dyDescent="0.35">
      <c r="A3514" t="s">
        <v>27661</v>
      </c>
      <c r="B3514">
        <v>1600000</v>
      </c>
      <c r="C3514">
        <v>26893</v>
      </c>
      <c r="D3514">
        <f t="shared" si="55"/>
        <v>-1573107</v>
      </c>
    </row>
    <row r="3515" spans="1:4" x14ac:dyDescent="0.35">
      <c r="A3515" t="s">
        <v>27662</v>
      </c>
      <c r="B3515">
        <v>1650000</v>
      </c>
      <c r="C3515">
        <v>2580</v>
      </c>
      <c r="D3515">
        <f t="shared" si="55"/>
        <v>-1647420</v>
      </c>
    </row>
    <row r="3516" spans="1:4" x14ac:dyDescent="0.35">
      <c r="A3516" t="s">
        <v>27663</v>
      </c>
      <c r="B3516">
        <v>2000000</v>
      </c>
      <c r="C3516">
        <v>19067631</v>
      </c>
      <c r="D3516">
        <f t="shared" si="55"/>
        <v>17067631</v>
      </c>
    </row>
    <row r="3517" spans="1:4" x14ac:dyDescent="0.35">
      <c r="A3517" t="s">
        <v>27664</v>
      </c>
      <c r="B3517">
        <v>1100000</v>
      </c>
      <c r="C3517">
        <v>11806119</v>
      </c>
      <c r="D3517">
        <f t="shared" si="55"/>
        <v>10706119</v>
      </c>
    </row>
    <row r="3518" spans="1:4" x14ac:dyDescent="0.35">
      <c r="A3518" t="s">
        <v>27665</v>
      </c>
      <c r="B3518">
        <v>1500000</v>
      </c>
      <c r="C3518">
        <v>7417210</v>
      </c>
      <c r="D3518">
        <f t="shared" si="55"/>
        <v>5917210</v>
      </c>
    </row>
    <row r="3519" spans="1:4" x14ac:dyDescent="0.35">
      <c r="A3519" t="s">
        <v>27666</v>
      </c>
      <c r="B3519">
        <v>1500000</v>
      </c>
      <c r="C3519">
        <v>7362100</v>
      </c>
      <c r="D3519">
        <f t="shared" si="55"/>
        <v>5862100</v>
      </c>
    </row>
    <row r="3520" spans="1:4" x14ac:dyDescent="0.35">
      <c r="A3520" t="s">
        <v>27667</v>
      </c>
      <c r="B3520">
        <v>1000000</v>
      </c>
      <c r="C3520">
        <v>7022940</v>
      </c>
      <c r="D3520">
        <f t="shared" si="55"/>
        <v>6022940</v>
      </c>
    </row>
    <row r="3521" spans="1:4" x14ac:dyDescent="0.35">
      <c r="A3521" t="s">
        <v>27668</v>
      </c>
      <c r="B3521">
        <v>17000000</v>
      </c>
      <c r="C3521">
        <v>287779</v>
      </c>
      <c r="D3521">
        <f t="shared" si="55"/>
        <v>-16712221</v>
      </c>
    </row>
    <row r="3522" spans="1:4" x14ac:dyDescent="0.35">
      <c r="A3522" t="s">
        <v>27669</v>
      </c>
      <c r="B3522">
        <v>2000000</v>
      </c>
      <c r="C3522">
        <v>5132222</v>
      </c>
      <c r="D3522">
        <f t="shared" si="55"/>
        <v>3132222</v>
      </c>
    </row>
    <row r="3523" spans="1:4" x14ac:dyDescent="0.35">
      <c r="A3523" t="s">
        <v>27670</v>
      </c>
      <c r="B3523">
        <v>1500000</v>
      </c>
      <c r="C3523">
        <v>2365931</v>
      </c>
      <c r="D3523">
        <f t="shared" ref="D3523:D3586" si="56">C3523-B3523</f>
        <v>865931</v>
      </c>
    </row>
    <row r="3524" spans="1:4" x14ac:dyDescent="0.35">
      <c r="A3524" t="s">
        <v>27671</v>
      </c>
      <c r="B3524">
        <v>1500000</v>
      </c>
      <c r="C3524">
        <v>53991137</v>
      </c>
      <c r="D3524">
        <f t="shared" si="56"/>
        <v>52491137</v>
      </c>
    </row>
    <row r="3525" spans="1:4" x14ac:dyDescent="0.35">
      <c r="A3525" t="s">
        <v>27672</v>
      </c>
      <c r="B3525">
        <v>1500000</v>
      </c>
      <c r="C3525">
        <v>1221261</v>
      </c>
      <c r="D3525">
        <f t="shared" si="56"/>
        <v>-278739</v>
      </c>
    </row>
    <row r="3526" spans="1:4" x14ac:dyDescent="0.35">
      <c r="A3526" t="s">
        <v>27673</v>
      </c>
      <c r="B3526">
        <v>1500000</v>
      </c>
      <c r="C3526">
        <v>712294</v>
      </c>
      <c r="D3526">
        <f t="shared" si="56"/>
        <v>-787706</v>
      </c>
    </row>
    <row r="3527" spans="1:4" x14ac:dyDescent="0.35">
      <c r="A3527" t="s">
        <v>27674</v>
      </c>
      <c r="B3527">
        <v>1500000</v>
      </c>
      <c r="C3527">
        <v>3447339</v>
      </c>
      <c r="D3527">
        <f t="shared" si="56"/>
        <v>1947339</v>
      </c>
    </row>
    <row r="3528" spans="1:4" x14ac:dyDescent="0.35">
      <c r="A3528" t="s">
        <v>27675</v>
      </c>
      <c r="B3528">
        <v>1500000</v>
      </c>
      <c r="C3528">
        <v>418953</v>
      </c>
      <c r="D3528">
        <f t="shared" si="56"/>
        <v>-1081047</v>
      </c>
    </row>
    <row r="3529" spans="1:4" x14ac:dyDescent="0.35">
      <c r="A3529" t="s">
        <v>27676</v>
      </c>
      <c r="B3529">
        <v>1500000</v>
      </c>
      <c r="C3529">
        <v>406035</v>
      </c>
      <c r="D3529">
        <f t="shared" si="56"/>
        <v>-1093965</v>
      </c>
    </row>
    <row r="3530" spans="1:4" x14ac:dyDescent="0.35">
      <c r="A3530" t="s">
        <v>27677</v>
      </c>
      <c r="B3530">
        <v>1500000</v>
      </c>
      <c r="C3530">
        <v>373967</v>
      </c>
      <c r="D3530">
        <f t="shared" si="56"/>
        <v>-1126033</v>
      </c>
    </row>
    <row r="3531" spans="1:4" x14ac:dyDescent="0.35">
      <c r="A3531" t="s">
        <v>27678</v>
      </c>
      <c r="B3531">
        <v>1500000</v>
      </c>
      <c r="C3531">
        <v>194568</v>
      </c>
      <c r="D3531">
        <f t="shared" si="56"/>
        <v>-1305432</v>
      </c>
    </row>
    <row r="3532" spans="1:4" x14ac:dyDescent="0.35">
      <c r="A3532" t="s">
        <v>27679</v>
      </c>
      <c r="B3532">
        <v>1500000</v>
      </c>
      <c r="C3532">
        <v>163245</v>
      </c>
      <c r="D3532">
        <f t="shared" si="56"/>
        <v>-1336755</v>
      </c>
    </row>
    <row r="3533" spans="1:4" x14ac:dyDescent="0.35">
      <c r="A3533" t="s">
        <v>27680</v>
      </c>
      <c r="B3533">
        <v>1500000</v>
      </c>
      <c r="C3533">
        <v>119841</v>
      </c>
      <c r="D3533">
        <f t="shared" si="56"/>
        <v>-1380159</v>
      </c>
    </row>
    <row r="3534" spans="1:4" x14ac:dyDescent="0.35">
      <c r="A3534" t="s">
        <v>27681</v>
      </c>
      <c r="B3534">
        <v>1500000</v>
      </c>
      <c r="C3534">
        <v>173066</v>
      </c>
      <c r="D3534">
        <f t="shared" si="56"/>
        <v>-1326934</v>
      </c>
    </row>
    <row r="3535" spans="1:4" x14ac:dyDescent="0.35">
      <c r="A3535" t="s">
        <v>27682</v>
      </c>
      <c r="B3535">
        <v>1500000</v>
      </c>
      <c r="C3535">
        <v>92362</v>
      </c>
      <c r="D3535">
        <f t="shared" si="56"/>
        <v>-1407638</v>
      </c>
    </row>
    <row r="3536" spans="1:4" x14ac:dyDescent="0.35">
      <c r="A3536" t="s">
        <v>27683</v>
      </c>
      <c r="B3536">
        <v>1500000</v>
      </c>
      <c r="C3536">
        <v>105943</v>
      </c>
      <c r="D3536">
        <f t="shared" si="56"/>
        <v>-1394057</v>
      </c>
    </row>
    <row r="3537" spans="1:4" x14ac:dyDescent="0.35">
      <c r="A3537" t="s">
        <v>27684</v>
      </c>
      <c r="B3537">
        <v>1700000</v>
      </c>
      <c r="C3537">
        <v>183490</v>
      </c>
      <c r="D3537">
        <f t="shared" si="56"/>
        <v>-1516510</v>
      </c>
    </row>
    <row r="3538" spans="1:4" x14ac:dyDescent="0.35">
      <c r="A3538" t="s">
        <v>27685</v>
      </c>
      <c r="B3538">
        <v>1500000</v>
      </c>
      <c r="C3538">
        <v>3478</v>
      </c>
      <c r="D3538">
        <f t="shared" si="56"/>
        <v>-1496522</v>
      </c>
    </row>
    <row r="3539" spans="1:4" x14ac:dyDescent="0.35">
      <c r="A3539" t="s">
        <v>27686</v>
      </c>
      <c r="B3539">
        <v>2000000</v>
      </c>
      <c r="C3539">
        <v>52166</v>
      </c>
      <c r="D3539">
        <f t="shared" si="56"/>
        <v>-1947834</v>
      </c>
    </row>
    <row r="3540" spans="1:4" x14ac:dyDescent="0.35">
      <c r="A3540" t="s">
        <v>27687</v>
      </c>
      <c r="B3540">
        <v>2500000</v>
      </c>
      <c r="C3540">
        <v>1163508</v>
      </c>
      <c r="D3540">
        <f t="shared" si="56"/>
        <v>-1336492</v>
      </c>
    </row>
    <row r="3541" spans="1:4" x14ac:dyDescent="0.35">
      <c r="A3541" t="s">
        <v>27688</v>
      </c>
      <c r="B3541">
        <v>2000000</v>
      </c>
      <c r="C3541">
        <v>184925485</v>
      </c>
      <c r="D3541">
        <f t="shared" si="56"/>
        <v>182925485</v>
      </c>
    </row>
    <row r="3542" spans="1:4" x14ac:dyDescent="0.35">
      <c r="A3542" t="s">
        <v>27689</v>
      </c>
      <c r="B3542">
        <v>1400000</v>
      </c>
      <c r="C3542">
        <v>304124</v>
      </c>
      <c r="D3542">
        <f t="shared" si="56"/>
        <v>-1095876</v>
      </c>
    </row>
    <row r="3543" spans="1:4" x14ac:dyDescent="0.35">
      <c r="A3543" t="s">
        <v>27690</v>
      </c>
      <c r="B3543">
        <v>1400000</v>
      </c>
      <c r="C3543">
        <v>36830</v>
      </c>
      <c r="D3543">
        <f t="shared" si="56"/>
        <v>-1363170</v>
      </c>
    </row>
    <row r="3544" spans="1:4" x14ac:dyDescent="0.35">
      <c r="A3544" t="s">
        <v>27691</v>
      </c>
      <c r="B3544">
        <v>960000</v>
      </c>
      <c r="C3544">
        <v>3650677</v>
      </c>
      <c r="D3544">
        <f t="shared" si="56"/>
        <v>2690677</v>
      </c>
    </row>
    <row r="3545" spans="1:4" x14ac:dyDescent="0.35">
      <c r="A3545" t="s">
        <v>27692</v>
      </c>
      <c r="B3545">
        <v>1300000</v>
      </c>
      <c r="C3545">
        <v>1647780</v>
      </c>
      <c r="D3545">
        <f t="shared" si="56"/>
        <v>347780</v>
      </c>
    </row>
    <row r="3546" spans="1:4" x14ac:dyDescent="0.35">
      <c r="A3546" t="s">
        <v>27693</v>
      </c>
      <c r="B3546">
        <v>1300000</v>
      </c>
      <c r="C3546">
        <v>695229</v>
      </c>
      <c r="D3546">
        <f t="shared" si="56"/>
        <v>-604771</v>
      </c>
    </row>
    <row r="3547" spans="1:4" x14ac:dyDescent="0.35">
      <c r="A3547" t="s">
        <v>27694</v>
      </c>
      <c r="B3547">
        <v>1592000</v>
      </c>
      <c r="C3547">
        <v>638951</v>
      </c>
      <c r="D3547">
        <f t="shared" si="56"/>
        <v>-953049</v>
      </c>
    </row>
    <row r="3548" spans="1:4" x14ac:dyDescent="0.35">
      <c r="A3548" t="s">
        <v>27695</v>
      </c>
      <c r="B3548">
        <v>1300000</v>
      </c>
      <c r="C3548">
        <v>609042</v>
      </c>
      <c r="D3548">
        <f t="shared" si="56"/>
        <v>-690958</v>
      </c>
    </row>
    <row r="3549" spans="1:4" x14ac:dyDescent="0.35">
      <c r="A3549" t="s">
        <v>27696</v>
      </c>
      <c r="B3549">
        <v>1500000</v>
      </c>
      <c r="C3549">
        <v>1521</v>
      </c>
      <c r="D3549">
        <f t="shared" si="56"/>
        <v>-1498479</v>
      </c>
    </row>
    <row r="3550" spans="1:4" x14ac:dyDescent="0.35">
      <c r="A3550" t="s">
        <v>27697</v>
      </c>
      <c r="B3550">
        <v>1000000</v>
      </c>
      <c r="C3550">
        <v>19539</v>
      </c>
      <c r="D3550">
        <f t="shared" si="56"/>
        <v>-980461</v>
      </c>
    </row>
    <row r="3551" spans="1:4" x14ac:dyDescent="0.35">
      <c r="A3551" t="s">
        <v>27698</v>
      </c>
      <c r="B3551">
        <v>1500000</v>
      </c>
      <c r="C3551">
        <v>100358</v>
      </c>
      <c r="D3551">
        <f t="shared" si="56"/>
        <v>-1399642</v>
      </c>
    </row>
    <row r="3552" spans="1:4" x14ac:dyDescent="0.35">
      <c r="A3552" t="s">
        <v>27699</v>
      </c>
      <c r="B3552">
        <v>1250000</v>
      </c>
      <c r="C3552">
        <v>19100000</v>
      </c>
      <c r="D3552">
        <f t="shared" si="56"/>
        <v>17850000</v>
      </c>
    </row>
    <row r="3553" spans="1:4" x14ac:dyDescent="0.35">
      <c r="A3553" t="s">
        <v>27700</v>
      </c>
      <c r="B3553">
        <v>427000</v>
      </c>
      <c r="C3553">
        <v>2833383</v>
      </c>
      <c r="D3553">
        <f t="shared" si="56"/>
        <v>2406383</v>
      </c>
    </row>
    <row r="3554" spans="1:4" x14ac:dyDescent="0.35">
      <c r="A3554" t="s">
        <v>27701</v>
      </c>
      <c r="B3554">
        <v>1200000</v>
      </c>
      <c r="C3554">
        <v>24741700</v>
      </c>
      <c r="D3554">
        <f t="shared" si="56"/>
        <v>23541700</v>
      </c>
    </row>
    <row r="3555" spans="1:4" x14ac:dyDescent="0.35">
      <c r="A3555" t="s">
        <v>27702</v>
      </c>
      <c r="B3555">
        <v>1200000</v>
      </c>
      <c r="C3555">
        <v>55153403</v>
      </c>
      <c r="D3555">
        <f t="shared" si="56"/>
        <v>53953403</v>
      </c>
    </row>
    <row r="3556" spans="1:4" x14ac:dyDescent="0.35">
      <c r="A3556" t="s">
        <v>27703</v>
      </c>
      <c r="B3556">
        <v>1200000</v>
      </c>
      <c r="C3556">
        <v>18488314</v>
      </c>
      <c r="D3556">
        <f t="shared" si="56"/>
        <v>17288314</v>
      </c>
    </row>
    <row r="3557" spans="1:4" x14ac:dyDescent="0.35">
      <c r="A3557" t="s">
        <v>27704</v>
      </c>
      <c r="B3557">
        <v>1300000</v>
      </c>
      <c r="C3557">
        <v>11278</v>
      </c>
      <c r="D3557">
        <f t="shared" si="56"/>
        <v>-1288722</v>
      </c>
    </row>
    <row r="3558" spans="1:4" x14ac:dyDescent="0.35">
      <c r="A3558" t="s">
        <v>27705</v>
      </c>
      <c r="B3558">
        <v>7000000</v>
      </c>
      <c r="C3558">
        <v>13876974</v>
      </c>
      <c r="D3558">
        <f t="shared" si="56"/>
        <v>6876974</v>
      </c>
    </row>
    <row r="3559" spans="1:4" x14ac:dyDescent="0.35">
      <c r="A3559" t="s">
        <v>27706</v>
      </c>
      <c r="B3559">
        <v>1200000</v>
      </c>
      <c r="C3559">
        <v>9180275</v>
      </c>
      <c r="D3559">
        <f t="shared" si="56"/>
        <v>7980275</v>
      </c>
    </row>
    <row r="3560" spans="1:4" x14ac:dyDescent="0.35">
      <c r="A3560" t="s">
        <v>27707</v>
      </c>
      <c r="B3560">
        <v>1200000</v>
      </c>
      <c r="C3560">
        <v>2199853</v>
      </c>
      <c r="D3560">
        <f t="shared" si="56"/>
        <v>999853</v>
      </c>
    </row>
    <row r="3561" spans="1:4" x14ac:dyDescent="0.35">
      <c r="A3561" t="s">
        <v>27708</v>
      </c>
      <c r="B3561">
        <v>1200000</v>
      </c>
      <c r="C3561">
        <v>2859955</v>
      </c>
      <c r="D3561">
        <f t="shared" si="56"/>
        <v>1659955</v>
      </c>
    </row>
    <row r="3562" spans="1:4" x14ac:dyDescent="0.35">
      <c r="A3562" t="s">
        <v>27709</v>
      </c>
      <c r="B3562">
        <v>1200000</v>
      </c>
      <c r="C3562">
        <v>2812029</v>
      </c>
      <c r="D3562">
        <f t="shared" si="56"/>
        <v>1612029</v>
      </c>
    </row>
    <row r="3563" spans="1:4" x14ac:dyDescent="0.35">
      <c r="A3563" t="s">
        <v>27710</v>
      </c>
      <c r="B3563">
        <v>1200000</v>
      </c>
      <c r="C3563">
        <v>6100000</v>
      </c>
      <c r="D3563">
        <f t="shared" si="56"/>
        <v>4900000</v>
      </c>
    </row>
    <row r="3564" spans="1:4" x14ac:dyDescent="0.35">
      <c r="A3564" t="s">
        <v>27711</v>
      </c>
      <c r="B3564">
        <v>4000000</v>
      </c>
      <c r="C3564">
        <v>375723</v>
      </c>
      <c r="D3564">
        <f t="shared" si="56"/>
        <v>-3624277</v>
      </c>
    </row>
    <row r="3565" spans="1:4" x14ac:dyDescent="0.35">
      <c r="A3565" t="s">
        <v>27712</v>
      </c>
      <c r="B3565">
        <v>1200000</v>
      </c>
      <c r="C3565">
        <v>594904</v>
      </c>
      <c r="D3565">
        <f t="shared" si="56"/>
        <v>-605096</v>
      </c>
    </row>
    <row r="3566" spans="1:4" x14ac:dyDescent="0.35">
      <c r="A3566" t="s">
        <v>27713</v>
      </c>
      <c r="B3566">
        <v>1200000</v>
      </c>
      <c r="C3566">
        <v>58936</v>
      </c>
      <c r="D3566">
        <f t="shared" si="56"/>
        <v>-1141064</v>
      </c>
    </row>
    <row r="3567" spans="1:4" x14ac:dyDescent="0.35">
      <c r="A3567" t="s">
        <v>27714</v>
      </c>
      <c r="B3567">
        <v>1200000</v>
      </c>
      <c r="C3567">
        <v>24784</v>
      </c>
      <c r="D3567">
        <f t="shared" si="56"/>
        <v>-1175216</v>
      </c>
    </row>
    <row r="3568" spans="1:4" x14ac:dyDescent="0.35">
      <c r="A3568" t="s">
        <v>27715</v>
      </c>
      <c r="B3568">
        <v>1200000</v>
      </c>
      <c r="C3568">
        <v>7826</v>
      </c>
      <c r="D3568">
        <f t="shared" si="56"/>
        <v>-1192174</v>
      </c>
    </row>
    <row r="3569" spans="1:4" x14ac:dyDescent="0.35">
      <c r="A3569" t="s">
        <v>27716</v>
      </c>
      <c r="B3569">
        <v>1200000</v>
      </c>
      <c r="C3569">
        <v>3830</v>
      </c>
      <c r="D3569">
        <f t="shared" si="56"/>
        <v>-1196170</v>
      </c>
    </row>
    <row r="3570" spans="1:4" x14ac:dyDescent="0.35">
      <c r="A3570" t="s">
        <v>27717</v>
      </c>
      <c r="B3570">
        <v>2600000</v>
      </c>
      <c r="C3570">
        <v>2850263</v>
      </c>
      <c r="D3570">
        <f t="shared" si="56"/>
        <v>250263</v>
      </c>
    </row>
    <row r="3571" spans="1:4" x14ac:dyDescent="0.35">
      <c r="A3571" t="s">
        <v>27718</v>
      </c>
      <c r="B3571">
        <v>3000000</v>
      </c>
      <c r="C3571">
        <v>16101109</v>
      </c>
      <c r="D3571">
        <f t="shared" si="56"/>
        <v>13101109</v>
      </c>
    </row>
    <row r="3572" spans="1:4" x14ac:dyDescent="0.35">
      <c r="A3572" t="s">
        <v>27719</v>
      </c>
      <c r="B3572">
        <v>695393</v>
      </c>
      <c r="C3572">
        <v>6013</v>
      </c>
      <c r="D3572">
        <f t="shared" si="56"/>
        <v>-689380</v>
      </c>
    </row>
    <row r="3573" spans="1:4" x14ac:dyDescent="0.35">
      <c r="A3573" t="s">
        <v>27720</v>
      </c>
      <c r="B3573">
        <v>1100000</v>
      </c>
      <c r="C3573">
        <v>1400000</v>
      </c>
      <c r="D3573">
        <f t="shared" si="56"/>
        <v>300000</v>
      </c>
    </row>
    <row r="3574" spans="1:4" x14ac:dyDescent="0.35">
      <c r="A3574" t="s">
        <v>27721</v>
      </c>
      <c r="B3574">
        <v>1600000</v>
      </c>
      <c r="C3574">
        <v>39659</v>
      </c>
      <c r="D3574">
        <f t="shared" si="56"/>
        <v>-1560341</v>
      </c>
    </row>
    <row r="3575" spans="1:4" x14ac:dyDescent="0.35">
      <c r="A3575" t="s">
        <v>27722</v>
      </c>
      <c r="B3575">
        <v>1100000</v>
      </c>
      <c r="C3575">
        <v>56129</v>
      </c>
      <c r="D3575">
        <f t="shared" si="56"/>
        <v>-1043871</v>
      </c>
    </row>
    <row r="3576" spans="1:4" x14ac:dyDescent="0.35">
      <c r="A3576" t="s">
        <v>27723</v>
      </c>
      <c r="B3576">
        <v>1100000</v>
      </c>
      <c r="C3576">
        <v>4105123</v>
      </c>
      <c r="D3576">
        <f t="shared" si="56"/>
        <v>3005123</v>
      </c>
    </row>
    <row r="3577" spans="1:4" x14ac:dyDescent="0.35">
      <c r="A3577" t="s">
        <v>27724</v>
      </c>
      <c r="B3577">
        <v>960000</v>
      </c>
      <c r="C3577">
        <v>117235247</v>
      </c>
      <c r="D3577">
        <f t="shared" si="56"/>
        <v>116275247</v>
      </c>
    </row>
    <row r="3578" spans="1:4" x14ac:dyDescent="0.35">
      <c r="A3578" t="s">
        <v>27725</v>
      </c>
      <c r="B3578">
        <v>1000000</v>
      </c>
      <c r="C3578">
        <v>31537320</v>
      </c>
      <c r="D3578">
        <f t="shared" si="56"/>
        <v>30537320</v>
      </c>
    </row>
    <row r="3579" spans="1:4" x14ac:dyDescent="0.35">
      <c r="A3579" t="s">
        <v>27726</v>
      </c>
      <c r="B3579">
        <v>1000000</v>
      </c>
      <c r="C3579">
        <v>17986000</v>
      </c>
      <c r="D3579">
        <f t="shared" si="56"/>
        <v>16986000</v>
      </c>
    </row>
    <row r="3580" spans="1:4" x14ac:dyDescent="0.35">
      <c r="A3580" t="s">
        <v>27727</v>
      </c>
      <c r="B3580">
        <v>1100000</v>
      </c>
      <c r="C3580">
        <v>16067035</v>
      </c>
      <c r="D3580">
        <f t="shared" si="56"/>
        <v>14967035</v>
      </c>
    </row>
    <row r="3581" spans="1:4" x14ac:dyDescent="0.35">
      <c r="A3581" t="s">
        <v>27728</v>
      </c>
      <c r="B3581">
        <v>1000000</v>
      </c>
      <c r="C3581">
        <v>18112929</v>
      </c>
      <c r="D3581">
        <f t="shared" si="56"/>
        <v>17112929</v>
      </c>
    </row>
    <row r="3582" spans="1:4" x14ac:dyDescent="0.35">
      <c r="A3582" t="s">
        <v>27729</v>
      </c>
      <c r="B3582">
        <v>1000000</v>
      </c>
      <c r="C3582">
        <v>14564027</v>
      </c>
      <c r="D3582">
        <f t="shared" si="56"/>
        <v>13564027</v>
      </c>
    </row>
    <row r="3583" spans="1:4" x14ac:dyDescent="0.35">
      <c r="A3583" t="s">
        <v>27730</v>
      </c>
      <c r="B3583">
        <v>5000000</v>
      </c>
      <c r="C3583">
        <v>20773070</v>
      </c>
      <c r="D3583">
        <f t="shared" si="56"/>
        <v>15773070</v>
      </c>
    </row>
    <row r="3584" spans="1:4" x14ac:dyDescent="0.35">
      <c r="A3584" t="s">
        <v>27731</v>
      </c>
      <c r="B3584">
        <v>1000000</v>
      </c>
      <c r="C3584">
        <v>10042266</v>
      </c>
      <c r="D3584">
        <f t="shared" si="56"/>
        <v>9042266</v>
      </c>
    </row>
    <row r="3585" spans="1:4" x14ac:dyDescent="0.35">
      <c r="A3585" t="s">
        <v>27732</v>
      </c>
      <c r="B3585">
        <v>1000000000</v>
      </c>
      <c r="C3585">
        <v>10037390</v>
      </c>
      <c r="D3585">
        <f t="shared" si="56"/>
        <v>-989962610</v>
      </c>
    </row>
    <row r="3586" spans="1:4" x14ac:dyDescent="0.35">
      <c r="A3586" t="s">
        <v>27733</v>
      </c>
      <c r="B3586">
        <v>3500000</v>
      </c>
      <c r="C3586">
        <v>9701559</v>
      </c>
      <c r="D3586">
        <f t="shared" si="56"/>
        <v>6201559</v>
      </c>
    </row>
    <row r="3587" spans="1:4" x14ac:dyDescent="0.35">
      <c r="A3587" t="s">
        <v>27734</v>
      </c>
      <c r="B3587">
        <v>1000000</v>
      </c>
      <c r="C3587">
        <v>9013113</v>
      </c>
      <c r="D3587">
        <f t="shared" ref="D3587:D3650" si="57">C3587-B3587</f>
        <v>8013113</v>
      </c>
    </row>
    <row r="3588" spans="1:4" x14ac:dyDescent="0.35">
      <c r="A3588" t="s">
        <v>27735</v>
      </c>
      <c r="B3588">
        <v>1000000</v>
      </c>
      <c r="C3588">
        <v>53245055</v>
      </c>
      <c r="D3588">
        <f t="shared" si="57"/>
        <v>52245055</v>
      </c>
    </row>
    <row r="3589" spans="1:4" x14ac:dyDescent="0.35">
      <c r="A3589" t="s">
        <v>27736</v>
      </c>
      <c r="B3589">
        <v>900000</v>
      </c>
      <c r="C3589">
        <v>9000000</v>
      </c>
      <c r="D3589">
        <f t="shared" si="57"/>
        <v>8100000</v>
      </c>
    </row>
    <row r="3590" spans="1:4" x14ac:dyDescent="0.35">
      <c r="A3590" t="s">
        <v>27737</v>
      </c>
      <c r="B3590">
        <v>6000000</v>
      </c>
      <c r="C3590">
        <v>7186670</v>
      </c>
      <c r="D3590">
        <f t="shared" si="57"/>
        <v>1186670</v>
      </c>
    </row>
    <row r="3591" spans="1:4" x14ac:dyDescent="0.35">
      <c r="A3591" t="s">
        <v>27738</v>
      </c>
      <c r="B3591">
        <v>1000000</v>
      </c>
      <c r="C3591">
        <v>5997134</v>
      </c>
      <c r="D3591">
        <f t="shared" si="57"/>
        <v>4997134</v>
      </c>
    </row>
    <row r="3592" spans="1:4" x14ac:dyDescent="0.35">
      <c r="A3592" t="s">
        <v>27739</v>
      </c>
      <c r="B3592">
        <v>1000000</v>
      </c>
      <c r="C3592">
        <v>3386698</v>
      </c>
      <c r="D3592">
        <f t="shared" si="57"/>
        <v>2386698</v>
      </c>
    </row>
    <row r="3593" spans="1:4" x14ac:dyDescent="0.35">
      <c r="A3593" t="s">
        <v>27740</v>
      </c>
      <c r="B3593">
        <v>1000000</v>
      </c>
      <c r="C3593">
        <v>2508841</v>
      </c>
      <c r="D3593">
        <f t="shared" si="57"/>
        <v>1508841</v>
      </c>
    </row>
    <row r="3594" spans="1:4" x14ac:dyDescent="0.35">
      <c r="A3594" t="s">
        <v>27741</v>
      </c>
      <c r="B3594">
        <v>1000000</v>
      </c>
      <c r="C3594">
        <v>4946250</v>
      </c>
      <c r="D3594">
        <f t="shared" si="57"/>
        <v>3946250</v>
      </c>
    </row>
    <row r="3595" spans="1:4" x14ac:dyDescent="0.35">
      <c r="A3595" t="s">
        <v>27742</v>
      </c>
      <c r="B3595">
        <v>1000000</v>
      </c>
      <c r="C3595">
        <v>1950218</v>
      </c>
      <c r="D3595">
        <f t="shared" si="57"/>
        <v>950218</v>
      </c>
    </row>
    <row r="3596" spans="1:4" x14ac:dyDescent="0.35">
      <c r="A3596" t="s">
        <v>27743</v>
      </c>
      <c r="B3596">
        <v>1000000</v>
      </c>
      <c r="C3596">
        <v>1277257</v>
      </c>
      <c r="D3596">
        <f t="shared" si="57"/>
        <v>277257</v>
      </c>
    </row>
    <row r="3597" spans="1:4" x14ac:dyDescent="0.35">
      <c r="A3597" t="s">
        <v>27744</v>
      </c>
      <c r="B3597">
        <v>1000000</v>
      </c>
      <c r="C3597">
        <v>1677838</v>
      </c>
      <c r="D3597">
        <f t="shared" si="57"/>
        <v>677838</v>
      </c>
    </row>
    <row r="3598" spans="1:4" x14ac:dyDescent="0.35">
      <c r="A3598" t="s">
        <v>27745</v>
      </c>
      <c r="B3598">
        <v>1000000</v>
      </c>
      <c r="C3598">
        <v>1744858</v>
      </c>
      <c r="D3598">
        <f t="shared" si="57"/>
        <v>744858</v>
      </c>
    </row>
    <row r="3599" spans="1:4" x14ac:dyDescent="0.35">
      <c r="A3599" t="s">
        <v>27746</v>
      </c>
      <c r="B3599">
        <v>1000000</v>
      </c>
      <c r="C3599">
        <v>982214</v>
      </c>
      <c r="D3599">
        <f t="shared" si="57"/>
        <v>-17786</v>
      </c>
    </row>
    <row r="3600" spans="1:4" x14ac:dyDescent="0.35">
      <c r="A3600" t="s">
        <v>27747</v>
      </c>
      <c r="B3600">
        <v>1000000</v>
      </c>
      <c r="C3600">
        <v>798341</v>
      </c>
      <c r="D3600">
        <f t="shared" si="57"/>
        <v>-201659</v>
      </c>
    </row>
    <row r="3601" spans="1:4" x14ac:dyDescent="0.35">
      <c r="A3601" t="s">
        <v>27748</v>
      </c>
      <c r="B3601">
        <v>1000000</v>
      </c>
      <c r="C3601">
        <v>610991</v>
      </c>
      <c r="D3601">
        <f t="shared" si="57"/>
        <v>-389009</v>
      </c>
    </row>
    <row r="3602" spans="1:4" x14ac:dyDescent="0.35">
      <c r="A3602" t="s">
        <v>27749</v>
      </c>
      <c r="B3602">
        <v>1000000</v>
      </c>
      <c r="C3602">
        <v>582024</v>
      </c>
      <c r="D3602">
        <f t="shared" si="57"/>
        <v>-417976</v>
      </c>
    </row>
    <row r="3603" spans="1:4" x14ac:dyDescent="0.35">
      <c r="A3603" t="s">
        <v>27750</v>
      </c>
      <c r="B3603">
        <v>2500000</v>
      </c>
      <c r="C3603">
        <v>548712</v>
      </c>
      <c r="D3603">
        <f t="shared" si="57"/>
        <v>-1951288</v>
      </c>
    </row>
    <row r="3604" spans="1:4" x14ac:dyDescent="0.35">
      <c r="A3604" t="s">
        <v>27751</v>
      </c>
      <c r="B3604">
        <v>1000000</v>
      </c>
      <c r="C3604">
        <v>464655</v>
      </c>
      <c r="D3604">
        <f t="shared" si="57"/>
        <v>-535345</v>
      </c>
    </row>
    <row r="3605" spans="1:4" x14ac:dyDescent="0.35">
      <c r="A3605" t="s">
        <v>27752</v>
      </c>
      <c r="B3605">
        <v>1000000</v>
      </c>
      <c r="C3605">
        <v>464126</v>
      </c>
      <c r="D3605">
        <f t="shared" si="57"/>
        <v>-535874</v>
      </c>
    </row>
    <row r="3606" spans="1:4" x14ac:dyDescent="0.35">
      <c r="A3606" t="s">
        <v>27753</v>
      </c>
      <c r="B3606">
        <v>1000000</v>
      </c>
      <c r="C3606">
        <v>428535</v>
      </c>
      <c r="D3606">
        <f t="shared" si="57"/>
        <v>-571465</v>
      </c>
    </row>
    <row r="3607" spans="1:4" x14ac:dyDescent="0.35">
      <c r="A3607" t="s">
        <v>27754</v>
      </c>
      <c r="B3607">
        <v>1000000</v>
      </c>
      <c r="C3607">
        <v>104077</v>
      </c>
      <c r="D3607">
        <f t="shared" si="57"/>
        <v>-895923</v>
      </c>
    </row>
    <row r="3608" spans="1:4" x14ac:dyDescent="0.35">
      <c r="A3608" t="s">
        <v>27755</v>
      </c>
      <c r="B3608">
        <v>1000000</v>
      </c>
      <c r="C3608">
        <v>279282</v>
      </c>
      <c r="D3608">
        <f t="shared" si="57"/>
        <v>-720718</v>
      </c>
    </row>
    <row r="3609" spans="1:4" x14ac:dyDescent="0.35">
      <c r="A3609" t="s">
        <v>27756</v>
      </c>
      <c r="B3609">
        <v>1000000</v>
      </c>
      <c r="C3609">
        <v>484221</v>
      </c>
      <c r="D3609">
        <f t="shared" si="57"/>
        <v>-515779</v>
      </c>
    </row>
    <row r="3610" spans="1:4" x14ac:dyDescent="0.35">
      <c r="A3610" t="s">
        <v>27757</v>
      </c>
      <c r="B3610">
        <v>1000000</v>
      </c>
      <c r="C3610">
        <v>274661</v>
      </c>
      <c r="D3610">
        <f t="shared" si="57"/>
        <v>-725339</v>
      </c>
    </row>
    <row r="3611" spans="1:4" x14ac:dyDescent="0.35">
      <c r="A3611" t="s">
        <v>27758</v>
      </c>
      <c r="B3611">
        <v>1000000</v>
      </c>
      <c r="C3611">
        <v>144431</v>
      </c>
      <c r="D3611">
        <f t="shared" si="57"/>
        <v>-855569</v>
      </c>
    </row>
    <row r="3612" spans="1:4" x14ac:dyDescent="0.35">
      <c r="A3612" t="s">
        <v>27759</v>
      </c>
      <c r="B3612">
        <v>1000000</v>
      </c>
      <c r="C3612">
        <v>287761</v>
      </c>
      <c r="D3612">
        <f t="shared" si="57"/>
        <v>-712239</v>
      </c>
    </row>
    <row r="3613" spans="1:4" x14ac:dyDescent="0.35">
      <c r="A3613" t="s">
        <v>27760</v>
      </c>
      <c r="B3613">
        <v>1000000</v>
      </c>
      <c r="C3613">
        <v>100240</v>
      </c>
      <c r="D3613">
        <f t="shared" si="57"/>
        <v>-899760</v>
      </c>
    </row>
    <row r="3614" spans="1:4" x14ac:dyDescent="0.35">
      <c r="A3614" t="s">
        <v>27761</v>
      </c>
      <c r="B3614">
        <v>1000000</v>
      </c>
      <c r="C3614">
        <v>96734</v>
      </c>
      <c r="D3614">
        <f t="shared" si="57"/>
        <v>-903266</v>
      </c>
    </row>
    <row r="3615" spans="1:4" x14ac:dyDescent="0.35">
      <c r="A3615" t="s">
        <v>27762</v>
      </c>
      <c r="B3615">
        <v>1500000</v>
      </c>
      <c r="C3615">
        <v>49000</v>
      </c>
      <c r="D3615">
        <f t="shared" si="57"/>
        <v>-1451000</v>
      </c>
    </row>
    <row r="3616" spans="1:4" x14ac:dyDescent="0.35">
      <c r="A3616" t="s">
        <v>27763</v>
      </c>
      <c r="B3616">
        <v>900000</v>
      </c>
      <c r="C3616">
        <v>100659</v>
      </c>
      <c r="D3616">
        <f t="shared" si="57"/>
        <v>-799341</v>
      </c>
    </row>
    <row r="3617" spans="1:4" x14ac:dyDescent="0.35">
      <c r="A3617" t="s">
        <v>27764</v>
      </c>
      <c r="B3617">
        <v>500000</v>
      </c>
      <c r="C3617">
        <v>48430</v>
      </c>
      <c r="D3617">
        <f t="shared" si="57"/>
        <v>-451570</v>
      </c>
    </row>
    <row r="3618" spans="1:4" x14ac:dyDescent="0.35">
      <c r="A3618" t="s">
        <v>27765</v>
      </c>
      <c r="B3618">
        <v>1000000</v>
      </c>
      <c r="C3618">
        <v>21210</v>
      </c>
      <c r="D3618">
        <f t="shared" si="57"/>
        <v>-978790</v>
      </c>
    </row>
    <row r="3619" spans="1:4" x14ac:dyDescent="0.35">
      <c r="A3619" t="s">
        <v>27766</v>
      </c>
      <c r="B3619">
        <v>1000000</v>
      </c>
      <c r="C3619">
        <v>12996</v>
      </c>
      <c r="D3619">
        <f t="shared" si="57"/>
        <v>-987004</v>
      </c>
    </row>
    <row r="3620" spans="1:4" x14ac:dyDescent="0.35">
      <c r="A3620" t="s">
        <v>27767</v>
      </c>
      <c r="B3620">
        <v>1000000</v>
      </c>
      <c r="C3620">
        <v>10018</v>
      </c>
      <c r="D3620">
        <f t="shared" si="57"/>
        <v>-989982</v>
      </c>
    </row>
    <row r="3621" spans="1:4" x14ac:dyDescent="0.35">
      <c r="A3621" t="s">
        <v>27768</v>
      </c>
      <c r="B3621">
        <v>1000000</v>
      </c>
      <c r="C3621">
        <v>62480</v>
      </c>
      <c r="D3621">
        <f t="shared" si="57"/>
        <v>-937520</v>
      </c>
    </row>
    <row r="3622" spans="1:4" x14ac:dyDescent="0.35">
      <c r="A3622" t="s">
        <v>27769</v>
      </c>
      <c r="B3622">
        <v>1000000</v>
      </c>
      <c r="C3622">
        <v>6387</v>
      </c>
      <c r="D3622">
        <f t="shared" si="57"/>
        <v>-993613</v>
      </c>
    </row>
    <row r="3623" spans="1:4" x14ac:dyDescent="0.35">
      <c r="A3623" t="s">
        <v>27770</v>
      </c>
      <c r="B3623">
        <v>1000000</v>
      </c>
      <c r="C3623">
        <v>721</v>
      </c>
      <c r="D3623">
        <f t="shared" si="57"/>
        <v>-999279</v>
      </c>
    </row>
    <row r="3624" spans="1:4" x14ac:dyDescent="0.35">
      <c r="A3624" t="s">
        <v>27771</v>
      </c>
      <c r="B3624">
        <v>1500000</v>
      </c>
      <c r="C3624">
        <v>703</v>
      </c>
      <c r="D3624">
        <f t="shared" si="57"/>
        <v>-1499297</v>
      </c>
    </row>
    <row r="3625" spans="1:4" x14ac:dyDescent="0.35">
      <c r="A3625" t="s">
        <v>27772</v>
      </c>
      <c r="B3625">
        <v>1000000</v>
      </c>
      <c r="C3625">
        <v>360000</v>
      </c>
      <c r="D3625">
        <f t="shared" si="57"/>
        <v>-640000</v>
      </c>
    </row>
    <row r="3626" spans="1:4" x14ac:dyDescent="0.35">
      <c r="A3626" t="s">
        <v>27773</v>
      </c>
      <c r="B3626">
        <v>910000</v>
      </c>
      <c r="C3626">
        <v>9600000</v>
      </c>
      <c r="D3626">
        <f t="shared" si="57"/>
        <v>8690000</v>
      </c>
    </row>
    <row r="3627" spans="1:4" x14ac:dyDescent="0.35">
      <c r="A3627" t="s">
        <v>27774</v>
      </c>
      <c r="B3627">
        <v>930000</v>
      </c>
      <c r="C3627">
        <v>20186</v>
      </c>
      <c r="D3627">
        <f t="shared" si="57"/>
        <v>-909814</v>
      </c>
    </row>
    <row r="3628" spans="1:4" x14ac:dyDescent="0.35">
      <c r="A3628" t="s">
        <v>27775</v>
      </c>
      <c r="B3628">
        <v>590000</v>
      </c>
      <c r="C3628">
        <v>1185783</v>
      </c>
      <c r="D3628">
        <f t="shared" si="57"/>
        <v>595783</v>
      </c>
    </row>
    <row r="3629" spans="1:4" x14ac:dyDescent="0.35">
      <c r="A3629" t="s">
        <v>27776</v>
      </c>
      <c r="B3629">
        <v>950000</v>
      </c>
      <c r="C3629">
        <v>1007962</v>
      </c>
      <c r="D3629">
        <f t="shared" si="57"/>
        <v>57962</v>
      </c>
    </row>
    <row r="3630" spans="1:4" x14ac:dyDescent="0.35">
      <c r="A3630" t="s">
        <v>27777</v>
      </c>
      <c r="B3630">
        <v>900000</v>
      </c>
      <c r="C3630">
        <v>381186</v>
      </c>
      <c r="D3630">
        <f t="shared" si="57"/>
        <v>-518814</v>
      </c>
    </row>
    <row r="3631" spans="1:4" x14ac:dyDescent="0.35">
      <c r="A3631" t="s">
        <v>27778</v>
      </c>
      <c r="B3631">
        <v>900000</v>
      </c>
      <c r="C3631">
        <v>16097842</v>
      </c>
      <c r="D3631">
        <f t="shared" si="57"/>
        <v>15197842</v>
      </c>
    </row>
    <row r="3632" spans="1:4" x14ac:dyDescent="0.35">
      <c r="A3632" t="s">
        <v>27779</v>
      </c>
      <c r="B3632">
        <v>900000</v>
      </c>
      <c r="C3632">
        <v>6643</v>
      </c>
      <c r="D3632">
        <f t="shared" si="57"/>
        <v>-893357</v>
      </c>
    </row>
    <row r="3633" spans="1:4" x14ac:dyDescent="0.35">
      <c r="A3633" t="s">
        <v>27780</v>
      </c>
      <c r="B3633">
        <v>850000</v>
      </c>
      <c r="C3633">
        <v>442638</v>
      </c>
      <c r="D3633">
        <f t="shared" si="57"/>
        <v>-407362</v>
      </c>
    </row>
    <row r="3634" spans="1:4" x14ac:dyDescent="0.35">
      <c r="A3634" t="s">
        <v>27781</v>
      </c>
      <c r="B3634">
        <v>850000</v>
      </c>
      <c r="C3634">
        <v>819939</v>
      </c>
      <c r="D3634">
        <f t="shared" si="57"/>
        <v>-30061</v>
      </c>
    </row>
    <row r="3635" spans="1:4" x14ac:dyDescent="0.35">
      <c r="A3635" t="s">
        <v>27782</v>
      </c>
      <c r="B3635">
        <v>850000</v>
      </c>
      <c r="C3635">
        <v>1243961</v>
      </c>
      <c r="D3635">
        <f t="shared" si="57"/>
        <v>393961</v>
      </c>
    </row>
    <row r="3636" spans="1:4" x14ac:dyDescent="0.35">
      <c r="A3636" t="s">
        <v>27783</v>
      </c>
      <c r="B3636">
        <v>825000</v>
      </c>
      <c r="C3636">
        <v>15278</v>
      </c>
      <c r="D3636">
        <f t="shared" si="57"/>
        <v>-809722</v>
      </c>
    </row>
    <row r="3637" spans="1:4" x14ac:dyDescent="0.35">
      <c r="A3637" t="s">
        <v>27784</v>
      </c>
      <c r="B3637">
        <v>500000</v>
      </c>
      <c r="C3637">
        <v>7098492</v>
      </c>
      <c r="D3637">
        <f t="shared" si="57"/>
        <v>6598492</v>
      </c>
    </row>
    <row r="3638" spans="1:4" x14ac:dyDescent="0.35">
      <c r="A3638" t="s">
        <v>27785</v>
      </c>
      <c r="B3638">
        <v>800000</v>
      </c>
      <c r="C3638">
        <v>4771000</v>
      </c>
      <c r="D3638">
        <f t="shared" si="57"/>
        <v>3971000</v>
      </c>
    </row>
    <row r="3639" spans="1:4" x14ac:dyDescent="0.35">
      <c r="A3639" t="s">
        <v>27786</v>
      </c>
      <c r="B3639">
        <v>800000</v>
      </c>
      <c r="C3639">
        <v>1001437</v>
      </c>
      <c r="D3639">
        <f t="shared" si="57"/>
        <v>201437</v>
      </c>
    </row>
    <row r="3640" spans="1:4" x14ac:dyDescent="0.35">
      <c r="A3640" t="s">
        <v>27787</v>
      </c>
      <c r="B3640">
        <v>800000</v>
      </c>
      <c r="C3640">
        <v>2073984</v>
      </c>
      <c r="D3640">
        <f t="shared" si="57"/>
        <v>1273984</v>
      </c>
    </row>
    <row r="3641" spans="1:4" x14ac:dyDescent="0.35">
      <c r="A3641" t="s">
        <v>27788</v>
      </c>
      <c r="B3641">
        <v>800000</v>
      </c>
      <c r="C3641">
        <v>144583</v>
      </c>
      <c r="D3641">
        <f t="shared" si="57"/>
        <v>-655417</v>
      </c>
    </row>
    <row r="3642" spans="1:4" x14ac:dyDescent="0.35">
      <c r="A3642" t="s">
        <v>27789</v>
      </c>
      <c r="B3642">
        <v>600000</v>
      </c>
      <c r="C3642">
        <v>35688</v>
      </c>
      <c r="D3642">
        <f t="shared" si="57"/>
        <v>-564312</v>
      </c>
    </row>
    <row r="3643" spans="1:4" x14ac:dyDescent="0.35">
      <c r="A3643" t="s">
        <v>27790</v>
      </c>
      <c r="B3643">
        <v>800000</v>
      </c>
      <c r="C3643">
        <v>41709</v>
      </c>
      <c r="D3643">
        <f t="shared" si="57"/>
        <v>-758291</v>
      </c>
    </row>
    <row r="3644" spans="1:4" x14ac:dyDescent="0.35">
      <c r="A3644" t="s">
        <v>27791</v>
      </c>
      <c r="B3644">
        <v>780000</v>
      </c>
      <c r="C3644">
        <v>1310270</v>
      </c>
      <c r="D3644">
        <f t="shared" si="57"/>
        <v>530270</v>
      </c>
    </row>
    <row r="3645" spans="1:4" x14ac:dyDescent="0.35">
      <c r="A3645" t="s">
        <v>27792</v>
      </c>
      <c r="B3645">
        <v>777000</v>
      </c>
      <c r="C3645">
        <v>115000000</v>
      </c>
      <c r="D3645">
        <f t="shared" si="57"/>
        <v>114223000</v>
      </c>
    </row>
    <row r="3646" spans="1:4" x14ac:dyDescent="0.35">
      <c r="A3646" t="s">
        <v>27793</v>
      </c>
      <c r="B3646">
        <v>750000</v>
      </c>
      <c r="C3646">
        <v>5518918</v>
      </c>
      <c r="D3646">
        <f t="shared" si="57"/>
        <v>4768918</v>
      </c>
    </row>
    <row r="3647" spans="1:4" x14ac:dyDescent="0.35">
      <c r="A3647" t="s">
        <v>27794</v>
      </c>
      <c r="B3647">
        <v>750000</v>
      </c>
      <c r="C3647">
        <v>4007792</v>
      </c>
      <c r="D3647">
        <f t="shared" si="57"/>
        <v>3257792</v>
      </c>
    </row>
    <row r="3648" spans="1:4" x14ac:dyDescent="0.35">
      <c r="A3648" t="s">
        <v>27795</v>
      </c>
      <c r="B3648">
        <v>500000</v>
      </c>
      <c r="C3648">
        <v>26297</v>
      </c>
      <c r="D3648">
        <f t="shared" si="57"/>
        <v>-473703</v>
      </c>
    </row>
    <row r="3649" spans="1:4" x14ac:dyDescent="0.35">
      <c r="A3649" t="s">
        <v>27796</v>
      </c>
      <c r="B3649">
        <v>750000</v>
      </c>
      <c r="C3649">
        <v>77501</v>
      </c>
      <c r="D3649">
        <f t="shared" si="57"/>
        <v>-672499</v>
      </c>
    </row>
    <row r="3650" spans="1:4" x14ac:dyDescent="0.35">
      <c r="A3650" t="s">
        <v>27797</v>
      </c>
      <c r="B3650">
        <v>750000</v>
      </c>
      <c r="C3650">
        <v>47329</v>
      </c>
      <c r="D3650">
        <f t="shared" si="57"/>
        <v>-702671</v>
      </c>
    </row>
    <row r="3651" spans="1:4" x14ac:dyDescent="0.35">
      <c r="A3651" t="s">
        <v>27798</v>
      </c>
      <c r="B3651">
        <v>900000</v>
      </c>
      <c r="C3651">
        <v>18378</v>
      </c>
      <c r="D3651">
        <f t="shared" ref="D3651:D3714" si="58">C3651-B3651</f>
        <v>-881622</v>
      </c>
    </row>
    <row r="3652" spans="1:4" x14ac:dyDescent="0.35">
      <c r="A3652" t="s">
        <v>27799</v>
      </c>
      <c r="B3652">
        <v>700000</v>
      </c>
      <c r="C3652">
        <v>7830611</v>
      </c>
      <c r="D3652">
        <f t="shared" si="58"/>
        <v>7130611</v>
      </c>
    </row>
    <row r="3653" spans="1:4" x14ac:dyDescent="0.35">
      <c r="A3653" t="s">
        <v>27800</v>
      </c>
      <c r="B3653">
        <v>700000</v>
      </c>
      <c r="C3653">
        <v>1141829</v>
      </c>
      <c r="D3653">
        <f t="shared" si="58"/>
        <v>441829</v>
      </c>
    </row>
    <row r="3654" spans="1:4" x14ac:dyDescent="0.35">
      <c r="A3654" t="s">
        <v>27801</v>
      </c>
      <c r="B3654">
        <v>700000</v>
      </c>
      <c r="C3654">
        <v>2694973</v>
      </c>
      <c r="D3654">
        <f t="shared" si="58"/>
        <v>1994973</v>
      </c>
    </row>
    <row r="3655" spans="1:4" x14ac:dyDescent="0.35">
      <c r="A3655" t="s">
        <v>27802</v>
      </c>
      <c r="B3655">
        <v>700000</v>
      </c>
      <c r="C3655">
        <v>10508</v>
      </c>
      <c r="D3655">
        <f t="shared" si="58"/>
        <v>-689492</v>
      </c>
    </row>
    <row r="3656" spans="1:4" x14ac:dyDescent="0.35">
      <c r="A3656" t="s">
        <v>27803</v>
      </c>
      <c r="B3656">
        <v>650000</v>
      </c>
      <c r="C3656">
        <v>2301777</v>
      </c>
      <c r="D3656">
        <f t="shared" si="58"/>
        <v>1651777</v>
      </c>
    </row>
    <row r="3657" spans="1:4" x14ac:dyDescent="0.35">
      <c r="A3657" t="s">
        <v>27804</v>
      </c>
      <c r="B3657">
        <v>609000</v>
      </c>
      <c r="C3657">
        <v>3000000</v>
      </c>
      <c r="D3657">
        <f t="shared" si="58"/>
        <v>2391000</v>
      </c>
    </row>
    <row r="3658" spans="1:4" x14ac:dyDescent="0.35">
      <c r="A3658" t="s">
        <v>27805</v>
      </c>
      <c r="B3658">
        <v>60000</v>
      </c>
      <c r="C3658">
        <v>140530114</v>
      </c>
      <c r="D3658">
        <f t="shared" si="58"/>
        <v>140470114</v>
      </c>
    </row>
    <row r="3659" spans="1:4" x14ac:dyDescent="0.35">
      <c r="A3659" t="s">
        <v>27806</v>
      </c>
      <c r="B3659">
        <v>600000</v>
      </c>
      <c r="C3659">
        <v>13300000</v>
      </c>
      <c r="D3659">
        <f t="shared" si="58"/>
        <v>12700000</v>
      </c>
    </row>
    <row r="3660" spans="1:4" x14ac:dyDescent="0.35">
      <c r="A3660" t="s">
        <v>27807</v>
      </c>
      <c r="B3660">
        <v>600000</v>
      </c>
      <c r="C3660">
        <v>171988</v>
      </c>
      <c r="D3660">
        <f t="shared" si="58"/>
        <v>-428012</v>
      </c>
    </row>
    <row r="3661" spans="1:4" x14ac:dyDescent="0.35">
      <c r="A3661" t="s">
        <v>27808</v>
      </c>
      <c r="B3661">
        <v>600000</v>
      </c>
      <c r="C3661">
        <v>23616</v>
      </c>
      <c r="D3661">
        <f t="shared" si="58"/>
        <v>-576384</v>
      </c>
    </row>
    <row r="3662" spans="1:4" x14ac:dyDescent="0.35">
      <c r="A3662" t="s">
        <v>27809</v>
      </c>
      <c r="B3662">
        <v>600000</v>
      </c>
      <c r="C3662">
        <v>13493</v>
      </c>
      <c r="D3662">
        <f t="shared" si="58"/>
        <v>-586507</v>
      </c>
    </row>
    <row r="3663" spans="1:4" x14ac:dyDescent="0.35">
      <c r="A3663" t="s">
        <v>27810</v>
      </c>
      <c r="B3663">
        <v>560000</v>
      </c>
      <c r="C3663">
        <v>515005</v>
      </c>
      <c r="D3663">
        <f t="shared" si="58"/>
        <v>-44995</v>
      </c>
    </row>
    <row r="3664" spans="1:4" x14ac:dyDescent="0.35">
      <c r="A3664" t="s">
        <v>27811</v>
      </c>
      <c r="B3664">
        <v>560000</v>
      </c>
      <c r="C3664">
        <v>2245</v>
      </c>
      <c r="D3664">
        <f t="shared" si="58"/>
        <v>-557755</v>
      </c>
    </row>
    <row r="3665" spans="1:4" x14ac:dyDescent="0.35">
      <c r="A3665" t="s">
        <v>27812</v>
      </c>
      <c r="B3665">
        <v>500000</v>
      </c>
      <c r="C3665">
        <v>33451479</v>
      </c>
      <c r="D3665">
        <f t="shared" si="58"/>
        <v>32951479</v>
      </c>
    </row>
    <row r="3666" spans="1:4" x14ac:dyDescent="0.35">
      <c r="A3666" t="s">
        <v>27813</v>
      </c>
      <c r="B3666">
        <v>500000</v>
      </c>
      <c r="C3666">
        <v>39552600</v>
      </c>
      <c r="D3666">
        <f t="shared" si="58"/>
        <v>39052600</v>
      </c>
    </row>
    <row r="3667" spans="1:4" x14ac:dyDescent="0.35">
      <c r="A3667" t="s">
        <v>27814</v>
      </c>
      <c r="B3667">
        <v>500000</v>
      </c>
      <c r="C3667">
        <v>30500882</v>
      </c>
      <c r="D3667">
        <f t="shared" si="58"/>
        <v>30000882</v>
      </c>
    </row>
    <row r="3668" spans="1:4" x14ac:dyDescent="0.35">
      <c r="A3668" t="s">
        <v>27815</v>
      </c>
      <c r="B3668">
        <v>500000</v>
      </c>
      <c r="C3668">
        <v>17000000</v>
      </c>
      <c r="D3668">
        <f t="shared" si="58"/>
        <v>16500000</v>
      </c>
    </row>
    <row r="3669" spans="1:4" x14ac:dyDescent="0.35">
      <c r="A3669" t="s">
        <v>27816</v>
      </c>
      <c r="B3669">
        <v>500000</v>
      </c>
      <c r="C3669">
        <v>5739376</v>
      </c>
      <c r="D3669">
        <f t="shared" si="58"/>
        <v>5239376</v>
      </c>
    </row>
    <row r="3670" spans="1:4" x14ac:dyDescent="0.35">
      <c r="A3670" t="s">
        <v>27817</v>
      </c>
      <c r="B3670">
        <v>1000000</v>
      </c>
      <c r="C3670">
        <v>3773863</v>
      </c>
      <c r="D3670">
        <f t="shared" si="58"/>
        <v>2773863</v>
      </c>
    </row>
    <row r="3671" spans="1:4" x14ac:dyDescent="0.35">
      <c r="A3671" t="s">
        <v>27818</v>
      </c>
      <c r="B3671">
        <v>500000</v>
      </c>
      <c r="C3671">
        <v>2047570</v>
      </c>
      <c r="D3671">
        <f t="shared" si="58"/>
        <v>1547570</v>
      </c>
    </row>
    <row r="3672" spans="1:4" x14ac:dyDescent="0.35">
      <c r="A3672" t="s">
        <v>27819</v>
      </c>
      <c r="B3672">
        <v>500000</v>
      </c>
      <c r="C3672">
        <v>1250798</v>
      </c>
      <c r="D3672">
        <f t="shared" si="58"/>
        <v>750798</v>
      </c>
    </row>
    <row r="3673" spans="1:4" x14ac:dyDescent="0.35">
      <c r="A3673" t="s">
        <v>27820</v>
      </c>
      <c r="B3673">
        <v>46000</v>
      </c>
      <c r="C3673">
        <v>1127331</v>
      </c>
      <c r="D3673">
        <f t="shared" si="58"/>
        <v>1081331</v>
      </c>
    </row>
    <row r="3674" spans="1:4" x14ac:dyDescent="0.35">
      <c r="A3674" t="s">
        <v>27821</v>
      </c>
      <c r="B3674">
        <v>500000</v>
      </c>
      <c r="C3674">
        <v>906666</v>
      </c>
      <c r="D3674">
        <f t="shared" si="58"/>
        <v>406666</v>
      </c>
    </row>
    <row r="3675" spans="1:4" x14ac:dyDescent="0.35">
      <c r="A3675" t="s">
        <v>27822</v>
      </c>
      <c r="B3675">
        <v>500000</v>
      </c>
      <c r="C3675">
        <v>1114943</v>
      </c>
      <c r="D3675">
        <f t="shared" si="58"/>
        <v>614943</v>
      </c>
    </row>
    <row r="3676" spans="1:4" x14ac:dyDescent="0.35">
      <c r="A3676" t="s">
        <v>27823</v>
      </c>
      <c r="B3676">
        <v>500000</v>
      </c>
      <c r="C3676">
        <v>1111615</v>
      </c>
      <c r="D3676">
        <f t="shared" si="58"/>
        <v>611615</v>
      </c>
    </row>
    <row r="3677" spans="1:4" x14ac:dyDescent="0.35">
      <c r="A3677" t="s">
        <v>27824</v>
      </c>
      <c r="B3677">
        <v>500000</v>
      </c>
      <c r="C3677">
        <v>985341</v>
      </c>
      <c r="D3677">
        <f t="shared" si="58"/>
        <v>485341</v>
      </c>
    </row>
    <row r="3678" spans="1:4" x14ac:dyDescent="0.35">
      <c r="A3678" t="s">
        <v>27825</v>
      </c>
      <c r="B3678">
        <v>500000</v>
      </c>
      <c r="C3678">
        <v>603943</v>
      </c>
      <c r="D3678">
        <f t="shared" si="58"/>
        <v>103943</v>
      </c>
    </row>
    <row r="3679" spans="1:4" x14ac:dyDescent="0.35">
      <c r="A3679" t="s">
        <v>27826</v>
      </c>
      <c r="B3679">
        <v>500000</v>
      </c>
      <c r="C3679">
        <v>334041</v>
      </c>
      <c r="D3679">
        <f t="shared" si="58"/>
        <v>-165959</v>
      </c>
    </row>
    <row r="3680" spans="1:4" x14ac:dyDescent="0.35">
      <c r="A3680" t="s">
        <v>27827</v>
      </c>
      <c r="B3680">
        <v>500000</v>
      </c>
      <c r="C3680">
        <v>295468</v>
      </c>
      <c r="D3680">
        <f t="shared" si="58"/>
        <v>-204532</v>
      </c>
    </row>
    <row r="3681" spans="1:4" x14ac:dyDescent="0.35">
      <c r="A3681" t="s">
        <v>27828</v>
      </c>
      <c r="B3681">
        <v>500000</v>
      </c>
      <c r="C3681">
        <v>243347</v>
      </c>
      <c r="D3681">
        <f t="shared" si="58"/>
        <v>-256653</v>
      </c>
    </row>
    <row r="3682" spans="1:4" x14ac:dyDescent="0.35">
      <c r="A3682" t="s">
        <v>27829</v>
      </c>
      <c r="B3682">
        <v>500000</v>
      </c>
      <c r="C3682">
        <v>154077</v>
      </c>
      <c r="D3682">
        <f t="shared" si="58"/>
        <v>-345923</v>
      </c>
    </row>
    <row r="3683" spans="1:4" x14ac:dyDescent="0.35">
      <c r="A3683" t="s">
        <v>27830</v>
      </c>
      <c r="B3683">
        <v>500000</v>
      </c>
      <c r="C3683">
        <v>151389</v>
      </c>
      <c r="D3683">
        <f t="shared" si="58"/>
        <v>-348611</v>
      </c>
    </row>
    <row r="3684" spans="1:4" x14ac:dyDescent="0.35">
      <c r="A3684" t="s">
        <v>27831</v>
      </c>
      <c r="B3684">
        <v>2000000</v>
      </c>
      <c r="C3684">
        <v>269061</v>
      </c>
      <c r="D3684">
        <f t="shared" si="58"/>
        <v>-1730939</v>
      </c>
    </row>
    <row r="3685" spans="1:4" x14ac:dyDescent="0.35">
      <c r="A3685" t="s">
        <v>27832</v>
      </c>
      <c r="B3685">
        <v>500000</v>
      </c>
      <c r="C3685">
        <v>133778</v>
      </c>
      <c r="D3685">
        <f t="shared" si="58"/>
        <v>-366222</v>
      </c>
    </row>
    <row r="3686" spans="1:4" x14ac:dyDescent="0.35">
      <c r="A3686" t="s">
        <v>27833</v>
      </c>
      <c r="B3686">
        <v>500000</v>
      </c>
      <c r="C3686">
        <v>52850</v>
      </c>
      <c r="D3686">
        <f t="shared" si="58"/>
        <v>-447150</v>
      </c>
    </row>
    <row r="3687" spans="1:4" x14ac:dyDescent="0.35">
      <c r="A3687" t="s">
        <v>27834</v>
      </c>
      <c r="B3687">
        <v>500000</v>
      </c>
      <c r="C3687">
        <v>98017</v>
      </c>
      <c r="D3687">
        <f t="shared" si="58"/>
        <v>-401983</v>
      </c>
    </row>
    <row r="3688" spans="1:4" x14ac:dyDescent="0.35">
      <c r="A3688" t="s">
        <v>27835</v>
      </c>
      <c r="B3688">
        <v>500000</v>
      </c>
      <c r="C3688">
        <v>31937</v>
      </c>
      <c r="D3688">
        <f t="shared" si="58"/>
        <v>-468063</v>
      </c>
    </row>
    <row r="3689" spans="1:4" x14ac:dyDescent="0.35">
      <c r="A3689" t="s">
        <v>27836</v>
      </c>
      <c r="B3689">
        <v>500000</v>
      </c>
      <c r="C3689">
        <v>13134</v>
      </c>
      <c r="D3689">
        <f t="shared" si="58"/>
        <v>-486866</v>
      </c>
    </row>
    <row r="3690" spans="1:4" x14ac:dyDescent="0.35">
      <c r="A3690" t="s">
        <v>27837</v>
      </c>
      <c r="B3690">
        <v>500000</v>
      </c>
      <c r="C3690">
        <v>237301</v>
      </c>
      <c r="D3690">
        <f t="shared" si="58"/>
        <v>-262699</v>
      </c>
    </row>
    <row r="3691" spans="1:4" x14ac:dyDescent="0.35">
      <c r="A3691" t="s">
        <v>27838</v>
      </c>
      <c r="B3691">
        <v>500000</v>
      </c>
      <c r="C3691">
        <v>12055</v>
      </c>
      <c r="D3691">
        <f t="shared" si="58"/>
        <v>-487945</v>
      </c>
    </row>
    <row r="3692" spans="1:4" x14ac:dyDescent="0.35">
      <c r="A3692" t="s">
        <v>27839</v>
      </c>
      <c r="B3692">
        <v>500000</v>
      </c>
      <c r="C3692">
        <v>1332</v>
      </c>
      <c r="D3692">
        <f t="shared" si="58"/>
        <v>-498668</v>
      </c>
    </row>
    <row r="3693" spans="1:4" x14ac:dyDescent="0.35">
      <c r="A3693" t="s">
        <v>27840</v>
      </c>
      <c r="B3693">
        <v>500000</v>
      </c>
      <c r="C3693">
        <v>21199</v>
      </c>
      <c r="D3693">
        <f t="shared" si="58"/>
        <v>-478801</v>
      </c>
    </row>
    <row r="3694" spans="1:4" x14ac:dyDescent="0.35">
      <c r="A3694" t="s">
        <v>27841</v>
      </c>
      <c r="B3694">
        <v>450000</v>
      </c>
      <c r="C3694">
        <v>2712293</v>
      </c>
      <c r="D3694">
        <f t="shared" si="58"/>
        <v>2262293</v>
      </c>
    </row>
    <row r="3695" spans="1:4" x14ac:dyDescent="0.35">
      <c r="A3695" t="s">
        <v>27842</v>
      </c>
      <c r="B3695">
        <v>2000000</v>
      </c>
      <c r="C3695">
        <v>768045</v>
      </c>
      <c r="D3695">
        <f t="shared" si="58"/>
        <v>-1231955</v>
      </c>
    </row>
    <row r="3696" spans="1:4" x14ac:dyDescent="0.35">
      <c r="A3696" t="s">
        <v>27843</v>
      </c>
      <c r="B3696">
        <v>450000</v>
      </c>
      <c r="C3696">
        <v>379122</v>
      </c>
      <c r="D3696">
        <f t="shared" si="58"/>
        <v>-70878</v>
      </c>
    </row>
    <row r="3697" spans="1:4" x14ac:dyDescent="0.35">
      <c r="A3697" t="s">
        <v>27844</v>
      </c>
      <c r="B3697">
        <v>500000</v>
      </c>
      <c r="C3697">
        <v>23000</v>
      </c>
      <c r="D3697">
        <f t="shared" si="58"/>
        <v>-477000</v>
      </c>
    </row>
    <row r="3698" spans="1:4" x14ac:dyDescent="0.35">
      <c r="A3698" t="s">
        <v>27845</v>
      </c>
      <c r="B3698">
        <v>439000</v>
      </c>
      <c r="C3698">
        <v>2300000</v>
      </c>
      <c r="D3698">
        <f t="shared" si="58"/>
        <v>1861000</v>
      </c>
    </row>
    <row r="3699" spans="1:4" x14ac:dyDescent="0.35">
      <c r="A3699" t="s">
        <v>27846</v>
      </c>
      <c r="B3699">
        <v>225000</v>
      </c>
      <c r="C3699">
        <v>2938208</v>
      </c>
      <c r="D3699">
        <f t="shared" si="58"/>
        <v>2713208</v>
      </c>
    </row>
    <row r="3700" spans="1:4" x14ac:dyDescent="0.35">
      <c r="A3700" t="s">
        <v>27847</v>
      </c>
      <c r="B3700">
        <v>25000000</v>
      </c>
      <c r="C3700">
        <v>9910</v>
      </c>
      <c r="D3700">
        <f t="shared" si="58"/>
        <v>-24990090</v>
      </c>
    </row>
    <row r="3701" spans="1:4" x14ac:dyDescent="0.35">
      <c r="A3701" t="s">
        <v>27848</v>
      </c>
      <c r="B3701">
        <v>400000</v>
      </c>
      <c r="C3701">
        <v>44540956</v>
      </c>
      <c r="D3701">
        <f t="shared" si="58"/>
        <v>44140956</v>
      </c>
    </row>
    <row r="3702" spans="1:4" x14ac:dyDescent="0.35">
      <c r="A3702" t="s">
        <v>27849</v>
      </c>
      <c r="B3702">
        <v>1066167</v>
      </c>
      <c r="C3702">
        <v>258113</v>
      </c>
      <c r="D3702">
        <f t="shared" si="58"/>
        <v>-808054</v>
      </c>
    </row>
    <row r="3703" spans="1:4" x14ac:dyDescent="0.35">
      <c r="A3703" t="s">
        <v>27850</v>
      </c>
      <c r="B3703">
        <v>15000</v>
      </c>
      <c r="C3703">
        <v>107917283</v>
      </c>
      <c r="D3703">
        <f t="shared" si="58"/>
        <v>107902283</v>
      </c>
    </row>
    <row r="3704" spans="1:4" x14ac:dyDescent="0.35">
      <c r="A3704" t="s">
        <v>27851</v>
      </c>
      <c r="B3704">
        <v>229575</v>
      </c>
      <c r="C3704">
        <v>1229197</v>
      </c>
      <c r="D3704">
        <f t="shared" si="58"/>
        <v>999622</v>
      </c>
    </row>
    <row r="3705" spans="1:4" x14ac:dyDescent="0.35">
      <c r="A3705" t="s">
        <v>27852</v>
      </c>
      <c r="B3705">
        <v>400000</v>
      </c>
      <c r="C3705">
        <v>1689999</v>
      </c>
      <c r="D3705">
        <f t="shared" si="58"/>
        <v>1289999</v>
      </c>
    </row>
    <row r="3706" spans="1:4" x14ac:dyDescent="0.35">
      <c r="A3706" t="s">
        <v>27853</v>
      </c>
      <c r="B3706">
        <v>100000</v>
      </c>
      <c r="C3706">
        <v>11798</v>
      </c>
      <c r="D3706">
        <f t="shared" si="58"/>
        <v>-88202</v>
      </c>
    </row>
    <row r="3707" spans="1:4" x14ac:dyDescent="0.35">
      <c r="A3707" t="s">
        <v>27854</v>
      </c>
      <c r="B3707">
        <v>218</v>
      </c>
      <c r="C3707">
        <v>592014</v>
      </c>
      <c r="D3707">
        <f t="shared" si="58"/>
        <v>591796</v>
      </c>
    </row>
    <row r="3708" spans="1:4" x14ac:dyDescent="0.35">
      <c r="A3708" t="s">
        <v>27855</v>
      </c>
      <c r="B3708">
        <v>400000</v>
      </c>
      <c r="C3708">
        <v>425899</v>
      </c>
      <c r="D3708">
        <f t="shared" si="58"/>
        <v>25899</v>
      </c>
    </row>
    <row r="3709" spans="1:4" x14ac:dyDescent="0.35">
      <c r="A3709" t="s">
        <v>27856</v>
      </c>
      <c r="B3709">
        <v>400000</v>
      </c>
      <c r="C3709">
        <v>126387</v>
      </c>
      <c r="D3709">
        <f t="shared" si="58"/>
        <v>-273613</v>
      </c>
    </row>
    <row r="3710" spans="1:4" x14ac:dyDescent="0.35">
      <c r="A3710" t="s">
        <v>27857</v>
      </c>
      <c r="B3710">
        <v>35000000</v>
      </c>
      <c r="C3710">
        <v>80276912</v>
      </c>
      <c r="D3710">
        <f t="shared" si="58"/>
        <v>45276912</v>
      </c>
    </row>
    <row r="3711" spans="1:4" x14ac:dyDescent="0.35">
      <c r="A3711" t="s">
        <v>27858</v>
      </c>
      <c r="B3711">
        <v>385907</v>
      </c>
      <c r="C3711">
        <v>1750000</v>
      </c>
      <c r="D3711">
        <f t="shared" si="58"/>
        <v>1364093</v>
      </c>
    </row>
    <row r="3712" spans="1:4" x14ac:dyDescent="0.35">
      <c r="A3712" t="s">
        <v>27859</v>
      </c>
      <c r="B3712">
        <v>375000</v>
      </c>
      <c r="C3712">
        <v>617172</v>
      </c>
      <c r="D3712">
        <f t="shared" si="58"/>
        <v>242172</v>
      </c>
    </row>
    <row r="3713" spans="1:4" x14ac:dyDescent="0.35">
      <c r="A3713" t="s">
        <v>27860</v>
      </c>
      <c r="B3713">
        <v>379000</v>
      </c>
      <c r="C3713">
        <v>2808000</v>
      </c>
      <c r="D3713">
        <f t="shared" si="58"/>
        <v>2429000</v>
      </c>
    </row>
    <row r="3714" spans="1:4" x14ac:dyDescent="0.35">
      <c r="A3714" t="s">
        <v>27861</v>
      </c>
      <c r="B3714">
        <v>6000000</v>
      </c>
      <c r="C3714">
        <v>12843</v>
      </c>
      <c r="D3714">
        <f t="shared" si="58"/>
        <v>-5987157</v>
      </c>
    </row>
    <row r="3715" spans="1:4" x14ac:dyDescent="0.35">
      <c r="A3715" t="s">
        <v>27862</v>
      </c>
      <c r="B3715">
        <v>450000</v>
      </c>
      <c r="C3715">
        <v>34151</v>
      </c>
      <c r="D3715">
        <f t="shared" ref="D3715:D3778" si="59">C3715-B3715</f>
        <v>-415849</v>
      </c>
    </row>
    <row r="3716" spans="1:4" x14ac:dyDescent="0.35">
      <c r="A3716" t="s">
        <v>27863</v>
      </c>
      <c r="B3716">
        <v>1750211</v>
      </c>
      <c r="C3716">
        <v>1523883</v>
      </c>
      <c r="D3716">
        <f t="shared" si="59"/>
        <v>-226328</v>
      </c>
    </row>
    <row r="3717" spans="1:4" x14ac:dyDescent="0.35">
      <c r="A3717" t="s">
        <v>27864</v>
      </c>
      <c r="B3717">
        <v>350000</v>
      </c>
      <c r="C3717">
        <v>4000000</v>
      </c>
      <c r="D3717">
        <f t="shared" si="59"/>
        <v>3650000</v>
      </c>
    </row>
    <row r="3718" spans="1:4" x14ac:dyDescent="0.35">
      <c r="A3718" t="s">
        <v>27865</v>
      </c>
      <c r="B3718">
        <v>312000</v>
      </c>
      <c r="C3718">
        <v>1281176</v>
      </c>
      <c r="D3718">
        <f t="shared" si="59"/>
        <v>969176</v>
      </c>
    </row>
    <row r="3719" spans="1:4" x14ac:dyDescent="0.35">
      <c r="A3719" t="s">
        <v>27866</v>
      </c>
      <c r="B3719">
        <v>8000000</v>
      </c>
      <c r="C3719">
        <v>16115878</v>
      </c>
      <c r="D3719">
        <f t="shared" si="59"/>
        <v>8115878</v>
      </c>
    </row>
    <row r="3720" spans="1:4" x14ac:dyDescent="0.35">
      <c r="A3720" t="s">
        <v>27867</v>
      </c>
      <c r="B3720">
        <v>300000</v>
      </c>
      <c r="C3720">
        <v>1652472</v>
      </c>
      <c r="D3720">
        <f t="shared" si="59"/>
        <v>1352472</v>
      </c>
    </row>
    <row r="3721" spans="1:4" x14ac:dyDescent="0.35">
      <c r="A3721" t="s">
        <v>27868</v>
      </c>
      <c r="B3721">
        <v>300000</v>
      </c>
      <c r="C3721">
        <v>2360184</v>
      </c>
      <c r="D3721">
        <f t="shared" si="59"/>
        <v>2060184</v>
      </c>
    </row>
    <row r="3722" spans="1:4" x14ac:dyDescent="0.35">
      <c r="A3722" t="s">
        <v>27869</v>
      </c>
      <c r="B3722">
        <v>300000</v>
      </c>
      <c r="C3722">
        <v>255352</v>
      </c>
      <c r="D3722">
        <f t="shared" si="59"/>
        <v>-44648</v>
      </c>
    </row>
    <row r="3723" spans="1:4" x14ac:dyDescent="0.35">
      <c r="A3723" t="s">
        <v>27870</v>
      </c>
      <c r="B3723">
        <v>200000</v>
      </c>
      <c r="C3723">
        <v>856942</v>
      </c>
      <c r="D3723">
        <f t="shared" si="59"/>
        <v>656942</v>
      </c>
    </row>
    <row r="3724" spans="1:4" x14ac:dyDescent="0.35">
      <c r="A3724" t="s">
        <v>27871</v>
      </c>
      <c r="B3724">
        <v>300000</v>
      </c>
      <c r="C3724">
        <v>16892</v>
      </c>
      <c r="D3724">
        <f t="shared" si="59"/>
        <v>-283108</v>
      </c>
    </row>
    <row r="3725" spans="1:4" x14ac:dyDescent="0.35">
      <c r="A3725" t="s">
        <v>27872</v>
      </c>
      <c r="B3725">
        <v>160000</v>
      </c>
      <c r="C3725">
        <v>12438</v>
      </c>
      <c r="D3725">
        <f t="shared" si="59"/>
        <v>-147562</v>
      </c>
    </row>
    <row r="3726" spans="1:4" x14ac:dyDescent="0.35">
      <c r="A3726" t="s">
        <v>27873</v>
      </c>
      <c r="B3726">
        <v>300000</v>
      </c>
      <c r="C3726">
        <v>40542</v>
      </c>
      <c r="D3726">
        <f t="shared" si="59"/>
        <v>-259458</v>
      </c>
    </row>
    <row r="3727" spans="1:4" x14ac:dyDescent="0.35">
      <c r="A3727" t="s">
        <v>27874</v>
      </c>
      <c r="B3727">
        <v>200000</v>
      </c>
      <c r="C3727">
        <v>5199</v>
      </c>
      <c r="D3727">
        <f t="shared" si="59"/>
        <v>-194801</v>
      </c>
    </row>
    <row r="3728" spans="1:4" x14ac:dyDescent="0.35">
      <c r="A3728" t="s">
        <v>27875</v>
      </c>
      <c r="B3728">
        <v>300000</v>
      </c>
      <c r="C3728">
        <v>2468</v>
      </c>
      <c r="D3728">
        <f t="shared" si="59"/>
        <v>-297532</v>
      </c>
    </row>
    <row r="3729" spans="1:4" x14ac:dyDescent="0.35">
      <c r="A3729" t="s">
        <v>27876</v>
      </c>
      <c r="B3729">
        <v>270000</v>
      </c>
      <c r="C3729">
        <v>318622</v>
      </c>
      <c r="D3729">
        <f t="shared" si="59"/>
        <v>48622</v>
      </c>
    </row>
    <row r="3730" spans="1:4" x14ac:dyDescent="0.35">
      <c r="A3730" t="s">
        <v>27877</v>
      </c>
      <c r="B3730">
        <v>250000</v>
      </c>
      <c r="C3730">
        <v>12006514</v>
      </c>
      <c r="D3730">
        <f t="shared" si="59"/>
        <v>11756514</v>
      </c>
    </row>
    <row r="3731" spans="1:4" x14ac:dyDescent="0.35">
      <c r="A3731" t="s">
        <v>27878</v>
      </c>
      <c r="B3731">
        <v>250000</v>
      </c>
      <c r="C3731">
        <v>4186931</v>
      </c>
      <c r="D3731">
        <f t="shared" si="59"/>
        <v>3936931</v>
      </c>
    </row>
    <row r="3732" spans="1:4" x14ac:dyDescent="0.35">
      <c r="A3732" t="s">
        <v>27879</v>
      </c>
      <c r="B3732">
        <v>250000</v>
      </c>
      <c r="C3732">
        <v>3799339</v>
      </c>
      <c r="D3732">
        <f t="shared" si="59"/>
        <v>3549339</v>
      </c>
    </row>
    <row r="3733" spans="1:4" x14ac:dyDescent="0.35">
      <c r="A3733" t="s">
        <v>27880</v>
      </c>
      <c r="B3733">
        <v>250000</v>
      </c>
      <c r="C3733">
        <v>1977544</v>
      </c>
      <c r="D3733">
        <f t="shared" si="59"/>
        <v>1727544</v>
      </c>
    </row>
    <row r="3734" spans="1:4" x14ac:dyDescent="0.35">
      <c r="A3734" t="s">
        <v>27881</v>
      </c>
      <c r="B3734">
        <v>250000</v>
      </c>
      <c r="C3734">
        <v>1050600</v>
      </c>
      <c r="D3734">
        <f t="shared" si="59"/>
        <v>800600</v>
      </c>
    </row>
    <row r="3735" spans="1:4" x14ac:dyDescent="0.35">
      <c r="A3735" t="s">
        <v>27882</v>
      </c>
      <c r="B3735">
        <v>250000</v>
      </c>
      <c r="C3735">
        <v>902835</v>
      </c>
      <c r="D3735">
        <f t="shared" si="59"/>
        <v>652835</v>
      </c>
    </row>
    <row r="3736" spans="1:4" x14ac:dyDescent="0.35">
      <c r="A3736" t="s">
        <v>27883</v>
      </c>
      <c r="B3736">
        <v>365000</v>
      </c>
      <c r="C3736">
        <v>489220</v>
      </c>
      <c r="D3736">
        <f t="shared" si="59"/>
        <v>124220</v>
      </c>
    </row>
    <row r="3737" spans="1:4" x14ac:dyDescent="0.35">
      <c r="A3737" t="s">
        <v>27884</v>
      </c>
      <c r="B3737">
        <v>250000</v>
      </c>
      <c r="C3737">
        <v>212285</v>
      </c>
      <c r="D3737">
        <f t="shared" si="59"/>
        <v>-37715</v>
      </c>
    </row>
    <row r="3738" spans="1:4" x14ac:dyDescent="0.35">
      <c r="A3738" t="s">
        <v>27885</v>
      </c>
      <c r="B3738">
        <v>250000</v>
      </c>
      <c r="C3738">
        <v>203134</v>
      </c>
      <c r="D3738">
        <f t="shared" si="59"/>
        <v>-46866</v>
      </c>
    </row>
    <row r="3739" spans="1:4" x14ac:dyDescent="0.35">
      <c r="A3739" t="s">
        <v>27886</v>
      </c>
      <c r="B3739">
        <v>150000</v>
      </c>
      <c r="C3739">
        <v>191309</v>
      </c>
      <c r="D3739">
        <f t="shared" si="59"/>
        <v>41309</v>
      </c>
    </row>
    <row r="3740" spans="1:4" x14ac:dyDescent="0.35">
      <c r="A3740" t="s">
        <v>27887</v>
      </c>
      <c r="B3740">
        <v>250000</v>
      </c>
      <c r="C3740">
        <v>3388210</v>
      </c>
      <c r="D3740">
        <f t="shared" si="59"/>
        <v>3138210</v>
      </c>
    </row>
    <row r="3741" spans="1:4" x14ac:dyDescent="0.35">
      <c r="A3741" t="s">
        <v>27888</v>
      </c>
      <c r="B3741">
        <v>250000</v>
      </c>
      <c r="C3741">
        <v>177840</v>
      </c>
      <c r="D3741">
        <f t="shared" si="59"/>
        <v>-72160</v>
      </c>
    </row>
    <row r="3742" spans="1:4" x14ac:dyDescent="0.35">
      <c r="A3742" t="s">
        <v>27889</v>
      </c>
      <c r="B3742">
        <v>250000</v>
      </c>
      <c r="C3742">
        <v>49494</v>
      </c>
      <c r="D3742">
        <f t="shared" si="59"/>
        <v>-200506</v>
      </c>
    </row>
    <row r="3743" spans="1:4" x14ac:dyDescent="0.35">
      <c r="A3743" t="s">
        <v>27890</v>
      </c>
      <c r="B3743">
        <v>250000</v>
      </c>
      <c r="C3743">
        <v>18195</v>
      </c>
      <c r="D3743">
        <f t="shared" si="59"/>
        <v>-231805</v>
      </c>
    </row>
    <row r="3744" spans="1:4" x14ac:dyDescent="0.35">
      <c r="A3744" t="s">
        <v>27891</v>
      </c>
      <c r="B3744">
        <v>245000</v>
      </c>
      <c r="C3744">
        <v>18000000</v>
      </c>
      <c r="D3744">
        <f t="shared" si="59"/>
        <v>17755000</v>
      </c>
    </row>
    <row r="3745" spans="1:4" x14ac:dyDescent="0.35">
      <c r="A3745" t="s">
        <v>27892</v>
      </c>
      <c r="B3745">
        <v>225000</v>
      </c>
      <c r="C3745">
        <v>111300</v>
      </c>
      <c r="D3745">
        <f t="shared" si="59"/>
        <v>-113700</v>
      </c>
    </row>
    <row r="3746" spans="1:4" x14ac:dyDescent="0.35">
      <c r="A3746" t="s">
        <v>27893</v>
      </c>
      <c r="B3746">
        <v>225000</v>
      </c>
      <c r="C3746">
        <v>1027119</v>
      </c>
      <c r="D3746">
        <f t="shared" si="59"/>
        <v>802119</v>
      </c>
    </row>
    <row r="3747" spans="1:4" x14ac:dyDescent="0.35">
      <c r="A3747" t="s">
        <v>27894</v>
      </c>
      <c r="B3747">
        <v>210000</v>
      </c>
      <c r="C3747">
        <v>5000000</v>
      </c>
      <c r="D3747">
        <f t="shared" si="59"/>
        <v>4790000</v>
      </c>
    </row>
    <row r="3748" spans="1:4" x14ac:dyDescent="0.35">
      <c r="A3748" t="s">
        <v>27895</v>
      </c>
      <c r="B3748">
        <v>200000</v>
      </c>
      <c r="C3748">
        <v>4505922</v>
      </c>
      <c r="D3748">
        <f t="shared" si="59"/>
        <v>4305922</v>
      </c>
    </row>
    <row r="3749" spans="1:4" x14ac:dyDescent="0.35">
      <c r="A3749" t="s">
        <v>27896</v>
      </c>
      <c r="B3749">
        <v>200000</v>
      </c>
      <c r="C3749">
        <v>3500000</v>
      </c>
      <c r="D3749">
        <f t="shared" si="59"/>
        <v>3300000</v>
      </c>
    </row>
    <row r="3750" spans="1:4" x14ac:dyDescent="0.35">
      <c r="A3750" t="s">
        <v>27897</v>
      </c>
      <c r="B3750">
        <v>200000</v>
      </c>
      <c r="C3750">
        <v>381225</v>
      </c>
      <c r="D3750">
        <f t="shared" si="59"/>
        <v>181225</v>
      </c>
    </row>
    <row r="3751" spans="1:4" x14ac:dyDescent="0.35">
      <c r="A3751" t="s">
        <v>27898</v>
      </c>
      <c r="B3751">
        <v>200000</v>
      </c>
      <c r="C3751">
        <v>2428241</v>
      </c>
      <c r="D3751">
        <f t="shared" si="59"/>
        <v>2228241</v>
      </c>
    </row>
    <row r="3752" spans="1:4" x14ac:dyDescent="0.35">
      <c r="A3752" t="s">
        <v>27899</v>
      </c>
      <c r="B3752">
        <v>200000</v>
      </c>
      <c r="C3752">
        <v>78030</v>
      </c>
      <c r="D3752">
        <f t="shared" si="59"/>
        <v>-121970</v>
      </c>
    </row>
    <row r="3753" spans="1:4" x14ac:dyDescent="0.35">
      <c r="A3753" t="s">
        <v>27900</v>
      </c>
      <c r="B3753">
        <v>200000</v>
      </c>
      <c r="C3753">
        <v>174682</v>
      </c>
      <c r="D3753">
        <f t="shared" si="59"/>
        <v>-25318</v>
      </c>
    </row>
    <row r="3754" spans="1:4" x14ac:dyDescent="0.35">
      <c r="A3754" t="s">
        <v>27901</v>
      </c>
      <c r="B3754">
        <v>200000</v>
      </c>
      <c r="C3754">
        <v>215185</v>
      </c>
      <c r="D3754">
        <f t="shared" si="59"/>
        <v>15185</v>
      </c>
    </row>
    <row r="3755" spans="1:4" x14ac:dyDescent="0.35">
      <c r="A3755" t="s">
        <v>27902</v>
      </c>
      <c r="B3755">
        <v>200000</v>
      </c>
      <c r="C3755">
        <v>1111</v>
      </c>
      <c r="D3755">
        <f t="shared" si="59"/>
        <v>-198889</v>
      </c>
    </row>
    <row r="3756" spans="1:4" x14ac:dyDescent="0.35">
      <c r="A3756" t="s">
        <v>27903</v>
      </c>
      <c r="B3756">
        <v>180000</v>
      </c>
      <c r="C3756">
        <v>925402</v>
      </c>
      <c r="D3756">
        <f t="shared" si="59"/>
        <v>745402</v>
      </c>
    </row>
    <row r="3757" spans="1:4" x14ac:dyDescent="0.35">
      <c r="A3757" t="s">
        <v>27904</v>
      </c>
      <c r="B3757">
        <v>120000</v>
      </c>
      <c r="C3757">
        <v>469947</v>
      </c>
      <c r="D3757">
        <f t="shared" si="59"/>
        <v>349947</v>
      </c>
    </row>
    <row r="3758" spans="1:4" x14ac:dyDescent="0.35">
      <c r="A3758" t="s">
        <v>27905</v>
      </c>
      <c r="B3758">
        <v>175000</v>
      </c>
      <c r="C3758">
        <v>7137502</v>
      </c>
      <c r="D3758">
        <f t="shared" si="59"/>
        <v>6962502</v>
      </c>
    </row>
    <row r="3759" spans="1:4" x14ac:dyDescent="0.35">
      <c r="A3759" t="s">
        <v>27906</v>
      </c>
      <c r="B3759">
        <v>100000</v>
      </c>
      <c r="C3759">
        <v>1316074</v>
      </c>
      <c r="D3759">
        <f t="shared" si="59"/>
        <v>1216074</v>
      </c>
    </row>
    <row r="3760" spans="1:4" x14ac:dyDescent="0.35">
      <c r="A3760" t="s">
        <v>27907</v>
      </c>
      <c r="B3760">
        <v>500000</v>
      </c>
      <c r="C3760">
        <v>15180000</v>
      </c>
      <c r="D3760">
        <f t="shared" si="59"/>
        <v>14680000</v>
      </c>
    </row>
    <row r="3761" spans="1:4" x14ac:dyDescent="0.35">
      <c r="A3761" t="s">
        <v>27908</v>
      </c>
      <c r="B3761">
        <v>150000</v>
      </c>
      <c r="C3761">
        <v>2882062</v>
      </c>
      <c r="D3761">
        <f t="shared" si="59"/>
        <v>2732062</v>
      </c>
    </row>
    <row r="3762" spans="1:4" x14ac:dyDescent="0.35">
      <c r="A3762" t="s">
        <v>27909</v>
      </c>
      <c r="B3762">
        <v>180000</v>
      </c>
      <c r="C3762">
        <v>9437933</v>
      </c>
      <c r="D3762">
        <f t="shared" si="59"/>
        <v>9257933</v>
      </c>
    </row>
    <row r="3763" spans="1:4" x14ac:dyDescent="0.35">
      <c r="A3763" t="s">
        <v>27910</v>
      </c>
      <c r="B3763">
        <v>1200000</v>
      </c>
      <c r="C3763">
        <v>110720</v>
      </c>
      <c r="D3763">
        <f t="shared" si="59"/>
        <v>-1089280</v>
      </c>
    </row>
    <row r="3764" spans="1:4" x14ac:dyDescent="0.35">
      <c r="A3764" t="s">
        <v>27911</v>
      </c>
      <c r="B3764">
        <v>160000</v>
      </c>
      <c r="C3764">
        <v>155984</v>
      </c>
      <c r="D3764">
        <f t="shared" si="59"/>
        <v>-4016</v>
      </c>
    </row>
    <row r="3765" spans="1:4" x14ac:dyDescent="0.35">
      <c r="A3765" t="s">
        <v>27912</v>
      </c>
      <c r="B3765">
        <v>150000</v>
      </c>
      <c r="C3765">
        <v>4914</v>
      </c>
      <c r="D3765">
        <f t="shared" si="59"/>
        <v>-145086</v>
      </c>
    </row>
    <row r="3766" spans="1:4" x14ac:dyDescent="0.35">
      <c r="A3766" t="s">
        <v>27913</v>
      </c>
      <c r="B3766">
        <v>150000</v>
      </c>
      <c r="C3766">
        <v>5858</v>
      </c>
      <c r="D3766">
        <f t="shared" si="59"/>
        <v>-144142</v>
      </c>
    </row>
    <row r="3767" spans="1:4" x14ac:dyDescent="0.35">
      <c r="A3767" t="s">
        <v>27914</v>
      </c>
      <c r="B3767">
        <v>160000</v>
      </c>
      <c r="C3767">
        <v>6706368</v>
      </c>
      <c r="D3767">
        <f t="shared" si="59"/>
        <v>6546368</v>
      </c>
    </row>
    <row r="3768" spans="1:4" x14ac:dyDescent="0.35">
      <c r="A3768" t="s">
        <v>27915</v>
      </c>
      <c r="B3768">
        <v>125000</v>
      </c>
      <c r="C3768">
        <v>1573712</v>
      </c>
      <c r="D3768">
        <f t="shared" si="59"/>
        <v>1448712</v>
      </c>
    </row>
    <row r="3769" spans="1:4" x14ac:dyDescent="0.35">
      <c r="A3769" t="s">
        <v>27916</v>
      </c>
      <c r="B3769">
        <v>100000</v>
      </c>
      <c r="C3769">
        <v>10174663</v>
      </c>
      <c r="D3769">
        <f t="shared" si="59"/>
        <v>10074663</v>
      </c>
    </row>
    <row r="3770" spans="1:4" x14ac:dyDescent="0.35">
      <c r="A3770" t="s">
        <v>27917</v>
      </c>
      <c r="B3770">
        <v>100000</v>
      </c>
      <c r="C3770">
        <v>22757819</v>
      </c>
      <c r="D3770">
        <f t="shared" si="59"/>
        <v>22657819</v>
      </c>
    </row>
    <row r="3771" spans="1:4" x14ac:dyDescent="0.35">
      <c r="A3771" t="s">
        <v>27918</v>
      </c>
      <c r="B3771">
        <v>100000</v>
      </c>
      <c r="C3771">
        <v>3000000</v>
      </c>
      <c r="D3771">
        <f t="shared" si="59"/>
        <v>2900000</v>
      </c>
    </row>
    <row r="3772" spans="1:4" x14ac:dyDescent="0.35">
      <c r="A3772" t="s">
        <v>27919</v>
      </c>
      <c r="B3772">
        <v>100000</v>
      </c>
      <c r="C3772">
        <v>5228617</v>
      </c>
      <c r="D3772">
        <f t="shared" si="59"/>
        <v>5128617</v>
      </c>
    </row>
    <row r="3773" spans="1:4" x14ac:dyDescent="0.35">
      <c r="A3773" t="s">
        <v>27920</v>
      </c>
      <c r="B3773">
        <v>40000</v>
      </c>
      <c r="C3773">
        <v>110536</v>
      </c>
      <c r="D3773">
        <f t="shared" si="59"/>
        <v>70536</v>
      </c>
    </row>
    <row r="3774" spans="1:4" x14ac:dyDescent="0.35">
      <c r="A3774" t="s">
        <v>27921</v>
      </c>
      <c r="B3774">
        <v>200000</v>
      </c>
      <c r="C3774">
        <v>59379</v>
      </c>
      <c r="D3774">
        <f t="shared" si="59"/>
        <v>-140621</v>
      </c>
    </row>
    <row r="3775" spans="1:4" x14ac:dyDescent="0.35">
      <c r="A3775" t="s">
        <v>27922</v>
      </c>
      <c r="B3775">
        <v>60000</v>
      </c>
      <c r="C3775">
        <v>3216970</v>
      </c>
      <c r="D3775">
        <f t="shared" si="59"/>
        <v>3156970</v>
      </c>
    </row>
    <row r="3776" spans="1:4" x14ac:dyDescent="0.35">
      <c r="A3776" t="s">
        <v>27923</v>
      </c>
      <c r="B3776">
        <v>60000</v>
      </c>
      <c r="C3776">
        <v>536767</v>
      </c>
      <c r="D3776">
        <f t="shared" si="59"/>
        <v>476767</v>
      </c>
    </row>
    <row r="3777" spans="1:4" x14ac:dyDescent="0.35">
      <c r="A3777" t="s">
        <v>27924</v>
      </c>
      <c r="B3777">
        <v>65000</v>
      </c>
      <c r="C3777">
        <v>11529368</v>
      </c>
      <c r="D3777">
        <f t="shared" si="59"/>
        <v>11464368</v>
      </c>
    </row>
    <row r="3778" spans="1:4" x14ac:dyDescent="0.35">
      <c r="A3778" t="s">
        <v>27925</v>
      </c>
      <c r="B3778">
        <v>60000</v>
      </c>
      <c r="C3778">
        <v>40557</v>
      </c>
      <c r="D3778">
        <f t="shared" si="59"/>
        <v>-19443</v>
      </c>
    </row>
    <row r="3779" spans="1:4" x14ac:dyDescent="0.35">
      <c r="A3779" t="s">
        <v>27926</v>
      </c>
      <c r="B3779">
        <v>70000</v>
      </c>
      <c r="C3779">
        <v>30084</v>
      </c>
      <c r="D3779">
        <f t="shared" ref="D3779:D3799" si="60">C3779-B3779</f>
        <v>-39916</v>
      </c>
    </row>
    <row r="3780" spans="1:4" x14ac:dyDescent="0.35">
      <c r="A3780" t="s">
        <v>27927</v>
      </c>
      <c r="B3780">
        <v>25000</v>
      </c>
      <c r="C3780">
        <v>10246600</v>
      </c>
      <c r="D3780">
        <f t="shared" si="60"/>
        <v>10221600</v>
      </c>
    </row>
    <row r="3781" spans="1:4" x14ac:dyDescent="0.35">
      <c r="A3781" t="s">
        <v>27928</v>
      </c>
      <c r="B3781">
        <v>65000</v>
      </c>
      <c r="C3781">
        <v>389804</v>
      </c>
      <c r="D3781">
        <f t="shared" si="60"/>
        <v>324804</v>
      </c>
    </row>
    <row r="3782" spans="1:4" x14ac:dyDescent="0.35">
      <c r="A3782" t="s">
        <v>27929</v>
      </c>
      <c r="B3782">
        <v>42000</v>
      </c>
      <c r="C3782">
        <v>241816</v>
      </c>
      <c r="D3782">
        <f t="shared" si="60"/>
        <v>199816</v>
      </c>
    </row>
    <row r="3783" spans="1:4" x14ac:dyDescent="0.35">
      <c r="A3783" t="s">
        <v>27930</v>
      </c>
      <c r="B3783">
        <v>40000</v>
      </c>
      <c r="C3783">
        <v>277233</v>
      </c>
      <c r="D3783">
        <f t="shared" si="60"/>
        <v>237233</v>
      </c>
    </row>
    <row r="3784" spans="1:4" x14ac:dyDescent="0.35">
      <c r="A3784" t="s">
        <v>27931</v>
      </c>
      <c r="B3784">
        <v>30000</v>
      </c>
      <c r="C3784">
        <v>243768</v>
      </c>
      <c r="D3784">
        <f t="shared" si="60"/>
        <v>213768</v>
      </c>
    </row>
    <row r="3785" spans="1:4" x14ac:dyDescent="0.35">
      <c r="A3785" t="s">
        <v>27932</v>
      </c>
      <c r="B3785">
        <v>230000</v>
      </c>
      <c r="C3785">
        <v>3151130</v>
      </c>
      <c r="D3785">
        <f t="shared" si="60"/>
        <v>2921130</v>
      </c>
    </row>
    <row r="3786" spans="1:4" x14ac:dyDescent="0.35">
      <c r="A3786" t="s">
        <v>27933</v>
      </c>
      <c r="B3786">
        <v>27000</v>
      </c>
      <c r="C3786">
        <v>8231</v>
      </c>
      <c r="D3786">
        <f t="shared" si="60"/>
        <v>-18769</v>
      </c>
    </row>
    <row r="3787" spans="1:4" x14ac:dyDescent="0.35">
      <c r="A3787" t="s">
        <v>27934</v>
      </c>
      <c r="B3787">
        <v>25000</v>
      </c>
      <c r="C3787">
        <v>2856622</v>
      </c>
      <c r="D3787">
        <f t="shared" si="60"/>
        <v>2831622</v>
      </c>
    </row>
    <row r="3788" spans="1:4" x14ac:dyDescent="0.35">
      <c r="A3788" t="s">
        <v>27935</v>
      </c>
      <c r="B3788">
        <v>23000</v>
      </c>
      <c r="C3788">
        <v>1227508</v>
      </c>
      <c r="D3788">
        <f t="shared" si="60"/>
        <v>1204508</v>
      </c>
    </row>
    <row r="3789" spans="1:4" x14ac:dyDescent="0.35">
      <c r="A3789" t="s">
        <v>27936</v>
      </c>
      <c r="B3789">
        <v>15000</v>
      </c>
      <c r="C3789">
        <v>192467</v>
      </c>
      <c r="D3789">
        <f t="shared" si="60"/>
        <v>177467</v>
      </c>
    </row>
    <row r="3790" spans="1:4" x14ac:dyDescent="0.35">
      <c r="A3790" t="s">
        <v>27937</v>
      </c>
      <c r="B3790">
        <v>15000</v>
      </c>
      <c r="C3790">
        <v>76382</v>
      </c>
      <c r="D3790">
        <f t="shared" si="60"/>
        <v>61382</v>
      </c>
    </row>
    <row r="3791" spans="1:4" x14ac:dyDescent="0.35">
      <c r="A3791" t="s">
        <v>27938</v>
      </c>
      <c r="B3791">
        <v>10000</v>
      </c>
      <c r="C3791">
        <v>180483</v>
      </c>
      <c r="D3791">
        <f t="shared" si="60"/>
        <v>170483</v>
      </c>
    </row>
    <row r="3792" spans="1:4" x14ac:dyDescent="0.35">
      <c r="A3792" t="s">
        <v>27939</v>
      </c>
      <c r="B3792">
        <v>4500</v>
      </c>
      <c r="C3792">
        <v>136007</v>
      </c>
      <c r="D3792">
        <f t="shared" si="60"/>
        <v>131507</v>
      </c>
    </row>
    <row r="3793" spans="1:4" x14ac:dyDescent="0.35">
      <c r="A3793" t="s">
        <v>27940</v>
      </c>
      <c r="B3793">
        <v>10000</v>
      </c>
      <c r="C3793">
        <v>673780</v>
      </c>
      <c r="D3793">
        <f t="shared" si="60"/>
        <v>663780</v>
      </c>
    </row>
    <row r="3794" spans="1:4" x14ac:dyDescent="0.35">
      <c r="A3794" t="s">
        <v>27941</v>
      </c>
      <c r="B3794">
        <v>1000000</v>
      </c>
      <c r="C3794">
        <v>94596</v>
      </c>
      <c r="D3794">
        <f t="shared" si="60"/>
        <v>-905404</v>
      </c>
    </row>
    <row r="3795" spans="1:4" x14ac:dyDescent="0.35">
      <c r="A3795" t="s">
        <v>27942</v>
      </c>
      <c r="B3795">
        <v>7000</v>
      </c>
      <c r="C3795">
        <v>424760</v>
      </c>
      <c r="D3795">
        <f t="shared" si="60"/>
        <v>417760</v>
      </c>
    </row>
    <row r="3796" spans="1:4" x14ac:dyDescent="0.35">
      <c r="A3796" t="s">
        <v>27943</v>
      </c>
      <c r="B3796">
        <v>7000</v>
      </c>
      <c r="C3796">
        <v>70071</v>
      </c>
      <c r="D3796">
        <f t="shared" si="60"/>
        <v>63071</v>
      </c>
    </row>
    <row r="3797" spans="1:4" x14ac:dyDescent="0.35">
      <c r="A3797" t="s">
        <v>27944</v>
      </c>
      <c r="B3797">
        <v>7000</v>
      </c>
      <c r="C3797">
        <v>2040920</v>
      </c>
      <c r="D3797">
        <f t="shared" si="60"/>
        <v>2033920</v>
      </c>
    </row>
    <row r="3798" spans="1:4" x14ac:dyDescent="0.35">
      <c r="A3798" t="s">
        <v>27945</v>
      </c>
      <c r="B3798">
        <v>9000</v>
      </c>
      <c r="C3798">
        <v>4584</v>
      </c>
      <c r="D3798">
        <f t="shared" si="60"/>
        <v>-4416</v>
      </c>
    </row>
    <row r="3799" spans="1:4" x14ac:dyDescent="0.35">
      <c r="A3799" t="s">
        <v>27946</v>
      </c>
      <c r="B3799">
        <v>1100</v>
      </c>
      <c r="C3799">
        <v>85222</v>
      </c>
      <c r="D3799">
        <f t="shared" si="60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cleaned_data</vt:lpstr>
      <vt:lpstr>Count Of Genres</vt:lpstr>
      <vt:lpstr> DS on Genres</vt:lpstr>
      <vt:lpstr>Movie Duration</vt:lpstr>
      <vt:lpstr>Count of Lang</vt:lpstr>
      <vt:lpstr>DS on Lang</vt:lpstr>
      <vt:lpstr>Director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</dc:creator>
  <cp:lastModifiedBy>Windows User</cp:lastModifiedBy>
  <dcterms:created xsi:type="dcterms:W3CDTF">2024-01-26T12:20:30Z</dcterms:created>
  <dcterms:modified xsi:type="dcterms:W3CDTF">2024-02-06T17:00:30Z</dcterms:modified>
</cp:coreProperties>
</file>